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tables/table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ffie3-my.sharepoint.com/personal/drrodriguez_ffie_com_co/Documents/Escritorio/FACTURAS/2023/ABRIL/8310/OneDrive_1_12-4-2023 (8)/"/>
    </mc:Choice>
  </mc:AlternateContent>
  <xr:revisionPtr revIDLastSave="9" documentId="13_ncr:1_{C2A402D3-AE1D-4B3B-9FD9-EBF02D86D44A}" xr6:coauthVersionLast="47" xr6:coauthVersionMax="47" xr10:uidLastSave="{B0105E5B-D3DC-45CC-AD36-90F1A7C0662B}"/>
  <bookViews>
    <workbookView xWindow="28680" yWindow="-120" windowWidth="29040" windowHeight="15720" xr2:uid="{00000000-000D-0000-FFFF-FFFF00000000}"/>
  </bookViews>
  <sheets>
    <sheet name="ACTA PARCIAL OBRA 05" sheetId="13" r:id="rId1"/>
    <sheet name="Anexo Acta Complementaria" sheetId="15" state="hidden" r:id="rId2"/>
    <sheet name="Anexo Obras Mejoramiento" sheetId="17" state="hidden" r:id="rId3"/>
    <sheet name="Mayores y Menores Cantidades" sheetId="18" state="hidden" r:id="rId4"/>
    <sheet name="Anexo 1 PAPSO" sheetId="16" state="hidden" r:id="rId5"/>
    <sheet name="Hoja1" sheetId="14" state="hidden" r:id="rId6"/>
  </sheets>
  <externalReferences>
    <externalReference r:id="rId7"/>
    <externalReference r:id="rId8"/>
    <externalReference r:id="rId9"/>
  </externalReferences>
  <definedNames>
    <definedName name="_xlnm._FilterDatabase" localSheetId="0" hidden="1">'ACTA PARCIAL OBRA 05'!#REF!</definedName>
    <definedName name="A_IMPRESIÓN_IM">#REF!</definedName>
    <definedName name="_xlnm.Extract">#REF!</definedName>
    <definedName name="_xlnm.Print_Area" localSheetId="0">'ACTA PARCIAL OBRA 05'!$A$1:$V$581</definedName>
    <definedName name="_xlnm.Print_Area">#REF!</definedName>
    <definedName name="base">#REF!</definedName>
    <definedName name="Base_datos_IM">#REF!</definedName>
    <definedName name="_xlnm.Database">#REF!</definedName>
    <definedName name="basef">#REF!</definedName>
    <definedName name="cambios">#REF!</definedName>
    <definedName name="centro">#REF!</definedName>
    <definedName name="CINTESTRUC">#REF!</definedName>
    <definedName name="CONSIGNADO_EN_CUENTAS">#REF!</definedName>
    <definedName name="ETC">#REF!</definedName>
    <definedName name="ETC_1">#REF!</definedName>
    <definedName name="ETC_2">#REF!</definedName>
    <definedName name="Extracción_IM">#REF!</definedName>
    <definedName name="Imprimir_Certificado">#REF!</definedName>
    <definedName name="INTENCION_COFINANCIACION">#REF!</definedName>
    <definedName name="matriz2">#REF!</definedName>
    <definedName name="maximo">#REF!</definedName>
    <definedName name="OTROS">#REF!</definedName>
    <definedName name="PLAZO">#REF!</definedName>
    <definedName name="PLAZOS_OBRA">#REF!</definedName>
    <definedName name="RECURSOS_EN_ACTAS">#REF!</definedName>
    <definedName name="RECURSOS_EN_CDP">#REF!</definedName>
    <definedName name="RECURSOS_EN_CONVERSACIONES">#REF!</definedName>
    <definedName name="RECURSOS_EN_CVF">#REF!</definedName>
    <definedName name="REGION_1">#REF!</definedName>
    <definedName name="RP_PENDIENTES_DE_PAGO">#REF!</definedName>
    <definedName name="_xlnm.Print_Titles" localSheetId="0">'ACTA PARCIAL OBRA 05'!$1:$33</definedName>
    <definedName name="unidad">'[1]Datos Desplegables'!$A$2:$A$39</definedName>
    <definedName name="VCOMP">#REF!</definedName>
    <definedName name="verificacion">#REF!</definedName>
    <definedName name="VESDIS">#REF!</definedName>
    <definedName name="VESMEJ">#REF!</definedName>
    <definedName name="VESON">#REF!</definedName>
    <definedName name="VESTRUC">#REF!</definedName>
    <definedName name="VOTROS">#REF!</definedName>
    <definedName name="VP100ETC">#REF!</definedName>
    <definedName name="VPDISEÑOS">#REF!</definedName>
    <definedName name="VPONUEVA">#REF!</definedName>
    <definedName name="XCINT">#REF!</definedName>
    <definedName name="XCOMOBRA">#REF!</definedName>
  </definedNames>
  <calcPr calcId="191029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81" i="13" l="1"/>
  <c r="K182" i="13"/>
  <c r="K183" i="13"/>
  <c r="K184" i="13"/>
  <c r="K185" i="13"/>
  <c r="K186" i="13"/>
  <c r="K187" i="13"/>
  <c r="K188" i="13"/>
  <c r="K189" i="13"/>
  <c r="K190" i="13"/>
  <c r="K191" i="13"/>
  <c r="K192" i="13"/>
  <c r="K193" i="13"/>
  <c r="K194" i="13"/>
  <c r="K195" i="13"/>
  <c r="K196" i="13"/>
  <c r="K197" i="13"/>
  <c r="K198" i="13"/>
  <c r="K199" i="13"/>
  <c r="K200" i="13"/>
  <c r="K201" i="13"/>
  <c r="K202" i="13"/>
  <c r="K203" i="13"/>
  <c r="K204" i="13"/>
  <c r="K205" i="13"/>
  <c r="K206" i="13"/>
  <c r="K207" i="13"/>
  <c r="K208" i="13"/>
  <c r="K209" i="13"/>
  <c r="K210" i="13"/>
  <c r="K211" i="13"/>
  <c r="K212" i="13"/>
  <c r="K213" i="13"/>
  <c r="K214" i="13"/>
  <c r="K215" i="13"/>
  <c r="K216" i="13"/>
  <c r="K217" i="13"/>
  <c r="K218" i="13"/>
  <c r="K219" i="13"/>
  <c r="K220" i="13"/>
  <c r="K221" i="13"/>
  <c r="K222" i="13"/>
  <c r="K223" i="13"/>
  <c r="K224" i="13"/>
  <c r="K225" i="13"/>
  <c r="K226" i="13"/>
  <c r="K227" i="13"/>
  <c r="K228" i="13"/>
  <c r="K229" i="13"/>
  <c r="K230" i="13"/>
  <c r="K231" i="13"/>
  <c r="K232" i="13"/>
  <c r="K233" i="13"/>
  <c r="K234" i="13"/>
  <c r="K235" i="13"/>
  <c r="K236" i="13"/>
  <c r="K237" i="13"/>
  <c r="K238" i="13"/>
  <c r="K239" i="13"/>
  <c r="K240" i="13"/>
  <c r="K241" i="13"/>
  <c r="K242" i="13"/>
  <c r="K243" i="13"/>
  <c r="K244" i="13"/>
  <c r="K245" i="13"/>
  <c r="K246" i="13"/>
  <c r="K247" i="13"/>
  <c r="K248" i="13"/>
  <c r="K249" i="13"/>
  <c r="K250" i="13"/>
  <c r="K251" i="13"/>
  <c r="K252" i="13"/>
  <c r="K253" i="13"/>
  <c r="K254" i="13"/>
  <c r="K255" i="13"/>
  <c r="K256" i="13"/>
  <c r="K257" i="13"/>
  <c r="K258" i="13"/>
  <c r="K259" i="13"/>
  <c r="K260" i="13"/>
  <c r="K261" i="13"/>
  <c r="K262" i="13"/>
  <c r="K263" i="13"/>
  <c r="K264" i="13"/>
  <c r="K265" i="13"/>
  <c r="K266" i="13"/>
  <c r="K267" i="13"/>
  <c r="K268" i="13"/>
  <c r="K269" i="13"/>
  <c r="K270" i="13"/>
  <c r="K271" i="13"/>
  <c r="K272" i="13"/>
  <c r="K273" i="13"/>
  <c r="K274" i="13"/>
  <c r="K275" i="13"/>
  <c r="K276" i="13"/>
  <c r="K277" i="13"/>
  <c r="K278" i="13"/>
  <c r="K279" i="13"/>
  <c r="K280" i="13"/>
  <c r="K281" i="13"/>
  <c r="K282" i="13"/>
  <c r="K283" i="13"/>
  <c r="K284" i="13"/>
  <c r="K285" i="13"/>
  <c r="K286" i="13"/>
  <c r="K287" i="13"/>
  <c r="K288" i="13"/>
  <c r="K289" i="13"/>
  <c r="K290" i="13"/>
  <c r="K291" i="13"/>
  <c r="K292" i="13"/>
  <c r="K293" i="13"/>
  <c r="K294" i="13"/>
  <c r="K295" i="13"/>
  <c r="K296" i="13"/>
  <c r="K297" i="13"/>
  <c r="K298" i="13"/>
  <c r="K299" i="13"/>
  <c r="K300" i="13"/>
  <c r="K301" i="13"/>
  <c r="K302" i="13"/>
  <c r="K303" i="13"/>
  <c r="K304" i="13"/>
  <c r="K305" i="13"/>
  <c r="K306" i="13"/>
  <c r="K307" i="13"/>
  <c r="K308" i="13"/>
  <c r="K309" i="13"/>
  <c r="K310" i="13"/>
  <c r="K311" i="13"/>
  <c r="K312" i="13"/>
  <c r="K313" i="13"/>
  <c r="K314" i="13"/>
  <c r="K315" i="13"/>
  <c r="K316" i="13"/>
  <c r="K317" i="13"/>
  <c r="K318" i="13"/>
  <c r="K319" i="13"/>
  <c r="K320" i="13"/>
  <c r="K321" i="13"/>
  <c r="K322" i="13"/>
  <c r="K323" i="13"/>
  <c r="K324" i="13"/>
  <c r="K325" i="13"/>
  <c r="K326" i="13"/>
  <c r="K327" i="13"/>
  <c r="K328" i="13"/>
  <c r="K329" i="13"/>
  <c r="K330" i="13"/>
  <c r="K180" i="13"/>
  <c r="K342" i="13"/>
  <c r="K343" i="13"/>
  <c r="K344" i="13"/>
  <c r="K345" i="13"/>
  <c r="K346" i="13"/>
  <c r="K347" i="13"/>
  <c r="K348" i="13"/>
  <c r="K349" i="13"/>
  <c r="K75" i="13"/>
  <c r="K72" i="13"/>
  <c r="K73" i="13"/>
  <c r="K71" i="13"/>
  <c r="K337" i="13" l="1"/>
  <c r="K341" i="13"/>
  <c r="K351" i="13" s="1"/>
  <c r="K331" i="13"/>
  <c r="Q43" i="13"/>
  <c r="Q48" i="13"/>
  <c r="Q52" i="13"/>
  <c r="Q57" i="13"/>
  <c r="Q58" i="13" s="1"/>
  <c r="N57" i="13"/>
  <c r="N58" i="13" s="1"/>
  <c r="N52" i="13"/>
  <c r="N48" i="13"/>
  <c r="N43" i="13"/>
  <c r="S57" i="13"/>
  <c r="T57" i="13" s="1"/>
  <c r="K58" i="13"/>
  <c r="T58" i="13" l="1"/>
  <c r="U57" i="13"/>
  <c r="S364" i="13" l="1"/>
  <c r="T364" i="13" s="1"/>
  <c r="S365" i="13"/>
  <c r="T365" i="13"/>
  <c r="U365" i="13"/>
  <c r="S366" i="13"/>
  <c r="T366" i="13" s="1"/>
  <c r="U366" i="13"/>
  <c r="S367" i="13"/>
  <c r="T367" i="13"/>
  <c r="S368" i="13"/>
  <c r="T368" i="13" s="1"/>
  <c r="S369" i="13"/>
  <c r="T369" i="13" s="1"/>
  <c r="S370" i="13"/>
  <c r="T370" i="13" s="1"/>
  <c r="S371" i="13"/>
  <c r="T371" i="13" s="1"/>
  <c r="U371" i="13"/>
  <c r="S372" i="13"/>
  <c r="T372" i="13" s="1"/>
  <c r="U372" i="13"/>
  <c r="S373" i="13"/>
  <c r="T373" i="13" s="1"/>
  <c r="S374" i="13"/>
  <c r="T374" i="13" s="1"/>
  <c r="S375" i="13"/>
  <c r="T375" i="13" s="1"/>
  <c r="S376" i="13"/>
  <c r="T376" i="13" s="1"/>
  <c r="S377" i="13"/>
  <c r="T377" i="13" s="1"/>
  <c r="S378" i="13"/>
  <c r="T378" i="13" s="1"/>
  <c r="S379" i="13"/>
  <c r="T379" i="13" s="1"/>
  <c r="S380" i="13"/>
  <c r="T380" i="13" s="1"/>
  <c r="S381" i="13"/>
  <c r="T381" i="13" s="1"/>
  <c r="U381" i="13"/>
  <c r="S382" i="13"/>
  <c r="T382" i="13" s="1"/>
  <c r="U382" i="13"/>
  <c r="S383" i="13"/>
  <c r="T383" i="13"/>
  <c r="U383" i="13"/>
  <c r="S384" i="13"/>
  <c r="T384" i="13" s="1"/>
  <c r="S385" i="13"/>
  <c r="T385" i="13" s="1"/>
  <c r="S386" i="13"/>
  <c r="T386" i="13"/>
  <c r="S387" i="13"/>
  <c r="T387" i="13" s="1"/>
  <c r="U387" i="13"/>
  <c r="S388" i="13"/>
  <c r="T388" i="13" s="1"/>
  <c r="U388" i="13"/>
  <c r="S389" i="13"/>
  <c r="T389" i="13" s="1"/>
  <c r="U389" i="13"/>
  <c r="S390" i="13"/>
  <c r="T390" i="13" s="1"/>
  <c r="S391" i="13"/>
  <c r="T391" i="13"/>
  <c r="U391" i="13"/>
  <c r="S392" i="13"/>
  <c r="T392" i="13" s="1"/>
  <c r="U392" i="13"/>
  <c r="S393" i="13"/>
  <c r="T393" i="13" s="1"/>
  <c r="U393" i="13"/>
  <c r="S394" i="13"/>
  <c r="T394" i="13" s="1"/>
  <c r="S395" i="13"/>
  <c r="T395" i="13" s="1"/>
  <c r="S396" i="13"/>
  <c r="T396" i="13" s="1"/>
  <c r="S397" i="13"/>
  <c r="T397" i="13"/>
  <c r="S398" i="13"/>
  <c r="T398" i="13" s="1"/>
  <c r="U398" i="13"/>
  <c r="S399" i="13"/>
  <c r="T399" i="13" s="1"/>
  <c r="S400" i="13"/>
  <c r="T400" i="13" s="1"/>
  <c r="U400" i="13"/>
  <c r="S401" i="13"/>
  <c r="T401" i="13"/>
  <c r="S402" i="13"/>
  <c r="T402" i="13" s="1"/>
  <c r="S403" i="13"/>
  <c r="T403" i="13" s="1"/>
  <c r="S404" i="13"/>
  <c r="T404" i="13" s="1"/>
  <c r="S405" i="13"/>
  <c r="T405" i="13" s="1"/>
  <c r="S406" i="13"/>
  <c r="T406" i="13" s="1"/>
  <c r="S407" i="13"/>
  <c r="T407" i="13" s="1"/>
  <c r="S408" i="13"/>
  <c r="T408" i="13" s="1"/>
  <c r="U408" i="13"/>
  <c r="S409" i="13"/>
  <c r="T409" i="13" s="1"/>
  <c r="S410" i="13"/>
  <c r="T410" i="13" s="1"/>
  <c r="S411" i="13"/>
  <c r="T411" i="13" s="1"/>
  <c r="S412" i="13"/>
  <c r="T412" i="13" s="1"/>
  <c r="S413" i="13"/>
  <c r="T413" i="13" s="1"/>
  <c r="S414" i="13"/>
  <c r="T414" i="13" s="1"/>
  <c r="S415" i="13"/>
  <c r="T415" i="13" s="1"/>
  <c r="S416" i="13"/>
  <c r="T416" i="13" s="1"/>
  <c r="S417" i="13"/>
  <c r="T417" i="13" s="1"/>
  <c r="S418" i="13"/>
  <c r="T418" i="13" s="1"/>
  <c r="S419" i="13"/>
  <c r="T419" i="13" s="1"/>
  <c r="S420" i="13"/>
  <c r="T420" i="13" s="1"/>
  <c r="S421" i="13"/>
  <c r="T421" i="13" s="1"/>
  <c r="U421" i="13"/>
  <c r="S422" i="13"/>
  <c r="T422" i="13" s="1"/>
  <c r="U422" i="13"/>
  <c r="S423" i="13"/>
  <c r="T423" i="13" s="1"/>
  <c r="S424" i="13"/>
  <c r="T424" i="13" s="1"/>
  <c r="S425" i="13"/>
  <c r="T425" i="13" s="1"/>
  <c r="U425" i="13"/>
  <c r="S426" i="13"/>
  <c r="T426" i="13" s="1"/>
  <c r="U426" i="13"/>
  <c r="S427" i="13"/>
  <c r="T427" i="13" s="1"/>
  <c r="U427" i="13"/>
  <c r="S428" i="13"/>
  <c r="T428" i="13" s="1"/>
  <c r="S429" i="13"/>
  <c r="T429" i="13" s="1"/>
  <c r="S430" i="13"/>
  <c r="T430" i="13" s="1"/>
  <c r="U430" i="13"/>
  <c r="S431" i="13"/>
  <c r="T431" i="13" s="1"/>
  <c r="S432" i="13"/>
  <c r="T432" i="13" s="1"/>
  <c r="S433" i="13"/>
  <c r="T433" i="13" s="1"/>
  <c r="U433" i="13"/>
  <c r="S434" i="13"/>
  <c r="T434" i="13" s="1"/>
  <c r="U434" i="13"/>
  <c r="S435" i="13"/>
  <c r="T435" i="13" s="1"/>
  <c r="S436" i="13"/>
  <c r="T436" i="13" s="1"/>
  <c r="S437" i="13"/>
  <c r="T437" i="13" s="1"/>
  <c r="S438" i="13"/>
  <c r="T438" i="13" s="1"/>
  <c r="U438" i="13"/>
  <c r="S439" i="13"/>
  <c r="T439" i="13" s="1"/>
  <c r="S440" i="13"/>
  <c r="T440" i="13" s="1"/>
  <c r="S441" i="13"/>
  <c r="T441" i="13" s="1"/>
  <c r="U441" i="13"/>
  <c r="S442" i="13"/>
  <c r="T442" i="13" s="1"/>
  <c r="S443" i="13"/>
  <c r="T443" i="13" s="1"/>
  <c r="S444" i="13"/>
  <c r="T444" i="13" s="1"/>
  <c r="S445" i="13"/>
  <c r="T445" i="13" s="1"/>
  <c r="U445" i="13"/>
  <c r="S446" i="13"/>
  <c r="T446" i="13" s="1"/>
  <c r="U446" i="13"/>
  <c r="S447" i="13"/>
  <c r="T447" i="13" s="1"/>
  <c r="S448" i="13"/>
  <c r="T448" i="13" s="1"/>
  <c r="S449" i="13"/>
  <c r="T449" i="13" s="1"/>
  <c r="U449" i="13"/>
  <c r="S450" i="13"/>
  <c r="T450" i="13" s="1"/>
  <c r="S451" i="13"/>
  <c r="T451" i="13" s="1"/>
  <c r="S452" i="13"/>
  <c r="T452" i="13" s="1"/>
  <c r="U452" i="13"/>
  <c r="S453" i="13"/>
  <c r="T453" i="13"/>
  <c r="U453" i="13"/>
  <c r="S454" i="13"/>
  <c r="T454" i="13" s="1"/>
  <c r="S455" i="13"/>
  <c r="T455" i="13"/>
  <c r="S456" i="13"/>
  <c r="T456" i="13" s="1"/>
  <c r="U456" i="13"/>
  <c r="S457" i="13"/>
  <c r="T457" i="13" s="1"/>
  <c r="U457" i="13"/>
  <c r="S458" i="13"/>
  <c r="T458" i="13" s="1"/>
  <c r="S459" i="13"/>
  <c r="T459" i="13" s="1"/>
  <c r="S460" i="13"/>
  <c r="T460" i="13" s="1"/>
  <c r="U460" i="13"/>
  <c r="S461" i="13"/>
  <c r="T461" i="13" s="1"/>
  <c r="S462" i="13"/>
  <c r="T462" i="13" s="1"/>
  <c r="S463" i="13"/>
  <c r="T463" i="13"/>
  <c r="U463" i="13"/>
  <c r="S464" i="13"/>
  <c r="T464" i="13" s="1"/>
  <c r="S465" i="13"/>
  <c r="T465" i="13"/>
  <c r="U465" i="13"/>
  <c r="S466" i="13"/>
  <c r="T466" i="13" s="1"/>
  <c r="U466" i="13"/>
  <c r="S467" i="13"/>
  <c r="T467" i="13" s="1"/>
  <c r="S468" i="13"/>
  <c r="T468" i="13" s="1"/>
  <c r="S469" i="13"/>
  <c r="T469" i="13" s="1"/>
  <c r="U469" i="13"/>
  <c r="S470" i="13"/>
  <c r="T470" i="13" s="1"/>
  <c r="U470" i="13"/>
  <c r="S471" i="13"/>
  <c r="T471" i="13" s="1"/>
  <c r="S472" i="13"/>
  <c r="T472" i="13" s="1"/>
  <c r="U472" i="13"/>
  <c r="S473" i="13"/>
  <c r="T473" i="13" s="1"/>
  <c r="U363" i="13"/>
  <c r="S363" i="13"/>
  <c r="T363" i="13" s="1"/>
  <c r="U362" i="13"/>
  <c r="S362" i="13"/>
  <c r="T362" i="13" s="1"/>
  <c r="N365" i="13"/>
  <c r="N366" i="13"/>
  <c r="N367" i="13"/>
  <c r="N368" i="13"/>
  <c r="N369" i="13"/>
  <c r="N370" i="13"/>
  <c r="N371" i="13"/>
  <c r="N372" i="13"/>
  <c r="N373" i="13"/>
  <c r="N374" i="13"/>
  <c r="N375" i="13"/>
  <c r="N376" i="13"/>
  <c r="N377" i="13"/>
  <c r="N378" i="13"/>
  <c r="N379" i="13"/>
  <c r="N380" i="13"/>
  <c r="N381" i="13"/>
  <c r="N382" i="13"/>
  <c r="N383" i="13"/>
  <c r="N384" i="13"/>
  <c r="N385" i="13"/>
  <c r="N386" i="13"/>
  <c r="N387" i="13"/>
  <c r="N388" i="13"/>
  <c r="N389" i="13"/>
  <c r="N390" i="13"/>
  <c r="N391" i="13"/>
  <c r="N392" i="13"/>
  <c r="N393" i="13"/>
  <c r="N394" i="13"/>
  <c r="N395" i="13"/>
  <c r="N396" i="13"/>
  <c r="N397" i="13"/>
  <c r="N398" i="13"/>
  <c r="N399" i="13"/>
  <c r="N400" i="13"/>
  <c r="N401" i="13"/>
  <c r="N402" i="13"/>
  <c r="N403" i="13"/>
  <c r="N404" i="13"/>
  <c r="N405" i="13"/>
  <c r="N406" i="13"/>
  <c r="N407" i="13"/>
  <c r="N408" i="13"/>
  <c r="N409" i="13"/>
  <c r="N410" i="13"/>
  <c r="N411" i="13"/>
  <c r="N412" i="13"/>
  <c r="N413" i="13"/>
  <c r="N414" i="13"/>
  <c r="N415" i="13"/>
  <c r="N416" i="13"/>
  <c r="N417" i="13"/>
  <c r="N418" i="13"/>
  <c r="N419" i="13"/>
  <c r="N420" i="13"/>
  <c r="N421" i="13"/>
  <c r="N422" i="13"/>
  <c r="N423" i="13"/>
  <c r="N424" i="13"/>
  <c r="N425" i="13"/>
  <c r="N426" i="13"/>
  <c r="N427" i="13"/>
  <c r="N428" i="13"/>
  <c r="N429" i="13"/>
  <c r="N430" i="13"/>
  <c r="N431" i="13"/>
  <c r="N432" i="13"/>
  <c r="N433" i="13"/>
  <c r="N434" i="13"/>
  <c r="N435" i="13"/>
  <c r="N436" i="13"/>
  <c r="N437" i="13"/>
  <c r="N438" i="13"/>
  <c r="N439" i="13"/>
  <c r="N440" i="13"/>
  <c r="N441" i="13"/>
  <c r="N442" i="13"/>
  <c r="N443" i="13"/>
  <c r="N444" i="13"/>
  <c r="N445" i="13"/>
  <c r="N446" i="13"/>
  <c r="N447" i="13"/>
  <c r="N448" i="13"/>
  <c r="N449" i="13"/>
  <c r="N450" i="13"/>
  <c r="N451" i="13"/>
  <c r="N452" i="13"/>
  <c r="N453" i="13"/>
  <c r="N454" i="13"/>
  <c r="N455" i="13"/>
  <c r="N456" i="13"/>
  <c r="N457" i="13"/>
  <c r="N458" i="13"/>
  <c r="N459" i="13"/>
  <c r="N460" i="13"/>
  <c r="N461" i="13"/>
  <c r="N462" i="13"/>
  <c r="N463" i="13"/>
  <c r="N464" i="13"/>
  <c r="N465" i="13"/>
  <c r="N466" i="13"/>
  <c r="N467" i="13"/>
  <c r="N468" i="13"/>
  <c r="N469" i="13"/>
  <c r="N470" i="13"/>
  <c r="N471" i="13"/>
  <c r="N472" i="13"/>
  <c r="N473" i="13"/>
  <c r="N362" i="13"/>
  <c r="N363" i="13"/>
  <c r="N364" i="13"/>
  <c r="T474" i="13" l="1"/>
  <c r="N474" i="13"/>
  <c r="K473" i="13"/>
  <c r="U473" i="13" s="1"/>
  <c r="K471" i="13"/>
  <c r="U471" i="13" s="1"/>
  <c r="K468" i="13"/>
  <c r="U468" i="13" s="1"/>
  <c r="K467" i="13"/>
  <c r="U467" i="13" s="1"/>
  <c r="K464" i="13"/>
  <c r="U464" i="13" s="1"/>
  <c r="K462" i="13"/>
  <c r="U462" i="13" s="1"/>
  <c r="K461" i="13"/>
  <c r="U461" i="13" s="1"/>
  <c r="K459" i="13"/>
  <c r="U459" i="13" s="1"/>
  <c r="K458" i="13"/>
  <c r="U458" i="13" s="1"/>
  <c r="K455" i="13"/>
  <c r="U455" i="13" s="1"/>
  <c r="K454" i="13"/>
  <c r="U454" i="13" s="1"/>
  <c r="K451" i="13"/>
  <c r="U451" i="13" s="1"/>
  <c r="K450" i="13"/>
  <c r="U450" i="13" s="1"/>
  <c r="K444" i="13"/>
  <c r="U444" i="13" s="1"/>
  <c r="K443" i="13"/>
  <c r="U443" i="13" s="1"/>
  <c r="K442" i="13"/>
  <c r="U442" i="13" s="1"/>
  <c r="K448" i="13"/>
  <c r="U448" i="13" s="1"/>
  <c r="K447" i="13"/>
  <c r="U447" i="13" s="1"/>
  <c r="K440" i="13"/>
  <c r="U440" i="13" s="1"/>
  <c r="K439" i="13"/>
  <c r="U439" i="13" s="1"/>
  <c r="K437" i="13"/>
  <c r="U437" i="13" s="1"/>
  <c r="K436" i="13"/>
  <c r="U436" i="13" s="1"/>
  <c r="K435" i="13"/>
  <c r="U435" i="13" s="1"/>
  <c r="K432" i="13"/>
  <c r="U432" i="13" s="1"/>
  <c r="K431" i="13"/>
  <c r="U431" i="13" s="1"/>
  <c r="K429" i="13"/>
  <c r="U429" i="13" s="1"/>
  <c r="K428" i="13"/>
  <c r="U428" i="13" s="1"/>
  <c r="K424" i="13"/>
  <c r="U424" i="13" s="1"/>
  <c r="K423" i="13"/>
  <c r="U423" i="13" s="1"/>
  <c r="K411" i="13"/>
  <c r="U411" i="13" s="1"/>
  <c r="K412" i="13"/>
  <c r="U412" i="13" s="1"/>
  <c r="K413" i="13"/>
  <c r="U413" i="13" s="1"/>
  <c r="K414" i="13"/>
  <c r="U414" i="13" s="1"/>
  <c r="K415" i="13"/>
  <c r="U415" i="13" s="1"/>
  <c r="K416" i="13"/>
  <c r="U416" i="13" s="1"/>
  <c r="K417" i="13"/>
  <c r="U417" i="13" s="1"/>
  <c r="K418" i="13"/>
  <c r="U418" i="13" s="1"/>
  <c r="K419" i="13"/>
  <c r="U419" i="13" s="1"/>
  <c r="K420" i="13"/>
  <c r="U420" i="13" s="1"/>
  <c r="K410" i="13"/>
  <c r="U410" i="13" s="1"/>
  <c r="K409" i="13"/>
  <c r="U409" i="13" s="1"/>
  <c r="K403" i="13"/>
  <c r="U403" i="13" s="1"/>
  <c r="K404" i="13"/>
  <c r="U404" i="13" s="1"/>
  <c r="K405" i="13"/>
  <c r="U405" i="13" s="1"/>
  <c r="K406" i="13"/>
  <c r="U406" i="13" s="1"/>
  <c r="K407" i="13"/>
  <c r="U407" i="13" s="1"/>
  <c r="K402" i="13"/>
  <c r="U402" i="13" s="1"/>
  <c r="K401" i="13"/>
  <c r="U401" i="13" s="1"/>
  <c r="K399" i="13"/>
  <c r="U399" i="13" s="1"/>
  <c r="K396" i="13"/>
  <c r="U396" i="13" s="1"/>
  <c r="K397" i="13"/>
  <c r="U397" i="13" s="1"/>
  <c r="K395" i="13"/>
  <c r="U395" i="13" s="1"/>
  <c r="K394" i="13"/>
  <c r="U394" i="13" s="1"/>
  <c r="K390" i="13"/>
  <c r="U390" i="13" s="1"/>
  <c r="K386" i="13"/>
  <c r="U386" i="13" s="1"/>
  <c r="K385" i="13"/>
  <c r="U385" i="13" s="1"/>
  <c r="K384" i="13"/>
  <c r="U384" i="13" s="1"/>
  <c r="K375" i="13"/>
  <c r="U375" i="13" s="1"/>
  <c r="K376" i="13"/>
  <c r="U376" i="13" s="1"/>
  <c r="K377" i="13"/>
  <c r="U377" i="13" s="1"/>
  <c r="K378" i="13"/>
  <c r="U378" i="13" s="1"/>
  <c r="K379" i="13"/>
  <c r="U379" i="13" s="1"/>
  <c r="K380" i="13"/>
  <c r="U380" i="13" s="1"/>
  <c r="K374" i="13"/>
  <c r="U374" i="13" s="1"/>
  <c r="K373" i="13"/>
  <c r="U373" i="13" s="1"/>
  <c r="K369" i="13"/>
  <c r="U369" i="13" s="1"/>
  <c r="K370" i="13"/>
  <c r="U370" i="13" s="1"/>
  <c r="K368" i="13"/>
  <c r="U368" i="13" s="1"/>
  <c r="K367" i="13"/>
  <c r="U367" i="13" s="1"/>
  <c r="K364" i="13"/>
  <c r="K474" i="13" l="1"/>
  <c r="K477" i="13" s="1"/>
  <c r="U364" i="13"/>
  <c r="L23" i="13"/>
  <c r="M198" i="13"/>
  <c r="N198" i="13" s="1"/>
  <c r="Q337" i="13"/>
  <c r="Q351" i="13"/>
  <c r="S198" i="13" l="1"/>
  <c r="T198" i="13" s="1"/>
  <c r="U198" i="13" s="1"/>
  <c r="M343" i="13"/>
  <c r="M271" i="13"/>
  <c r="M257" i="13"/>
  <c r="M256" i="13"/>
  <c r="M244" i="13"/>
  <c r="M241" i="13"/>
  <c r="M240" i="13"/>
  <c r="M236" i="13"/>
  <c r="M235" i="13"/>
  <c r="M234" i="13"/>
  <c r="M228" i="13"/>
  <c r="M227" i="13"/>
  <c r="M218" i="13"/>
  <c r="M204" i="13"/>
  <c r="M203" i="13"/>
  <c r="M202" i="13"/>
  <c r="M201" i="13"/>
  <c r="M193" i="13"/>
  <c r="S193" i="13" s="1"/>
  <c r="M192" i="13"/>
  <c r="M73" i="13"/>
  <c r="N343" i="13" l="1"/>
  <c r="S343" i="13"/>
  <c r="T343" i="13" s="1"/>
  <c r="M267" i="13"/>
  <c r="M262" i="13" l="1"/>
  <c r="M223" i="13" l="1"/>
  <c r="M200" i="13" l="1"/>
  <c r="P73" i="13" l="1"/>
  <c r="S73" i="13" s="1"/>
  <c r="T73" i="13" s="1"/>
  <c r="Q73" i="13" l="1"/>
  <c r="Q72" i="13"/>
  <c r="W72" i="13"/>
  <c r="W75" i="13" l="1"/>
  <c r="X75" i="13" s="1"/>
  <c r="W174" i="13"/>
  <c r="S356" i="13" l="1"/>
  <c r="T356" i="13" s="1"/>
  <c r="U356" i="13" s="1"/>
  <c r="S357" i="13"/>
  <c r="T357" i="13" s="1"/>
  <c r="U357" i="13" s="1"/>
  <c r="S358" i="13"/>
  <c r="U358" i="13" s="1"/>
  <c r="S355" i="13"/>
  <c r="T355" i="13" s="1"/>
  <c r="S349" i="13"/>
  <c r="T349" i="13" s="1"/>
  <c r="S348" i="13"/>
  <c r="T348" i="13" s="1"/>
  <c r="U348" i="13" s="1"/>
  <c r="S347" i="13"/>
  <c r="T347" i="13" s="1"/>
  <c r="U347" i="13" s="1"/>
  <c r="S346" i="13"/>
  <c r="T346" i="13" s="1"/>
  <c r="U346" i="13" s="1"/>
  <c r="S345" i="13"/>
  <c r="T345" i="13" s="1"/>
  <c r="U345" i="13" s="1"/>
  <c r="S344" i="13"/>
  <c r="T344" i="13" s="1"/>
  <c r="U344" i="13" s="1"/>
  <c r="S342" i="13"/>
  <c r="T342" i="13" s="1"/>
  <c r="U342" i="13" s="1"/>
  <c r="S341" i="13"/>
  <c r="T341" i="13" s="1"/>
  <c r="S190" i="13"/>
  <c r="S191" i="13"/>
  <c r="S192" i="13"/>
  <c r="T192" i="13" s="1"/>
  <c r="U192" i="13" s="1"/>
  <c r="S194" i="13"/>
  <c r="T194" i="13" s="1"/>
  <c r="S195" i="13"/>
  <c r="T195" i="13" s="1"/>
  <c r="U195" i="13" s="1"/>
  <c r="S196" i="13"/>
  <c r="T196" i="13" s="1"/>
  <c r="U196" i="13" s="1"/>
  <c r="S197" i="13"/>
  <c r="T197" i="13" s="1"/>
  <c r="U197" i="13" s="1"/>
  <c r="S199" i="13"/>
  <c r="T199" i="13" s="1"/>
  <c r="S200" i="13"/>
  <c r="T200" i="13" s="1"/>
  <c r="U200" i="13" s="1"/>
  <c r="S201" i="13"/>
  <c r="T201" i="13" s="1"/>
  <c r="U201" i="13" s="1"/>
  <c r="S202" i="13"/>
  <c r="T202" i="13" s="1"/>
  <c r="U202" i="13" s="1"/>
  <c r="S203" i="13"/>
  <c r="T203" i="13" s="1"/>
  <c r="U203" i="13" s="1"/>
  <c r="S204" i="13"/>
  <c r="T204" i="13" s="1"/>
  <c r="U204" i="13" s="1"/>
  <c r="S205" i="13"/>
  <c r="T205" i="13" s="1"/>
  <c r="S206" i="13"/>
  <c r="T206" i="13" s="1"/>
  <c r="U206" i="13" s="1"/>
  <c r="S207" i="13"/>
  <c r="T207" i="13" s="1"/>
  <c r="U207" i="13" s="1"/>
  <c r="S208" i="13"/>
  <c r="T208" i="13" s="1"/>
  <c r="S209" i="13"/>
  <c r="T209" i="13" s="1"/>
  <c r="S210" i="13"/>
  <c r="T210" i="13" s="1"/>
  <c r="U210" i="13" s="1"/>
  <c r="S211" i="13"/>
  <c r="T211" i="13" s="1"/>
  <c r="S212" i="13"/>
  <c r="T212" i="13" s="1"/>
  <c r="S213" i="13"/>
  <c r="T213" i="13" s="1"/>
  <c r="U213" i="13" s="1"/>
  <c r="S214" i="13"/>
  <c r="T214" i="13" s="1"/>
  <c r="S215" i="13"/>
  <c r="T215" i="13" s="1"/>
  <c r="U215" i="13" s="1"/>
  <c r="S216" i="13"/>
  <c r="T216" i="13" s="1"/>
  <c r="S217" i="13"/>
  <c r="T217" i="13" s="1"/>
  <c r="S218" i="13"/>
  <c r="T218" i="13" s="1"/>
  <c r="U218" i="13" s="1"/>
  <c r="S219" i="13"/>
  <c r="T219" i="13" s="1"/>
  <c r="S220" i="13"/>
  <c r="T220" i="13" s="1"/>
  <c r="U220" i="13" s="1"/>
  <c r="S221" i="13"/>
  <c r="T221" i="13" s="1"/>
  <c r="S222" i="13"/>
  <c r="T222" i="13" s="1"/>
  <c r="U222" i="13" s="1"/>
  <c r="S223" i="13"/>
  <c r="T223" i="13" s="1"/>
  <c r="U223" i="13" s="1"/>
  <c r="S224" i="13"/>
  <c r="T224" i="13" s="1"/>
  <c r="S225" i="13"/>
  <c r="T225" i="13" s="1"/>
  <c r="S226" i="13"/>
  <c r="T226" i="13" s="1"/>
  <c r="U226" i="13" s="1"/>
  <c r="S227" i="13"/>
  <c r="T227" i="13" s="1"/>
  <c r="U227" i="13" s="1"/>
  <c r="S228" i="13"/>
  <c r="T228" i="13" s="1"/>
  <c r="U228" i="13" s="1"/>
  <c r="S229" i="13"/>
  <c r="S230" i="13"/>
  <c r="S231" i="13"/>
  <c r="T231" i="13" s="1"/>
  <c r="S232" i="13"/>
  <c r="T232" i="13" s="1"/>
  <c r="S233" i="13"/>
  <c r="T233" i="13" s="1"/>
  <c r="U233" i="13" s="1"/>
  <c r="S234" i="13"/>
  <c r="T234" i="13" s="1"/>
  <c r="U234" i="13" s="1"/>
  <c r="S235" i="13"/>
  <c r="T235" i="13" s="1"/>
  <c r="U235" i="13" s="1"/>
  <c r="S236" i="13"/>
  <c r="T236" i="13" s="1"/>
  <c r="U236" i="13" s="1"/>
  <c r="S237" i="13"/>
  <c r="T237" i="13" s="1"/>
  <c r="U237" i="13" s="1"/>
  <c r="S238" i="13"/>
  <c r="T238" i="13" s="1"/>
  <c r="S239" i="13"/>
  <c r="T239" i="13" s="1"/>
  <c r="S241" i="13"/>
  <c r="T241" i="13" s="1"/>
  <c r="U241" i="13" s="1"/>
  <c r="S242" i="13"/>
  <c r="T242" i="13" s="1"/>
  <c r="S243" i="13"/>
  <c r="T243" i="13" s="1"/>
  <c r="U243" i="13" s="1"/>
  <c r="S244" i="13"/>
  <c r="T244" i="13" s="1"/>
  <c r="U244" i="13" s="1"/>
  <c r="S245" i="13"/>
  <c r="T245" i="13" s="1"/>
  <c r="S246" i="13"/>
  <c r="T246" i="13" s="1"/>
  <c r="U246" i="13" s="1"/>
  <c r="S247" i="13"/>
  <c r="T247" i="13" s="1"/>
  <c r="S249" i="13"/>
  <c r="T249" i="13" s="1"/>
  <c r="U249" i="13" s="1"/>
  <c r="S250" i="13"/>
  <c r="T250" i="13" s="1"/>
  <c r="S251" i="13"/>
  <c r="T251" i="13" s="1"/>
  <c r="S252" i="13"/>
  <c r="T252" i="13" s="1"/>
  <c r="U252" i="13" s="1"/>
  <c r="S253" i="13"/>
  <c r="T253" i="13" s="1"/>
  <c r="U253" i="13" s="1"/>
  <c r="S254" i="13"/>
  <c r="S255" i="13"/>
  <c r="S257" i="13"/>
  <c r="T257" i="13" s="1"/>
  <c r="U257" i="13" s="1"/>
  <c r="S258" i="13"/>
  <c r="T258" i="13" s="1"/>
  <c r="S259" i="13"/>
  <c r="T259" i="13" s="1"/>
  <c r="U259" i="13" s="1"/>
  <c r="S260" i="13"/>
  <c r="T260" i="13" s="1"/>
  <c r="S261" i="13"/>
  <c r="T261" i="13" s="1"/>
  <c r="S262" i="13"/>
  <c r="T262" i="13" s="1"/>
  <c r="U262" i="13" s="1"/>
  <c r="S263" i="13"/>
  <c r="T263" i="13" s="1"/>
  <c r="S264" i="13"/>
  <c r="T264" i="13" s="1"/>
  <c r="U264" i="13" s="1"/>
  <c r="S265" i="13"/>
  <c r="T265" i="13" s="1"/>
  <c r="U265" i="13" s="1"/>
  <c r="S266" i="13"/>
  <c r="T266" i="13" s="1"/>
  <c r="U266" i="13" s="1"/>
  <c r="S267" i="13"/>
  <c r="T267" i="13" s="1"/>
  <c r="U267" i="13" s="1"/>
  <c r="S268" i="13"/>
  <c r="T268" i="13" s="1"/>
  <c r="U268" i="13" s="1"/>
  <c r="S269" i="13"/>
  <c r="T269" i="13" s="1"/>
  <c r="S270" i="13"/>
  <c r="T270" i="13" s="1"/>
  <c r="S272" i="13"/>
  <c r="T272" i="13" s="1"/>
  <c r="U272" i="13" s="1"/>
  <c r="S273" i="13"/>
  <c r="T273" i="13" s="1"/>
  <c r="S274" i="13"/>
  <c r="T274" i="13" s="1"/>
  <c r="U274" i="13" s="1"/>
  <c r="S275" i="13"/>
  <c r="T275" i="13" s="1"/>
  <c r="U275" i="13" s="1"/>
  <c r="S276" i="13"/>
  <c r="T276" i="13" s="1"/>
  <c r="S277" i="13"/>
  <c r="T277" i="13" s="1"/>
  <c r="S278" i="13"/>
  <c r="T278" i="13" s="1"/>
  <c r="U278" i="13" s="1"/>
  <c r="S279" i="13"/>
  <c r="T279" i="13" s="1"/>
  <c r="U279" i="13" s="1"/>
  <c r="S280" i="13"/>
  <c r="S281" i="13"/>
  <c r="S282" i="13"/>
  <c r="T282" i="13" s="1"/>
  <c r="U282" i="13" s="1"/>
  <c r="S283" i="13"/>
  <c r="T283" i="13" s="1"/>
  <c r="S284" i="13"/>
  <c r="T284" i="13" s="1"/>
  <c r="U284" i="13" s="1"/>
  <c r="S285" i="13"/>
  <c r="T285" i="13" s="1"/>
  <c r="S286" i="13"/>
  <c r="T286" i="13" s="1"/>
  <c r="U286" i="13" s="1"/>
  <c r="S287" i="13"/>
  <c r="T287" i="13" s="1"/>
  <c r="S288" i="13"/>
  <c r="T288" i="13" s="1"/>
  <c r="U288" i="13" s="1"/>
  <c r="S289" i="13"/>
  <c r="T289" i="13" s="1"/>
  <c r="U289" i="13" s="1"/>
  <c r="S290" i="13"/>
  <c r="T290" i="13" s="1"/>
  <c r="U290" i="13" s="1"/>
  <c r="S291" i="13"/>
  <c r="T291" i="13" s="1"/>
  <c r="U291" i="13" s="1"/>
  <c r="S292" i="13"/>
  <c r="T292" i="13" s="1"/>
  <c r="U292" i="13" s="1"/>
  <c r="S293" i="13"/>
  <c r="T293" i="13" s="1"/>
  <c r="U293" i="13" s="1"/>
  <c r="S294" i="13"/>
  <c r="T294" i="13" s="1"/>
  <c r="S295" i="13"/>
  <c r="T295" i="13" s="1"/>
  <c r="U295" i="13" s="1"/>
  <c r="S296" i="13"/>
  <c r="T296" i="13" s="1"/>
  <c r="S297" i="13"/>
  <c r="T297" i="13" s="1"/>
  <c r="S298" i="13"/>
  <c r="T298" i="13" s="1"/>
  <c r="U298" i="13" s="1"/>
  <c r="S299" i="13"/>
  <c r="T299" i="13" s="1"/>
  <c r="U299" i="13" s="1"/>
  <c r="S300" i="13"/>
  <c r="T300" i="13" s="1"/>
  <c r="S301" i="13"/>
  <c r="T301" i="13" s="1"/>
  <c r="U301" i="13" s="1"/>
  <c r="S302" i="13"/>
  <c r="T302" i="13" s="1"/>
  <c r="U302" i="13" s="1"/>
  <c r="S303" i="13"/>
  <c r="T303" i="13" s="1"/>
  <c r="S304" i="13"/>
  <c r="T304" i="13" s="1"/>
  <c r="U304" i="13" s="1"/>
  <c r="S305" i="13"/>
  <c r="S306" i="13"/>
  <c r="T306" i="13" s="1"/>
  <c r="S307" i="13"/>
  <c r="T307" i="13" s="1"/>
  <c r="S308" i="13"/>
  <c r="T308" i="13" s="1"/>
  <c r="U308" i="13" s="1"/>
  <c r="S309" i="13"/>
  <c r="T309" i="13" s="1"/>
  <c r="U309" i="13" s="1"/>
  <c r="S310" i="13"/>
  <c r="T310" i="13" s="1"/>
  <c r="U310" i="13" s="1"/>
  <c r="S311" i="13"/>
  <c r="T311" i="13" s="1"/>
  <c r="U311" i="13" s="1"/>
  <c r="S312" i="13"/>
  <c r="T312" i="13" s="1"/>
  <c r="S313" i="13"/>
  <c r="T313" i="13" s="1"/>
  <c r="U313" i="13" s="1"/>
  <c r="S314" i="13"/>
  <c r="T314" i="13" s="1"/>
  <c r="U314" i="13" s="1"/>
  <c r="S315" i="13"/>
  <c r="T315" i="13" s="1"/>
  <c r="S316" i="13"/>
  <c r="T316" i="13" s="1"/>
  <c r="S317" i="13"/>
  <c r="T317" i="13" s="1"/>
  <c r="U317" i="13" s="1"/>
  <c r="S318" i="13"/>
  <c r="T318" i="13" s="1"/>
  <c r="U318" i="13" s="1"/>
  <c r="S319" i="13"/>
  <c r="T319" i="13" s="1"/>
  <c r="U319" i="13" s="1"/>
  <c r="S320" i="13"/>
  <c r="T320" i="13" s="1"/>
  <c r="U320" i="13" s="1"/>
  <c r="S321" i="13"/>
  <c r="T321" i="13" s="1"/>
  <c r="S322" i="13"/>
  <c r="T322" i="13" s="1"/>
  <c r="S323" i="13"/>
  <c r="T323" i="13" s="1"/>
  <c r="U323" i="13" s="1"/>
  <c r="S324" i="13"/>
  <c r="T324" i="13" s="1"/>
  <c r="U324" i="13" s="1"/>
  <c r="S325" i="13"/>
  <c r="T325" i="13" s="1"/>
  <c r="U325" i="13" s="1"/>
  <c r="S326" i="13"/>
  <c r="T326" i="13" s="1"/>
  <c r="U326" i="13" s="1"/>
  <c r="S327" i="13"/>
  <c r="T327" i="13" s="1"/>
  <c r="U327" i="13" s="1"/>
  <c r="S328" i="13"/>
  <c r="T328" i="13" s="1"/>
  <c r="U328" i="13" s="1"/>
  <c r="S329" i="13"/>
  <c r="S330" i="13"/>
  <c r="T330" i="13" s="1"/>
  <c r="U330" i="13" s="1"/>
  <c r="S331" i="13"/>
  <c r="T331" i="13" s="1"/>
  <c r="S332" i="13"/>
  <c r="T332" i="13" s="1"/>
  <c r="S333" i="13"/>
  <c r="T333" i="13" s="1"/>
  <c r="S334" i="13"/>
  <c r="T334" i="13" s="1"/>
  <c r="S335" i="13"/>
  <c r="T335" i="13" s="1"/>
  <c r="S336" i="13"/>
  <c r="T336" i="13" s="1"/>
  <c r="S180" i="13"/>
  <c r="T180" i="13" s="1"/>
  <c r="U180" i="13" s="1"/>
  <c r="S181" i="13"/>
  <c r="T181" i="13" s="1"/>
  <c r="U181" i="13" s="1"/>
  <c r="S182" i="13"/>
  <c r="T182" i="13" s="1"/>
  <c r="S183" i="13"/>
  <c r="T183" i="13" s="1"/>
  <c r="U183" i="13" s="1"/>
  <c r="S184" i="13"/>
  <c r="T184" i="13" s="1"/>
  <c r="U184" i="13" s="1"/>
  <c r="S185" i="13"/>
  <c r="T185" i="13" s="1"/>
  <c r="U185" i="13" s="1"/>
  <c r="S186" i="13"/>
  <c r="T186" i="13" s="1"/>
  <c r="S187" i="13"/>
  <c r="T187" i="13" s="1"/>
  <c r="U187" i="13" s="1"/>
  <c r="S188" i="13"/>
  <c r="T188" i="13" s="1"/>
  <c r="U188" i="13" s="1"/>
  <c r="S189" i="13"/>
  <c r="T189" i="13" s="1"/>
  <c r="U189" i="13" s="1"/>
  <c r="S179" i="13"/>
  <c r="T179" i="13" s="1"/>
  <c r="S72" i="13"/>
  <c r="T72" i="13" s="1"/>
  <c r="U72" i="13" s="1"/>
  <c r="U73" i="13"/>
  <c r="S74" i="13"/>
  <c r="T74" i="13" s="1"/>
  <c r="S75" i="13"/>
  <c r="T75" i="13" s="1"/>
  <c r="U75" i="13" s="1"/>
  <c r="S71" i="13"/>
  <c r="T71" i="13" s="1"/>
  <c r="U540" i="13"/>
  <c r="U538" i="13"/>
  <c r="U536" i="13"/>
  <c r="U532" i="13"/>
  <c r="U530" i="13"/>
  <c r="U526" i="13"/>
  <c r="U524" i="13"/>
  <c r="U520" i="13"/>
  <c r="U359" i="13"/>
  <c r="U349" i="13"/>
  <c r="U182" i="13"/>
  <c r="U186" i="13"/>
  <c r="U190" i="13"/>
  <c r="U191" i="13"/>
  <c r="U194" i="13"/>
  <c r="U199" i="13"/>
  <c r="U205" i="13"/>
  <c r="U208" i="13"/>
  <c r="U209" i="13"/>
  <c r="U211" i="13"/>
  <c r="U212" i="13"/>
  <c r="U214" i="13"/>
  <c r="U216" i="13"/>
  <c r="U217" i="13"/>
  <c r="U219" i="13"/>
  <c r="U221" i="13"/>
  <c r="U224" i="13"/>
  <c r="U225" i="13"/>
  <c r="U229" i="13"/>
  <c r="U231" i="13"/>
  <c r="U232" i="13"/>
  <c r="U238" i="13"/>
  <c r="U239" i="13"/>
  <c r="U242" i="13"/>
  <c r="U245" i="13"/>
  <c r="U247" i="13"/>
  <c r="U250" i="13"/>
  <c r="U251" i="13"/>
  <c r="U255" i="13"/>
  <c r="U258" i="13"/>
  <c r="U260" i="13"/>
  <c r="U261" i="13"/>
  <c r="U263" i="13"/>
  <c r="U269" i="13"/>
  <c r="U270" i="13"/>
  <c r="U273" i="13"/>
  <c r="U276" i="13"/>
  <c r="U277" i="13"/>
  <c r="U283" i="13"/>
  <c r="U285" i="13"/>
  <c r="U287" i="13"/>
  <c r="U294" i="13"/>
  <c r="U296" i="13"/>
  <c r="U297" i="13"/>
  <c r="U300" i="13"/>
  <c r="U303" i="13"/>
  <c r="U306" i="13"/>
  <c r="U307" i="13"/>
  <c r="U312" i="13"/>
  <c r="U315" i="13"/>
  <c r="U316" i="13"/>
  <c r="U321" i="13"/>
  <c r="U322" i="13"/>
  <c r="U329" i="13"/>
  <c r="U331" i="13"/>
  <c r="U332" i="13"/>
  <c r="U333" i="13"/>
  <c r="U334" i="13"/>
  <c r="U335" i="13"/>
  <c r="U336" i="13"/>
  <c r="U179" i="13"/>
  <c r="U74" i="13"/>
  <c r="N356" i="13"/>
  <c r="N357" i="13"/>
  <c r="N358" i="13"/>
  <c r="N359" i="13"/>
  <c r="N355" i="13"/>
  <c r="T190" i="13"/>
  <c r="T191" i="13"/>
  <c r="T229" i="13"/>
  <c r="T230" i="13"/>
  <c r="U230" i="13" s="1"/>
  <c r="T254" i="13"/>
  <c r="U254" i="13" s="1"/>
  <c r="T255" i="13"/>
  <c r="T280" i="13"/>
  <c r="U280" i="13" s="1"/>
  <c r="T281" i="13"/>
  <c r="U281" i="13" s="1"/>
  <c r="T305" i="13"/>
  <c r="U305" i="13" s="1"/>
  <c r="T329" i="13"/>
  <c r="N342" i="13"/>
  <c r="N344" i="13"/>
  <c r="N345" i="13"/>
  <c r="N346" i="13"/>
  <c r="N347" i="13"/>
  <c r="N348" i="13"/>
  <c r="N349" i="13"/>
  <c r="N341" i="13"/>
  <c r="N180" i="13"/>
  <c r="N181" i="13"/>
  <c r="N182" i="13"/>
  <c r="N183" i="13"/>
  <c r="N184" i="13"/>
  <c r="N185" i="13"/>
  <c r="N186" i="13"/>
  <c r="N187" i="13"/>
  <c r="N188" i="13"/>
  <c r="N189" i="13"/>
  <c r="N190" i="13"/>
  <c r="N191" i="13"/>
  <c r="N192" i="13"/>
  <c r="N194" i="13"/>
  <c r="N195" i="13"/>
  <c r="N196" i="13"/>
  <c r="N197" i="13"/>
  <c r="N199" i="13"/>
  <c r="N200" i="13"/>
  <c r="N201" i="13"/>
  <c r="N202" i="13"/>
  <c r="N203" i="13"/>
  <c r="N204" i="13"/>
  <c r="N205" i="13"/>
  <c r="N206" i="13"/>
  <c r="N207" i="13"/>
  <c r="N208" i="13"/>
  <c r="N209" i="13"/>
  <c r="N210" i="13"/>
  <c r="N211" i="13"/>
  <c r="N212" i="13"/>
  <c r="N213" i="13"/>
  <c r="N214" i="13"/>
  <c r="N215" i="13"/>
  <c r="N216" i="13"/>
  <c r="N217" i="13"/>
  <c r="N218" i="13"/>
  <c r="N219" i="13"/>
  <c r="N220" i="13"/>
  <c r="N221" i="13"/>
  <c r="N222" i="13"/>
  <c r="N223" i="13"/>
  <c r="N224" i="13"/>
  <c r="N225" i="13"/>
  <c r="N226" i="13"/>
  <c r="N227" i="13"/>
  <c r="N228" i="13"/>
  <c r="N229" i="13"/>
  <c r="N230" i="13"/>
  <c r="N231" i="13"/>
  <c r="N232" i="13"/>
  <c r="N233" i="13"/>
  <c r="N234" i="13"/>
  <c r="N235" i="13"/>
  <c r="N236" i="13"/>
  <c r="N237" i="13"/>
  <c r="N238" i="13"/>
  <c r="N239" i="13"/>
  <c r="N241" i="13"/>
  <c r="N242" i="13"/>
  <c r="N243" i="13"/>
  <c r="N244" i="13"/>
  <c r="N245" i="13"/>
  <c r="N246" i="13"/>
  <c r="N247" i="13"/>
  <c r="N249" i="13"/>
  <c r="N250" i="13"/>
  <c r="N251" i="13"/>
  <c r="N252" i="13"/>
  <c r="N253" i="13"/>
  <c r="N254" i="13"/>
  <c r="N255" i="13"/>
  <c r="N257" i="13"/>
  <c r="N258" i="13"/>
  <c r="N259" i="13"/>
  <c r="N260" i="13"/>
  <c r="N261" i="13"/>
  <c r="N262" i="13"/>
  <c r="N263" i="13"/>
  <c r="N264" i="13"/>
  <c r="N265" i="13"/>
  <c r="N266" i="13"/>
  <c r="N267" i="13"/>
  <c r="N268" i="13"/>
  <c r="N269" i="13"/>
  <c r="N270" i="13"/>
  <c r="N272" i="13"/>
  <c r="N273" i="13"/>
  <c r="N274" i="13"/>
  <c r="N275" i="13"/>
  <c r="N276" i="13"/>
  <c r="N277" i="13"/>
  <c r="N278" i="13"/>
  <c r="N279" i="13"/>
  <c r="N280" i="13"/>
  <c r="N281" i="13"/>
  <c r="N282" i="13"/>
  <c r="N283" i="13"/>
  <c r="N284" i="13"/>
  <c r="N285" i="13"/>
  <c r="N286" i="13"/>
  <c r="N287" i="13"/>
  <c r="N288" i="13"/>
  <c r="N289" i="13"/>
  <c r="N290" i="13"/>
  <c r="N291" i="13"/>
  <c r="N292" i="13"/>
  <c r="N293" i="13"/>
  <c r="N294" i="13"/>
  <c r="N295" i="13"/>
  <c r="N296" i="13"/>
  <c r="N297" i="13"/>
  <c r="N298" i="13"/>
  <c r="N299" i="13"/>
  <c r="N300" i="13"/>
  <c r="N301" i="13"/>
  <c r="N302" i="13"/>
  <c r="N303" i="13"/>
  <c r="N304" i="13"/>
  <c r="N305" i="13"/>
  <c r="N306" i="13"/>
  <c r="N307" i="13"/>
  <c r="N308" i="13"/>
  <c r="N309" i="13"/>
  <c r="N310" i="13"/>
  <c r="N311" i="13"/>
  <c r="N312" i="13"/>
  <c r="N313" i="13"/>
  <c r="N314" i="13"/>
  <c r="N315" i="13"/>
  <c r="N316" i="13"/>
  <c r="N317" i="13"/>
  <c r="N318" i="13"/>
  <c r="N319" i="13"/>
  <c r="N320" i="13"/>
  <c r="N321" i="13"/>
  <c r="N322" i="13"/>
  <c r="N323" i="13"/>
  <c r="N324" i="13"/>
  <c r="N325" i="13"/>
  <c r="N326" i="13"/>
  <c r="N327" i="13"/>
  <c r="N328" i="13"/>
  <c r="N329" i="13"/>
  <c r="N330" i="13"/>
  <c r="N331" i="13"/>
  <c r="N332" i="13"/>
  <c r="N333" i="13"/>
  <c r="N334" i="13"/>
  <c r="N335" i="13"/>
  <c r="N336" i="13"/>
  <c r="N179" i="13"/>
  <c r="U355" i="13" l="1"/>
  <c r="T359" i="13"/>
  <c r="T351" i="13"/>
  <c r="U341" i="13"/>
  <c r="U71" i="13"/>
  <c r="N73" i="13" l="1"/>
  <c r="T506" i="13" l="1"/>
  <c r="Q506" i="13"/>
  <c r="E485" i="13" l="1"/>
  <c r="E483" i="13"/>
  <c r="K483" i="13" s="1"/>
  <c r="K485" i="13" s="1"/>
  <c r="E481" i="13"/>
  <c r="K481" i="13" s="1"/>
  <c r="E479" i="13"/>
  <c r="K479" i="13" s="1"/>
  <c r="K487" i="13" l="1"/>
  <c r="E534" i="13"/>
  <c r="E522" i="13"/>
  <c r="S48" i="13" l="1"/>
  <c r="T48" i="13" s="1"/>
  <c r="U48" i="13" s="1"/>
  <c r="N49" i="13" l="1"/>
  <c r="J570" i="13" s="1"/>
  <c r="Q49" i="13"/>
  <c r="K49" i="13"/>
  <c r="T49" i="13"/>
  <c r="S173" i="17"/>
  <c r="T173" i="17" s="1"/>
  <c r="Q173" i="17"/>
  <c r="N173" i="17"/>
  <c r="S172" i="17"/>
  <c r="T172" i="17" s="1"/>
  <c r="Q172" i="17"/>
  <c r="N172" i="17"/>
  <c r="S171" i="17"/>
  <c r="T171" i="17" s="1"/>
  <c r="Q171" i="17"/>
  <c r="N171" i="17"/>
  <c r="S170" i="17"/>
  <c r="T170" i="17" s="1"/>
  <c r="Q170" i="17"/>
  <c r="N170" i="17"/>
  <c r="S169" i="17"/>
  <c r="T169" i="17" s="1"/>
  <c r="Q169" i="17"/>
  <c r="N169" i="17"/>
  <c r="S168" i="17"/>
  <c r="T168" i="17" s="1"/>
  <c r="Q168" i="17"/>
  <c r="N168" i="17"/>
  <c r="S167" i="17"/>
  <c r="T167" i="17" s="1"/>
  <c r="Q167" i="17"/>
  <c r="N167" i="17"/>
  <c r="S166" i="17"/>
  <c r="T166" i="17" s="1"/>
  <c r="Q166" i="17"/>
  <c r="N166" i="17"/>
  <c r="S165" i="17"/>
  <c r="T165" i="17" s="1"/>
  <c r="Q165" i="17"/>
  <c r="N165" i="17"/>
  <c r="S164" i="17"/>
  <c r="T164" i="17" s="1"/>
  <c r="Q164" i="17"/>
  <c r="N164" i="17"/>
  <c r="S163" i="17"/>
  <c r="T163" i="17" s="1"/>
  <c r="Q163" i="17"/>
  <c r="N163" i="17"/>
  <c r="S162" i="17"/>
  <c r="T162" i="17" s="1"/>
  <c r="Q162" i="17"/>
  <c r="N162" i="17"/>
  <c r="S161" i="17"/>
  <c r="T161" i="17" s="1"/>
  <c r="Q161" i="17"/>
  <c r="N161" i="17"/>
  <c r="S160" i="17"/>
  <c r="T160" i="17" s="1"/>
  <c r="Q160" i="17"/>
  <c r="N160" i="17"/>
  <c r="U159" i="17"/>
  <c r="S159" i="17"/>
  <c r="T159" i="17" s="1"/>
  <c r="Q159" i="17"/>
  <c r="N159" i="17"/>
  <c r="S158" i="17"/>
  <c r="T158" i="17" s="1"/>
  <c r="Q158" i="17"/>
  <c r="N158" i="17"/>
  <c r="U157" i="17"/>
  <c r="S157" i="17"/>
  <c r="T157" i="17" s="1"/>
  <c r="Q157" i="17"/>
  <c r="N157" i="17"/>
  <c r="S156" i="17"/>
  <c r="T156" i="17" s="1"/>
  <c r="Q156" i="17"/>
  <c r="N156" i="17"/>
  <c r="S155" i="17"/>
  <c r="T155" i="17" s="1"/>
  <c r="Q155" i="17"/>
  <c r="N155" i="17"/>
  <c r="S154" i="17"/>
  <c r="T154" i="17" s="1"/>
  <c r="Q154" i="17"/>
  <c r="N154" i="17"/>
  <c r="U153" i="17"/>
  <c r="S153" i="17"/>
  <c r="T153" i="17" s="1"/>
  <c r="Q153" i="17"/>
  <c r="N153" i="17"/>
  <c r="U152" i="17"/>
  <c r="S152" i="17"/>
  <c r="T152" i="17" s="1"/>
  <c r="Q152" i="17"/>
  <c r="N152" i="17"/>
  <c r="S151" i="17"/>
  <c r="T151" i="17" s="1"/>
  <c r="Q151" i="17"/>
  <c r="N151" i="17"/>
  <c r="S150" i="17"/>
  <c r="T150" i="17" s="1"/>
  <c r="Q150" i="17"/>
  <c r="N150" i="17"/>
  <c r="S149" i="17"/>
  <c r="T149" i="17" s="1"/>
  <c r="Q149" i="17"/>
  <c r="N149" i="17"/>
  <c r="U148" i="17"/>
  <c r="S148" i="17"/>
  <c r="T148" i="17" s="1"/>
  <c r="Q148" i="17"/>
  <c r="N148" i="17"/>
  <c r="U147" i="17"/>
  <c r="S147" i="17"/>
  <c r="T147" i="17" s="1"/>
  <c r="Q147" i="17"/>
  <c r="N147" i="17"/>
  <c r="S146" i="17"/>
  <c r="T146" i="17" s="1"/>
  <c r="Q146" i="17"/>
  <c r="N146" i="17"/>
  <c r="U145" i="17"/>
  <c r="S145" i="17"/>
  <c r="T145" i="17" s="1"/>
  <c r="Q145" i="17"/>
  <c r="N145" i="17"/>
  <c r="S144" i="17"/>
  <c r="T144" i="17" s="1"/>
  <c r="Q144" i="17"/>
  <c r="N144" i="17"/>
  <c r="S143" i="17"/>
  <c r="T143" i="17" s="1"/>
  <c r="Q143" i="17"/>
  <c r="N143" i="17"/>
  <c r="U142" i="17"/>
  <c r="S142" i="17"/>
  <c r="T142" i="17" s="1"/>
  <c r="Q142" i="17"/>
  <c r="N142" i="17"/>
  <c r="U141" i="17"/>
  <c r="S141" i="17"/>
  <c r="T141" i="17" s="1"/>
  <c r="Q141" i="17"/>
  <c r="N141" i="17"/>
  <c r="S140" i="17"/>
  <c r="T140" i="17" s="1"/>
  <c r="Q140" i="17"/>
  <c r="N140" i="17"/>
  <c r="U139" i="17"/>
  <c r="S139" i="17"/>
  <c r="T139" i="17" s="1"/>
  <c r="Q139" i="17"/>
  <c r="N139" i="17"/>
  <c r="U138" i="17"/>
  <c r="S138" i="17"/>
  <c r="T138" i="17" s="1"/>
  <c r="Q138" i="17"/>
  <c r="N138" i="17"/>
  <c r="S137" i="17"/>
  <c r="T137" i="17" s="1"/>
  <c r="Q137" i="17"/>
  <c r="N137" i="17"/>
  <c r="S136" i="17"/>
  <c r="T136" i="17" s="1"/>
  <c r="Q136" i="17"/>
  <c r="N136" i="17"/>
  <c r="U135" i="17"/>
  <c r="S135" i="17"/>
  <c r="T135" i="17" s="1"/>
  <c r="Q135" i="17"/>
  <c r="N135" i="17"/>
  <c r="U134" i="17"/>
  <c r="S134" i="17"/>
  <c r="T134" i="17" s="1"/>
  <c r="Q134" i="17"/>
  <c r="N134" i="17"/>
  <c r="S133" i="17"/>
  <c r="T133" i="17" s="1"/>
  <c r="Q133" i="17"/>
  <c r="N133" i="17"/>
  <c r="S132" i="17"/>
  <c r="T132" i="17" s="1"/>
  <c r="Q132" i="17"/>
  <c r="N132" i="17"/>
  <c r="S131" i="17"/>
  <c r="T131" i="17" s="1"/>
  <c r="Q131" i="17"/>
  <c r="N131" i="17"/>
  <c r="S130" i="17"/>
  <c r="T130" i="17" s="1"/>
  <c r="Q130" i="17"/>
  <c r="N130" i="17"/>
  <c r="S129" i="17"/>
  <c r="T129" i="17" s="1"/>
  <c r="Q129" i="17"/>
  <c r="N129" i="17"/>
  <c r="U128" i="17"/>
  <c r="S128" i="17"/>
  <c r="T128" i="17" s="1"/>
  <c r="Q128" i="17"/>
  <c r="N128" i="17"/>
  <c r="S127" i="17"/>
  <c r="T127" i="17" s="1"/>
  <c r="Q127" i="17"/>
  <c r="N127" i="17"/>
  <c r="S126" i="17"/>
  <c r="T126" i="17" s="1"/>
  <c r="Q126" i="17"/>
  <c r="N126" i="17"/>
  <c r="S125" i="17"/>
  <c r="T125" i="17" s="1"/>
  <c r="Q125" i="17"/>
  <c r="N125" i="17"/>
  <c r="S124" i="17"/>
  <c r="T124" i="17" s="1"/>
  <c r="Q124" i="17"/>
  <c r="N124" i="17"/>
  <c r="U123" i="17"/>
  <c r="S123" i="17"/>
  <c r="T123" i="17" s="1"/>
  <c r="Q123" i="17"/>
  <c r="N123" i="17"/>
  <c r="S122" i="17"/>
  <c r="T122" i="17" s="1"/>
  <c r="Q122" i="17"/>
  <c r="N122" i="17"/>
  <c r="U121" i="17"/>
  <c r="S121" i="17"/>
  <c r="T121" i="17" s="1"/>
  <c r="Q121" i="17"/>
  <c r="N121" i="17"/>
  <c r="U120" i="17"/>
  <c r="S120" i="17"/>
  <c r="T120" i="17" s="1"/>
  <c r="Q120" i="17"/>
  <c r="N120" i="17"/>
  <c r="S119" i="17"/>
  <c r="T119" i="17" s="1"/>
  <c r="Q119" i="17"/>
  <c r="N119" i="17"/>
  <c r="U118" i="17"/>
  <c r="S118" i="17"/>
  <c r="T118" i="17" s="1"/>
  <c r="Q118" i="17"/>
  <c r="N118" i="17"/>
  <c r="U117" i="17"/>
  <c r="S117" i="17"/>
  <c r="T117" i="17" s="1"/>
  <c r="Q117" i="17"/>
  <c r="N117" i="17"/>
  <c r="S116" i="17"/>
  <c r="T116" i="17" s="1"/>
  <c r="Q116" i="17"/>
  <c r="N116" i="17"/>
  <c r="S115" i="17"/>
  <c r="T115" i="17" s="1"/>
  <c r="Q115" i="17"/>
  <c r="N115" i="17"/>
  <c r="S114" i="17"/>
  <c r="T114" i="17" s="1"/>
  <c r="Q114" i="17"/>
  <c r="N114" i="17"/>
  <c r="U113" i="17"/>
  <c r="S113" i="17"/>
  <c r="T113" i="17" s="1"/>
  <c r="Q113" i="17"/>
  <c r="N113" i="17"/>
  <c r="U112" i="17"/>
  <c r="S112" i="17"/>
  <c r="T112" i="17" s="1"/>
  <c r="Q112" i="17"/>
  <c r="N112" i="17"/>
  <c r="S111" i="17"/>
  <c r="T111" i="17" s="1"/>
  <c r="Q111" i="17"/>
  <c r="N111" i="17"/>
  <c r="S110" i="17"/>
  <c r="T110" i="17" s="1"/>
  <c r="Q110" i="17"/>
  <c r="N110" i="17"/>
  <c r="S109" i="17"/>
  <c r="T109" i="17" s="1"/>
  <c r="Q109" i="17"/>
  <c r="N109" i="17"/>
  <c r="S108" i="17"/>
  <c r="T108" i="17" s="1"/>
  <c r="Q108" i="17"/>
  <c r="N108" i="17"/>
  <c r="S107" i="17"/>
  <c r="T107" i="17" s="1"/>
  <c r="Q107" i="17"/>
  <c r="N107" i="17"/>
  <c r="S106" i="17"/>
  <c r="T106" i="17" s="1"/>
  <c r="Q106" i="17"/>
  <c r="N106" i="17"/>
  <c r="S105" i="17"/>
  <c r="T105" i="17" s="1"/>
  <c r="Q105" i="17"/>
  <c r="N105" i="17"/>
  <c r="S104" i="17"/>
  <c r="T104" i="17" s="1"/>
  <c r="Q104" i="17"/>
  <c r="N104" i="17"/>
  <c r="S103" i="17"/>
  <c r="T103" i="17" s="1"/>
  <c r="Q103" i="17"/>
  <c r="N103" i="17"/>
  <c r="S102" i="17"/>
  <c r="T102" i="17" s="1"/>
  <c r="Q102" i="17"/>
  <c r="N102" i="17"/>
  <c r="S101" i="17"/>
  <c r="T101" i="17" s="1"/>
  <c r="Q101" i="17"/>
  <c r="N101" i="17"/>
  <c r="S100" i="17"/>
  <c r="T100" i="17" s="1"/>
  <c r="Q100" i="17"/>
  <c r="N100" i="17"/>
  <c r="S99" i="17"/>
  <c r="T99" i="17" s="1"/>
  <c r="Q99" i="17"/>
  <c r="N99" i="17"/>
  <c r="S98" i="17"/>
  <c r="T98" i="17" s="1"/>
  <c r="Q98" i="17"/>
  <c r="N98" i="17"/>
  <c r="S97" i="17"/>
  <c r="T97" i="17" s="1"/>
  <c r="Q97" i="17"/>
  <c r="N97" i="17"/>
  <c r="S96" i="17"/>
  <c r="T96" i="17" s="1"/>
  <c r="Q96" i="17"/>
  <c r="N96" i="17"/>
  <c r="S95" i="17"/>
  <c r="T95" i="17" s="1"/>
  <c r="Q95" i="17"/>
  <c r="N95" i="17"/>
  <c r="S94" i="17"/>
  <c r="T94" i="17" s="1"/>
  <c r="Q94" i="17"/>
  <c r="N94" i="17"/>
  <c r="S93" i="17"/>
  <c r="T93" i="17" s="1"/>
  <c r="Q93" i="17"/>
  <c r="N93" i="17"/>
  <c r="S92" i="17"/>
  <c r="T92" i="17" s="1"/>
  <c r="Q92" i="17"/>
  <c r="N92" i="17"/>
  <c r="S91" i="17"/>
  <c r="T91" i="17" s="1"/>
  <c r="Q91" i="17"/>
  <c r="N91" i="17"/>
  <c r="S90" i="17"/>
  <c r="T90" i="17" s="1"/>
  <c r="Q90" i="17"/>
  <c r="N90" i="17"/>
  <c r="S89" i="17"/>
  <c r="T89" i="17" s="1"/>
  <c r="Q89" i="17"/>
  <c r="N89" i="17"/>
  <c r="S88" i="17"/>
  <c r="T88" i="17" s="1"/>
  <c r="Q88" i="17"/>
  <c r="N88" i="17"/>
  <c r="S87" i="17"/>
  <c r="T87" i="17" s="1"/>
  <c r="Q87" i="17"/>
  <c r="N87" i="17"/>
  <c r="S86" i="17"/>
  <c r="T86" i="17" s="1"/>
  <c r="Q86" i="17"/>
  <c r="N86" i="17"/>
  <c r="S85" i="17"/>
  <c r="T85" i="17" s="1"/>
  <c r="Q85" i="17"/>
  <c r="N85" i="17"/>
  <c r="U84" i="17"/>
  <c r="S84" i="17"/>
  <c r="T84" i="17" s="1"/>
  <c r="Q84" i="17"/>
  <c r="N84" i="17"/>
  <c r="U83" i="17"/>
  <c r="S83" i="17"/>
  <c r="T83" i="17" s="1"/>
  <c r="Q83" i="17"/>
  <c r="N83" i="17"/>
  <c r="S82" i="17"/>
  <c r="T82" i="17" s="1"/>
  <c r="Q82" i="17"/>
  <c r="N82" i="17"/>
  <c r="S81" i="17"/>
  <c r="T81" i="17" s="1"/>
  <c r="Q81" i="17"/>
  <c r="N81" i="17"/>
  <c r="S80" i="17"/>
  <c r="T80" i="17" s="1"/>
  <c r="Q80" i="17"/>
  <c r="N80" i="17"/>
  <c r="S79" i="17"/>
  <c r="T79" i="17" s="1"/>
  <c r="Q79" i="17"/>
  <c r="N79" i="17"/>
  <c r="S78" i="17"/>
  <c r="T78" i="17" s="1"/>
  <c r="Q78" i="17"/>
  <c r="N78" i="17"/>
  <c r="S77" i="17"/>
  <c r="T77" i="17" s="1"/>
  <c r="Q77" i="17"/>
  <c r="N77" i="17"/>
  <c r="S76" i="17"/>
  <c r="T76" i="17" s="1"/>
  <c r="Q76" i="17"/>
  <c r="N76" i="17"/>
  <c r="U75" i="17"/>
  <c r="S75" i="17"/>
  <c r="T75" i="17" s="1"/>
  <c r="Q75" i="17"/>
  <c r="N75" i="17"/>
  <c r="S74" i="17"/>
  <c r="T74" i="17" s="1"/>
  <c r="Q74" i="17"/>
  <c r="N74" i="17"/>
  <c r="S73" i="17"/>
  <c r="T73" i="17" s="1"/>
  <c r="Q73" i="17"/>
  <c r="N73" i="17"/>
  <c r="S72" i="17"/>
  <c r="T72" i="17" s="1"/>
  <c r="Q72" i="17"/>
  <c r="N72" i="17"/>
  <c r="S71" i="17"/>
  <c r="T71" i="17" s="1"/>
  <c r="Q71" i="17"/>
  <c r="N71" i="17"/>
  <c r="S70" i="17"/>
  <c r="T70" i="17" s="1"/>
  <c r="Q70" i="17"/>
  <c r="N70" i="17"/>
  <c r="S69" i="17"/>
  <c r="T69" i="17" s="1"/>
  <c r="Q69" i="17"/>
  <c r="N69" i="17"/>
  <c r="S68" i="17"/>
  <c r="T68" i="17" s="1"/>
  <c r="Q68" i="17"/>
  <c r="N68" i="17"/>
  <c r="U67" i="17"/>
  <c r="S67" i="17"/>
  <c r="T67" i="17" s="1"/>
  <c r="Q67" i="17"/>
  <c r="N67" i="17"/>
  <c r="S66" i="17"/>
  <c r="T66" i="17" s="1"/>
  <c r="Q66" i="17"/>
  <c r="N66" i="17"/>
  <c r="U65" i="17"/>
  <c r="S65" i="17"/>
  <c r="T65" i="17" s="1"/>
  <c r="Q65" i="17"/>
  <c r="N65" i="17"/>
  <c r="U64" i="17"/>
  <c r="S64" i="17"/>
  <c r="T64" i="17" s="1"/>
  <c r="Q64" i="17"/>
  <c r="N64" i="17"/>
  <c r="S63" i="17"/>
  <c r="T63" i="17" s="1"/>
  <c r="Q63" i="17"/>
  <c r="N63" i="17"/>
  <c r="U62" i="17"/>
  <c r="S62" i="17"/>
  <c r="T62" i="17" s="1"/>
  <c r="Q62" i="17"/>
  <c r="N62" i="17"/>
  <c r="U61" i="17"/>
  <c r="S61" i="17"/>
  <c r="T61" i="17" s="1"/>
  <c r="Q61" i="17"/>
  <c r="N61" i="17"/>
  <c r="S60" i="17"/>
  <c r="T60" i="17" s="1"/>
  <c r="Q60" i="17"/>
  <c r="N60" i="17"/>
  <c r="S59" i="17"/>
  <c r="T59" i="17" s="1"/>
  <c r="Q59" i="17"/>
  <c r="N59" i="17"/>
  <c r="S58" i="17"/>
  <c r="T58" i="17" s="1"/>
  <c r="Q58" i="17"/>
  <c r="N58" i="17"/>
  <c r="S57" i="17"/>
  <c r="T57" i="17" s="1"/>
  <c r="Q57" i="17"/>
  <c r="N57" i="17"/>
  <c r="S56" i="17"/>
  <c r="T56" i="17" s="1"/>
  <c r="Q56" i="17"/>
  <c r="N56" i="17"/>
  <c r="S55" i="17"/>
  <c r="T55" i="17" s="1"/>
  <c r="Q55" i="17"/>
  <c r="N55" i="17"/>
  <c r="U54" i="17"/>
  <c r="S54" i="17"/>
  <c r="T54" i="17" s="1"/>
  <c r="Q54" i="17"/>
  <c r="N54" i="17"/>
  <c r="S53" i="17"/>
  <c r="T53" i="17" s="1"/>
  <c r="Q53" i="17"/>
  <c r="N53" i="17"/>
  <c r="S52" i="17"/>
  <c r="T52" i="17" s="1"/>
  <c r="Q52" i="17"/>
  <c r="N52" i="17"/>
  <c r="S51" i="17"/>
  <c r="T51" i="17" s="1"/>
  <c r="Q51" i="17"/>
  <c r="N51" i="17"/>
  <c r="S50" i="17"/>
  <c r="T50" i="17" s="1"/>
  <c r="Q50" i="17"/>
  <c r="N50" i="17"/>
  <c r="S49" i="17"/>
  <c r="T49" i="17" s="1"/>
  <c r="Q49" i="17"/>
  <c r="N49" i="17"/>
  <c r="S48" i="17"/>
  <c r="T48" i="17" s="1"/>
  <c r="Q48" i="17"/>
  <c r="N48" i="17"/>
  <c r="S47" i="17"/>
  <c r="T47" i="17" s="1"/>
  <c r="Q47" i="17"/>
  <c r="N47" i="17"/>
  <c r="S46" i="17"/>
  <c r="T46" i="17" s="1"/>
  <c r="Q46" i="17"/>
  <c r="N46" i="17"/>
  <c r="S45" i="17"/>
  <c r="T45" i="17" s="1"/>
  <c r="Q45" i="17"/>
  <c r="N45" i="17"/>
  <c r="U44" i="17"/>
  <c r="S44" i="17"/>
  <c r="T44" i="17" s="1"/>
  <c r="Q44" i="17"/>
  <c r="N44" i="17"/>
  <c r="U43" i="17"/>
  <c r="S43" i="17"/>
  <c r="T43" i="17" s="1"/>
  <c r="Q43" i="17"/>
  <c r="N43" i="17"/>
  <c r="U42" i="17"/>
  <c r="S42" i="17"/>
  <c r="T42" i="17" s="1"/>
  <c r="Q42" i="17"/>
  <c r="N42" i="17"/>
  <c r="U41" i="17"/>
  <c r="S41" i="17"/>
  <c r="T41" i="17" s="1"/>
  <c r="Q41" i="17"/>
  <c r="N41" i="17"/>
  <c r="S40" i="17"/>
  <c r="T40" i="17" s="1"/>
  <c r="Q40" i="17"/>
  <c r="N40" i="17"/>
  <c r="U39" i="17"/>
  <c r="S39" i="17"/>
  <c r="T39" i="17" s="1"/>
  <c r="Q39" i="17"/>
  <c r="N39" i="17"/>
  <c r="S38" i="17"/>
  <c r="T38" i="17" s="1"/>
  <c r="Q38" i="17"/>
  <c r="N38" i="17"/>
  <c r="S37" i="17"/>
  <c r="T37" i="17" s="1"/>
  <c r="Q37" i="17"/>
  <c r="N37" i="17"/>
  <c r="U36" i="17"/>
  <c r="S36" i="17"/>
  <c r="T36" i="17" s="1"/>
  <c r="Q36" i="17"/>
  <c r="N36" i="17"/>
  <c r="S35" i="17"/>
  <c r="T35" i="17" s="1"/>
  <c r="Q35" i="17"/>
  <c r="N35" i="17"/>
  <c r="S34" i="17"/>
  <c r="T34" i="17" s="1"/>
  <c r="Q34" i="17"/>
  <c r="N34" i="17"/>
  <c r="S33" i="17"/>
  <c r="T33" i="17" s="1"/>
  <c r="Q33" i="17"/>
  <c r="N33" i="17"/>
  <c r="S32" i="17"/>
  <c r="T32" i="17" s="1"/>
  <c r="Q32" i="17"/>
  <c r="N32" i="17"/>
  <c r="U31" i="17"/>
  <c r="S31" i="17"/>
  <c r="T31" i="17" s="1"/>
  <c r="Q31" i="17"/>
  <c r="N31" i="17"/>
  <c r="U30" i="17"/>
  <c r="S30" i="17"/>
  <c r="T30" i="17" s="1"/>
  <c r="Q30" i="17"/>
  <c r="N30" i="17"/>
  <c r="S29" i="17"/>
  <c r="T29" i="17" s="1"/>
  <c r="Q29" i="17"/>
  <c r="N29" i="17"/>
  <c r="U28" i="17"/>
  <c r="S28" i="17"/>
  <c r="T28" i="17" s="1"/>
  <c r="Q28" i="17"/>
  <c r="N28" i="17"/>
  <c r="U27" i="17"/>
  <c r="S27" i="17"/>
  <c r="T27" i="17" s="1"/>
  <c r="Q27" i="17"/>
  <c r="N27" i="17"/>
  <c r="U26" i="17"/>
  <c r="S26" i="17"/>
  <c r="T26" i="17" s="1"/>
  <c r="Q26" i="17"/>
  <c r="N26" i="17"/>
  <c r="U25" i="17"/>
  <c r="S25" i="17"/>
  <c r="T25" i="17" s="1"/>
  <c r="Q25" i="17"/>
  <c r="N25" i="17"/>
  <c r="S24" i="17"/>
  <c r="T24" i="17" s="1"/>
  <c r="Q24" i="17"/>
  <c r="N24" i="17"/>
  <c r="S23" i="17"/>
  <c r="T23" i="17" s="1"/>
  <c r="Q23" i="17"/>
  <c r="N23" i="17"/>
  <c r="U22" i="17"/>
  <c r="S22" i="17"/>
  <c r="T22" i="17" s="1"/>
  <c r="Q22" i="17"/>
  <c r="N22" i="17"/>
  <c r="U21" i="17"/>
  <c r="S21" i="17"/>
  <c r="T21" i="17" s="1"/>
  <c r="Q21" i="17"/>
  <c r="N21" i="17"/>
  <c r="S20" i="17"/>
  <c r="T20" i="17" s="1"/>
  <c r="Q20" i="17"/>
  <c r="N20" i="17"/>
  <c r="U19" i="17"/>
  <c r="S19" i="17"/>
  <c r="T19" i="17" s="1"/>
  <c r="Q19" i="17"/>
  <c r="N19" i="17"/>
  <c r="U18" i="17"/>
  <c r="S18" i="17"/>
  <c r="T18" i="17" s="1"/>
  <c r="Q18" i="17"/>
  <c r="N18" i="17"/>
  <c r="S17" i="17"/>
  <c r="T17" i="17" s="1"/>
  <c r="Q17" i="17"/>
  <c r="N17" i="17"/>
  <c r="S16" i="17"/>
  <c r="T16" i="17" s="1"/>
  <c r="Q16" i="17"/>
  <c r="N16" i="17"/>
  <c r="U15" i="17"/>
  <c r="S15" i="17"/>
  <c r="T15" i="17" s="1"/>
  <c r="Q15" i="17"/>
  <c r="N15" i="17"/>
  <c r="U14" i="17"/>
  <c r="S14" i="17"/>
  <c r="T14" i="17" s="1"/>
  <c r="Q14" i="17"/>
  <c r="N14" i="17"/>
  <c r="S13" i="17"/>
  <c r="T13" i="17" s="1"/>
  <c r="Q13" i="17"/>
  <c r="N13" i="17"/>
  <c r="S12" i="17"/>
  <c r="T12" i="17" s="1"/>
  <c r="Q12" i="17"/>
  <c r="N12" i="17"/>
  <c r="S11" i="17"/>
  <c r="T11" i="17" s="1"/>
  <c r="Q11" i="17"/>
  <c r="N11" i="17"/>
  <c r="S10" i="17"/>
  <c r="T10" i="17" s="1"/>
  <c r="Q10" i="17"/>
  <c r="N10" i="17"/>
  <c r="U9" i="17"/>
  <c r="S9" i="17"/>
  <c r="T9" i="17" s="1"/>
  <c r="Q9" i="17"/>
  <c r="N9" i="17"/>
  <c r="U8" i="17"/>
  <c r="S8" i="17"/>
  <c r="T8" i="17" s="1"/>
  <c r="Q8" i="17"/>
  <c r="N8" i="17"/>
  <c r="U7" i="17"/>
  <c r="S7" i="17"/>
  <c r="T7" i="17" s="1"/>
  <c r="Q7" i="17"/>
  <c r="N7" i="17"/>
  <c r="U6" i="17"/>
  <c r="S6" i="17"/>
  <c r="T6" i="17" s="1"/>
  <c r="Q6" i="17"/>
  <c r="N6" i="17"/>
  <c r="S80" i="15"/>
  <c r="T80" i="15" s="1"/>
  <c r="Q80" i="15"/>
  <c r="N80" i="15"/>
  <c r="S79" i="15"/>
  <c r="T79" i="15" s="1"/>
  <c r="Q79" i="15"/>
  <c r="N79" i="15"/>
  <c r="U78" i="15"/>
  <c r="S78" i="15"/>
  <c r="T78" i="15" s="1"/>
  <c r="Q78" i="15"/>
  <c r="N78" i="15"/>
  <c r="U77" i="15"/>
  <c r="S77" i="15"/>
  <c r="T77" i="15" s="1"/>
  <c r="Q77" i="15"/>
  <c r="N77" i="15"/>
  <c r="S76" i="15"/>
  <c r="T76" i="15" s="1"/>
  <c r="Q76" i="15"/>
  <c r="N76" i="15"/>
  <c r="U75" i="15"/>
  <c r="S75" i="15"/>
  <c r="T75" i="15" s="1"/>
  <c r="Q75" i="15"/>
  <c r="N75" i="15"/>
  <c r="S74" i="15"/>
  <c r="T74" i="15" s="1"/>
  <c r="Q74" i="15"/>
  <c r="N74" i="15"/>
  <c r="U73" i="15"/>
  <c r="S73" i="15"/>
  <c r="T73" i="15" s="1"/>
  <c r="Q73" i="15"/>
  <c r="N73" i="15"/>
  <c r="S72" i="15"/>
  <c r="T72" i="15" s="1"/>
  <c r="Q72" i="15"/>
  <c r="N72" i="15"/>
  <c r="S71" i="15"/>
  <c r="T71" i="15" s="1"/>
  <c r="Q71" i="15"/>
  <c r="N71" i="15"/>
  <c r="U70" i="15"/>
  <c r="S70" i="15"/>
  <c r="T70" i="15" s="1"/>
  <c r="Q70" i="15"/>
  <c r="N70" i="15"/>
  <c r="U69" i="15"/>
  <c r="S69" i="15"/>
  <c r="T69" i="15" s="1"/>
  <c r="Q69" i="15"/>
  <c r="N69" i="15"/>
  <c r="S68" i="15"/>
  <c r="T68" i="15" s="1"/>
  <c r="Q68" i="15"/>
  <c r="N68" i="15"/>
  <c r="U67" i="15"/>
  <c r="S67" i="15"/>
  <c r="T67" i="15" s="1"/>
  <c r="Q67" i="15"/>
  <c r="N67" i="15"/>
  <c r="S66" i="15"/>
  <c r="T66" i="15" s="1"/>
  <c r="Q66" i="15"/>
  <c r="N66" i="15"/>
  <c r="S65" i="15"/>
  <c r="T65" i="15" s="1"/>
  <c r="Q65" i="15"/>
  <c r="N65" i="15"/>
  <c r="S64" i="15"/>
  <c r="T64" i="15" s="1"/>
  <c r="Q64" i="15"/>
  <c r="N64" i="15"/>
  <c r="S63" i="15"/>
  <c r="T63" i="15" s="1"/>
  <c r="Q63" i="15"/>
  <c r="N63" i="15"/>
  <c r="S62" i="15"/>
  <c r="T62" i="15" s="1"/>
  <c r="Q62" i="15"/>
  <c r="N62" i="15"/>
  <c r="S61" i="15"/>
  <c r="T61" i="15" s="1"/>
  <c r="Q61" i="15"/>
  <c r="N61" i="15"/>
  <c r="S60" i="15"/>
  <c r="T60" i="15" s="1"/>
  <c r="Q60" i="15"/>
  <c r="N60" i="15"/>
  <c r="U59" i="15"/>
  <c r="S59" i="15"/>
  <c r="T59" i="15" s="1"/>
  <c r="Q59" i="15"/>
  <c r="N59" i="15"/>
  <c r="U58" i="15"/>
  <c r="S58" i="15"/>
  <c r="T58" i="15" s="1"/>
  <c r="Q58" i="15"/>
  <c r="N58" i="15"/>
  <c r="U57" i="15"/>
  <c r="S57" i="15"/>
  <c r="T57" i="15" s="1"/>
  <c r="Q57" i="15"/>
  <c r="N57" i="15"/>
  <c r="S56" i="15"/>
  <c r="T56" i="15" s="1"/>
  <c r="Q56" i="15"/>
  <c r="N56" i="15"/>
  <c r="U55" i="15"/>
  <c r="S55" i="15"/>
  <c r="T55" i="15" s="1"/>
  <c r="Q55" i="15"/>
  <c r="N55" i="15"/>
  <c r="U54" i="15"/>
  <c r="S54" i="15"/>
  <c r="T54" i="15" s="1"/>
  <c r="Q54" i="15"/>
  <c r="N54" i="15"/>
  <c r="U53" i="15"/>
  <c r="S53" i="15"/>
  <c r="T53" i="15" s="1"/>
  <c r="Q53" i="15"/>
  <c r="N53" i="15"/>
  <c r="S52" i="15"/>
  <c r="T52" i="15" s="1"/>
  <c r="Q52" i="15"/>
  <c r="N52" i="15"/>
  <c r="S51" i="15"/>
  <c r="T51" i="15" s="1"/>
  <c r="Q51" i="15"/>
  <c r="N51" i="15"/>
  <c r="S50" i="15"/>
  <c r="T50" i="15" s="1"/>
  <c r="Q50" i="15"/>
  <c r="N50" i="15"/>
  <c r="S49" i="15"/>
  <c r="T49" i="15" s="1"/>
  <c r="Q49" i="15"/>
  <c r="N49" i="15"/>
  <c r="S48" i="15"/>
  <c r="T48" i="15" s="1"/>
  <c r="Q48" i="15"/>
  <c r="N48" i="15"/>
  <c r="S47" i="15"/>
  <c r="T47" i="15" s="1"/>
  <c r="Q47" i="15"/>
  <c r="N47" i="15"/>
  <c r="S46" i="15"/>
  <c r="T46" i="15" s="1"/>
  <c r="Q46" i="15"/>
  <c r="N46" i="15"/>
  <c r="S45" i="15"/>
  <c r="T45" i="15" s="1"/>
  <c r="Q45" i="15"/>
  <c r="N45" i="15"/>
  <c r="S44" i="15"/>
  <c r="T44" i="15" s="1"/>
  <c r="Q44" i="15"/>
  <c r="N44" i="15"/>
  <c r="U43" i="15"/>
  <c r="S43" i="15"/>
  <c r="T43" i="15" s="1"/>
  <c r="Q43" i="15"/>
  <c r="N43" i="15"/>
  <c r="S42" i="15"/>
  <c r="T42" i="15" s="1"/>
  <c r="Q42" i="15"/>
  <c r="N42" i="15"/>
  <c r="S41" i="15"/>
  <c r="T41" i="15" s="1"/>
  <c r="Q41" i="15"/>
  <c r="N41" i="15"/>
  <c r="S40" i="15"/>
  <c r="T40" i="15" s="1"/>
  <c r="Q40" i="15"/>
  <c r="N40" i="15"/>
  <c r="S39" i="15"/>
  <c r="T39" i="15" s="1"/>
  <c r="Q39" i="15"/>
  <c r="N39" i="15"/>
  <c r="U38" i="15"/>
  <c r="S38" i="15"/>
  <c r="T38" i="15" s="1"/>
  <c r="Q38" i="15"/>
  <c r="N38" i="15"/>
  <c r="U37" i="15"/>
  <c r="S37" i="15"/>
  <c r="T37" i="15" s="1"/>
  <c r="Q37" i="15"/>
  <c r="N37" i="15"/>
  <c r="U36" i="15"/>
  <c r="S36" i="15"/>
  <c r="T36" i="15" s="1"/>
  <c r="Q36" i="15"/>
  <c r="N36" i="15"/>
  <c r="S35" i="15"/>
  <c r="T35" i="15" s="1"/>
  <c r="Q35" i="15"/>
  <c r="N35" i="15"/>
  <c r="S34" i="15"/>
  <c r="T34" i="15" s="1"/>
  <c r="Q34" i="15"/>
  <c r="N34" i="15"/>
  <c r="U33" i="15"/>
  <c r="S33" i="15"/>
  <c r="T33" i="15" s="1"/>
  <c r="Q33" i="15"/>
  <c r="N33" i="15"/>
  <c r="U32" i="15"/>
  <c r="S32" i="15"/>
  <c r="T32" i="15" s="1"/>
  <c r="Q32" i="15"/>
  <c r="N32" i="15"/>
  <c r="S31" i="15"/>
  <c r="T31" i="15" s="1"/>
  <c r="Q31" i="15"/>
  <c r="N31" i="15"/>
  <c r="U30" i="15"/>
  <c r="S30" i="15"/>
  <c r="T30" i="15" s="1"/>
  <c r="Q30" i="15"/>
  <c r="N30" i="15"/>
  <c r="S29" i="15"/>
  <c r="T29" i="15" s="1"/>
  <c r="Q29" i="15"/>
  <c r="N29" i="15"/>
  <c r="U28" i="15"/>
  <c r="S28" i="15"/>
  <c r="T28" i="15" s="1"/>
  <c r="Q28" i="15"/>
  <c r="N28" i="15"/>
  <c r="U27" i="15"/>
  <c r="S27" i="15"/>
  <c r="T27" i="15" s="1"/>
  <c r="Q27" i="15"/>
  <c r="N27" i="15"/>
  <c r="S26" i="15"/>
  <c r="T26" i="15" s="1"/>
  <c r="Q26" i="15"/>
  <c r="N26" i="15"/>
  <c r="U25" i="15"/>
  <c r="S25" i="15"/>
  <c r="T25" i="15" s="1"/>
  <c r="Q25" i="15"/>
  <c r="N25" i="15"/>
  <c r="S24" i="15"/>
  <c r="T24" i="15" s="1"/>
  <c r="Q24" i="15"/>
  <c r="N24" i="15"/>
  <c r="U23" i="15"/>
  <c r="S23" i="15"/>
  <c r="T23" i="15" s="1"/>
  <c r="Q23" i="15"/>
  <c r="N23" i="15"/>
  <c r="U22" i="15"/>
  <c r="S22" i="15"/>
  <c r="T22" i="15" s="1"/>
  <c r="Q22" i="15"/>
  <c r="N22" i="15"/>
  <c r="S21" i="15"/>
  <c r="T21" i="15" s="1"/>
  <c r="Q21" i="15"/>
  <c r="N21" i="15"/>
  <c r="S20" i="15"/>
  <c r="T20" i="15" s="1"/>
  <c r="Q20" i="15"/>
  <c r="N20" i="15"/>
  <c r="U19" i="15"/>
  <c r="S19" i="15"/>
  <c r="T19" i="15" s="1"/>
  <c r="Q19" i="15"/>
  <c r="N19" i="15"/>
  <c r="U18" i="15"/>
  <c r="S18" i="15"/>
  <c r="T18" i="15" s="1"/>
  <c r="Q18" i="15"/>
  <c r="N18" i="15"/>
  <c r="U17" i="15"/>
  <c r="S17" i="15"/>
  <c r="T17" i="15" s="1"/>
  <c r="Q17" i="15"/>
  <c r="N17" i="15"/>
  <c r="U16" i="15"/>
  <c r="S16" i="15"/>
  <c r="T16" i="15" s="1"/>
  <c r="Q16" i="15"/>
  <c r="N16" i="15"/>
  <c r="S173" i="13"/>
  <c r="T173" i="13" s="1"/>
  <c r="Q173" i="13"/>
  <c r="N173" i="13"/>
  <c r="K173" i="13"/>
  <c r="U173" i="13" s="1"/>
  <c r="S172" i="13"/>
  <c r="T172" i="13" s="1"/>
  <c r="Q172" i="13"/>
  <c r="N172" i="13"/>
  <c r="K172" i="13"/>
  <c r="U172" i="13" s="1"/>
  <c r="S171" i="13"/>
  <c r="T171" i="13" s="1"/>
  <c r="Q171" i="13"/>
  <c r="N171" i="13"/>
  <c r="K171" i="13"/>
  <c r="U171" i="13" s="1"/>
  <c r="S170" i="13"/>
  <c r="T170" i="13" s="1"/>
  <c r="Q170" i="13"/>
  <c r="N170" i="13"/>
  <c r="K170" i="13"/>
  <c r="U170" i="13" s="1"/>
  <c r="S169" i="13"/>
  <c r="T169" i="13" s="1"/>
  <c r="Q169" i="13"/>
  <c r="N169" i="13"/>
  <c r="K169" i="13"/>
  <c r="U169" i="13" s="1"/>
  <c r="S168" i="13"/>
  <c r="T168" i="13" s="1"/>
  <c r="Q168" i="13"/>
  <c r="N168" i="13"/>
  <c r="K168" i="13"/>
  <c r="U168" i="13" s="1"/>
  <c r="S166" i="13"/>
  <c r="T166" i="13" s="1"/>
  <c r="Q166" i="13"/>
  <c r="N166" i="13"/>
  <c r="K166" i="13"/>
  <c r="U166" i="13" s="1"/>
  <c r="S163" i="13"/>
  <c r="T163" i="13" s="1"/>
  <c r="Q163" i="13"/>
  <c r="N163" i="13"/>
  <c r="K163" i="13"/>
  <c r="U163" i="13" s="1"/>
  <c r="S160" i="13"/>
  <c r="T160" i="13" s="1"/>
  <c r="Q160" i="13"/>
  <c r="N160" i="13"/>
  <c r="K160" i="13"/>
  <c r="U160" i="13" s="1"/>
  <c r="S157" i="13"/>
  <c r="T157" i="13" s="1"/>
  <c r="Q157" i="13"/>
  <c r="N157" i="13"/>
  <c r="K157" i="13"/>
  <c r="U157" i="13" s="1"/>
  <c r="S156" i="13"/>
  <c r="T156" i="13" s="1"/>
  <c r="Q156" i="13"/>
  <c r="N156" i="13"/>
  <c r="K156" i="13"/>
  <c r="U156" i="13" s="1"/>
  <c r="S152" i="13"/>
  <c r="T152" i="13" s="1"/>
  <c r="Q152" i="13"/>
  <c r="N152" i="13"/>
  <c r="K152" i="13"/>
  <c r="U152" i="13" s="1"/>
  <c r="S151" i="13"/>
  <c r="T151" i="13" s="1"/>
  <c r="Q151" i="13"/>
  <c r="N151" i="13"/>
  <c r="K151" i="13"/>
  <c r="U151" i="13" s="1"/>
  <c r="S150" i="13"/>
  <c r="T150" i="13" s="1"/>
  <c r="Q150" i="13"/>
  <c r="N150" i="13"/>
  <c r="K150" i="13"/>
  <c r="U150" i="13" s="1"/>
  <c r="S148" i="13"/>
  <c r="T148" i="13" s="1"/>
  <c r="Q148" i="13"/>
  <c r="N148" i="13"/>
  <c r="K148" i="13"/>
  <c r="U148" i="13" s="1"/>
  <c r="S147" i="13"/>
  <c r="T147" i="13" s="1"/>
  <c r="Q147" i="13"/>
  <c r="N147" i="13"/>
  <c r="K147" i="13"/>
  <c r="U147" i="13" s="1"/>
  <c r="S146" i="13"/>
  <c r="T146" i="13" s="1"/>
  <c r="Q146" i="13"/>
  <c r="N146" i="13"/>
  <c r="K146" i="13"/>
  <c r="U146" i="13" s="1"/>
  <c r="S145" i="13"/>
  <c r="T145" i="13" s="1"/>
  <c r="Q145" i="13"/>
  <c r="N145" i="13"/>
  <c r="K145" i="13"/>
  <c r="U145" i="13" s="1"/>
  <c r="S144" i="13"/>
  <c r="T144" i="13" s="1"/>
  <c r="Q144" i="13"/>
  <c r="N144" i="13"/>
  <c r="K144" i="13"/>
  <c r="U144" i="13" s="1"/>
  <c r="S143" i="13"/>
  <c r="T143" i="13" s="1"/>
  <c r="Q143" i="13"/>
  <c r="N143" i="13"/>
  <c r="K143" i="13"/>
  <c r="U143" i="13" s="1"/>
  <c r="S142" i="13"/>
  <c r="T142" i="13" s="1"/>
  <c r="Q142" i="13"/>
  <c r="N142" i="13"/>
  <c r="K142" i="13"/>
  <c r="U142" i="13" s="1"/>
  <c r="S138" i="13"/>
  <c r="T138" i="13" s="1"/>
  <c r="Q138" i="13"/>
  <c r="N138" i="13"/>
  <c r="K138" i="13"/>
  <c r="U138" i="13" s="1"/>
  <c r="S135" i="13"/>
  <c r="T135" i="13" s="1"/>
  <c r="Q135" i="13"/>
  <c r="N135" i="13"/>
  <c r="K135" i="13"/>
  <c r="U135" i="13" s="1"/>
  <c r="S134" i="13"/>
  <c r="T134" i="13" s="1"/>
  <c r="Q134" i="13"/>
  <c r="N134" i="13"/>
  <c r="K134" i="13"/>
  <c r="U134" i="13" s="1"/>
  <c r="S133" i="13"/>
  <c r="T133" i="13" s="1"/>
  <c r="Q133" i="13"/>
  <c r="N133" i="13"/>
  <c r="K133" i="13"/>
  <c r="U133" i="13" s="1"/>
  <c r="S132" i="13"/>
  <c r="T132" i="13" s="1"/>
  <c r="Q132" i="13"/>
  <c r="N132" i="13"/>
  <c r="K132" i="13"/>
  <c r="U132" i="13" s="1"/>
  <c r="S130" i="13"/>
  <c r="T130" i="13" s="1"/>
  <c r="Q130" i="13"/>
  <c r="N130" i="13"/>
  <c r="K130" i="13"/>
  <c r="U130" i="13" s="1"/>
  <c r="S129" i="13"/>
  <c r="T129" i="13" s="1"/>
  <c r="Q129" i="13"/>
  <c r="N129" i="13"/>
  <c r="K129" i="13"/>
  <c r="U129" i="13" s="1"/>
  <c r="S126" i="13"/>
  <c r="T126" i="13" s="1"/>
  <c r="Q126" i="13"/>
  <c r="N126" i="13"/>
  <c r="K126" i="13"/>
  <c r="U126" i="13" s="1"/>
  <c r="S125" i="13"/>
  <c r="T125" i="13" s="1"/>
  <c r="Q125" i="13"/>
  <c r="N125" i="13"/>
  <c r="K125" i="13"/>
  <c r="U125" i="13" s="1"/>
  <c r="S124" i="13"/>
  <c r="T124" i="13" s="1"/>
  <c r="Q124" i="13"/>
  <c r="N124" i="13"/>
  <c r="K124" i="13"/>
  <c r="U124" i="13" s="1"/>
  <c r="S122" i="13"/>
  <c r="T122" i="13" s="1"/>
  <c r="Q122" i="13"/>
  <c r="N122" i="13"/>
  <c r="K122" i="13"/>
  <c r="U122" i="13" s="1"/>
  <c r="S121" i="13"/>
  <c r="T121" i="13" s="1"/>
  <c r="Q121" i="13"/>
  <c r="N121" i="13"/>
  <c r="K121" i="13"/>
  <c r="U121" i="13" s="1"/>
  <c r="S119" i="13"/>
  <c r="T119" i="13" s="1"/>
  <c r="Q119" i="13"/>
  <c r="N119" i="13"/>
  <c r="K119" i="13"/>
  <c r="U119" i="13" s="1"/>
  <c r="S118" i="13"/>
  <c r="T118" i="13" s="1"/>
  <c r="Q118" i="13"/>
  <c r="N118" i="13"/>
  <c r="K118" i="13"/>
  <c r="U118" i="13" s="1"/>
  <c r="S117" i="13"/>
  <c r="T117" i="13" s="1"/>
  <c r="Q117" i="13"/>
  <c r="N117" i="13"/>
  <c r="K117" i="13"/>
  <c r="U117" i="13" s="1"/>
  <c r="S116" i="13"/>
  <c r="T116" i="13" s="1"/>
  <c r="Q116" i="13"/>
  <c r="N116" i="13"/>
  <c r="K116" i="13"/>
  <c r="U116" i="13" s="1"/>
  <c r="S114" i="13"/>
  <c r="T114" i="13" s="1"/>
  <c r="Q114" i="13"/>
  <c r="N114" i="13"/>
  <c r="K114" i="13"/>
  <c r="U114" i="13" s="1"/>
  <c r="S113" i="13"/>
  <c r="T113" i="13" s="1"/>
  <c r="Q113" i="13"/>
  <c r="N113" i="13"/>
  <c r="K113" i="13"/>
  <c r="U113" i="13" s="1"/>
  <c r="S112" i="13"/>
  <c r="T112" i="13" s="1"/>
  <c r="Q112" i="13"/>
  <c r="N112" i="13"/>
  <c r="K112" i="13"/>
  <c r="U112" i="13" s="1"/>
  <c r="S111" i="13"/>
  <c r="T111" i="13" s="1"/>
  <c r="Q111" i="13"/>
  <c r="N111" i="13"/>
  <c r="K111" i="13"/>
  <c r="U111" i="13" s="1"/>
  <c r="S110" i="13"/>
  <c r="T110" i="13" s="1"/>
  <c r="Q110" i="13"/>
  <c r="N110" i="13"/>
  <c r="K110" i="13"/>
  <c r="U110" i="13" s="1"/>
  <c r="S109" i="13"/>
  <c r="T109" i="13" s="1"/>
  <c r="Q109" i="13"/>
  <c r="N109" i="13"/>
  <c r="K109" i="13"/>
  <c r="U109" i="13" s="1"/>
  <c r="S108" i="13"/>
  <c r="T108" i="13" s="1"/>
  <c r="Q108" i="13"/>
  <c r="N108" i="13"/>
  <c r="K108" i="13"/>
  <c r="U108" i="13" s="1"/>
  <c r="S107" i="13"/>
  <c r="T107" i="13" s="1"/>
  <c r="Q107" i="13"/>
  <c r="N107" i="13"/>
  <c r="K107" i="13"/>
  <c r="U107" i="13" s="1"/>
  <c r="S106" i="13"/>
  <c r="T106" i="13" s="1"/>
  <c r="Q106" i="13"/>
  <c r="N106" i="13"/>
  <c r="K106" i="13"/>
  <c r="U106" i="13" s="1"/>
  <c r="S105" i="13"/>
  <c r="T105" i="13" s="1"/>
  <c r="Q105" i="13"/>
  <c r="N105" i="13"/>
  <c r="K105" i="13"/>
  <c r="U105" i="13" s="1"/>
  <c r="S104" i="13"/>
  <c r="T104" i="13" s="1"/>
  <c r="Q104" i="13"/>
  <c r="N104" i="13"/>
  <c r="K104" i="13"/>
  <c r="U104" i="13" s="1"/>
  <c r="S103" i="13"/>
  <c r="T103" i="13" s="1"/>
  <c r="Q103" i="13"/>
  <c r="N103" i="13"/>
  <c r="K103" i="13"/>
  <c r="U103" i="13" s="1"/>
  <c r="S102" i="13"/>
  <c r="T102" i="13" s="1"/>
  <c r="Q102" i="13"/>
  <c r="N102" i="13"/>
  <c r="K102" i="13"/>
  <c r="U102" i="13" s="1"/>
  <c r="S101" i="13"/>
  <c r="T101" i="13" s="1"/>
  <c r="Q101" i="13"/>
  <c r="N101" i="13"/>
  <c r="K101" i="13"/>
  <c r="U101" i="13" s="1"/>
  <c r="S100" i="13"/>
  <c r="T100" i="13" s="1"/>
  <c r="Q100" i="13"/>
  <c r="N100" i="13"/>
  <c r="K100" i="13"/>
  <c r="U100" i="13" s="1"/>
  <c r="S99" i="13"/>
  <c r="T99" i="13" s="1"/>
  <c r="Q99" i="13"/>
  <c r="N99" i="13"/>
  <c r="K99" i="13"/>
  <c r="U99" i="13" s="1"/>
  <c r="S98" i="13"/>
  <c r="T98" i="13" s="1"/>
  <c r="Q98" i="13"/>
  <c r="N98" i="13"/>
  <c r="K98" i="13"/>
  <c r="U98" i="13" s="1"/>
  <c r="S97" i="13"/>
  <c r="T97" i="13" s="1"/>
  <c r="Q97" i="13"/>
  <c r="N97" i="13"/>
  <c r="K97" i="13"/>
  <c r="U97" i="13" s="1"/>
  <c r="S96" i="13"/>
  <c r="T96" i="13" s="1"/>
  <c r="Q96" i="13"/>
  <c r="N96" i="13"/>
  <c r="K96" i="13"/>
  <c r="U96" i="13" s="1"/>
  <c r="S95" i="13"/>
  <c r="T95" i="13" s="1"/>
  <c r="Q95" i="13"/>
  <c r="N95" i="13"/>
  <c r="K95" i="13"/>
  <c r="U95" i="13" s="1"/>
  <c r="S92" i="13"/>
  <c r="T92" i="13" s="1"/>
  <c r="Q92" i="13"/>
  <c r="N92" i="13"/>
  <c r="K92" i="13"/>
  <c r="U92" i="13" s="1"/>
  <c r="S91" i="13"/>
  <c r="T91" i="13" s="1"/>
  <c r="Q91" i="13"/>
  <c r="N91" i="13"/>
  <c r="K91" i="13"/>
  <c r="U91" i="13" s="1"/>
  <c r="S90" i="13"/>
  <c r="T90" i="13" s="1"/>
  <c r="Q90" i="13"/>
  <c r="N90" i="13"/>
  <c r="K90" i="13"/>
  <c r="U90" i="13" s="1"/>
  <c r="S89" i="13"/>
  <c r="T89" i="13" s="1"/>
  <c r="Q89" i="13"/>
  <c r="N89" i="13"/>
  <c r="K89" i="13"/>
  <c r="U89" i="13" s="1"/>
  <c r="S88" i="13"/>
  <c r="T88" i="13" s="1"/>
  <c r="Q88" i="13"/>
  <c r="N88" i="13"/>
  <c r="K88" i="13"/>
  <c r="U88" i="13" s="1"/>
  <c r="S87" i="13"/>
  <c r="T87" i="13" s="1"/>
  <c r="Q87" i="13"/>
  <c r="N87" i="13"/>
  <c r="K87" i="13"/>
  <c r="U87" i="13" s="1"/>
  <c r="S86" i="13"/>
  <c r="T86" i="13" s="1"/>
  <c r="Q86" i="13"/>
  <c r="N86" i="13"/>
  <c r="K86" i="13"/>
  <c r="U86" i="13" s="1"/>
  <c r="S85" i="13"/>
  <c r="T85" i="13" s="1"/>
  <c r="Q85" i="13"/>
  <c r="N85" i="13"/>
  <c r="K85" i="13"/>
  <c r="U85" i="13" s="1"/>
  <c r="S84" i="13"/>
  <c r="T84" i="13" s="1"/>
  <c r="Q84" i="13"/>
  <c r="N84" i="13"/>
  <c r="K84" i="13"/>
  <c r="U84" i="13" s="1"/>
  <c r="S82" i="13"/>
  <c r="T82" i="13" s="1"/>
  <c r="Q82" i="13"/>
  <c r="N82" i="13"/>
  <c r="K82" i="13"/>
  <c r="U82" i="13" s="1"/>
  <c r="S81" i="13"/>
  <c r="T81" i="13" s="1"/>
  <c r="Q81" i="13"/>
  <c r="N81" i="13"/>
  <c r="K81" i="13"/>
  <c r="U81" i="13" s="1"/>
  <c r="S80" i="13"/>
  <c r="T80" i="13" s="1"/>
  <c r="Q80" i="13"/>
  <c r="N80" i="13"/>
  <c r="K80" i="13"/>
  <c r="U80" i="13" s="1"/>
  <c r="S76" i="13"/>
  <c r="T76" i="13" s="1"/>
  <c r="Q76" i="13"/>
  <c r="N76" i="13"/>
  <c r="K76" i="13"/>
  <c r="N72" i="13"/>
  <c r="N71" i="13"/>
  <c r="S62" i="13"/>
  <c r="T62" i="13" s="1"/>
  <c r="Q62" i="13"/>
  <c r="N62" i="13"/>
  <c r="K62" i="13"/>
  <c r="U62" i="13" s="1"/>
  <c r="S52" i="13"/>
  <c r="T52" i="13" s="1"/>
  <c r="U52" i="13"/>
  <c r="U76" i="13" l="1"/>
  <c r="K174" i="13"/>
  <c r="N174" i="13"/>
  <c r="U49" i="13"/>
  <c r="Q174" i="13"/>
  <c r="Q477" i="13" s="1"/>
  <c r="Q479" i="13" s="1"/>
  <c r="T174" i="13"/>
  <c r="J571" i="13"/>
  <c r="Q63" i="13"/>
  <c r="T63" i="13"/>
  <c r="N63" i="13"/>
  <c r="S43" i="13"/>
  <c r="T43" i="13" s="1"/>
  <c r="Q481" i="13" l="1"/>
  <c r="Q483" i="13"/>
  <c r="Q485" i="13" s="1"/>
  <c r="Q487" i="13" l="1"/>
  <c r="Q502" i="13" s="1"/>
  <c r="Q508" i="13" s="1"/>
  <c r="Q515" i="13" s="1"/>
  <c r="Q510" i="13" l="1"/>
  <c r="Q512" i="13" s="1"/>
  <c r="Q517" i="13" s="1"/>
  <c r="Q540" i="13" s="1"/>
  <c r="W493" i="13"/>
  <c r="N562" i="13" l="1"/>
  <c r="J561" i="13"/>
  <c r="J562" i="13" s="1"/>
  <c r="K562" i="13"/>
  <c r="J551" i="13"/>
  <c r="M561" i="13" l="1"/>
  <c r="P561" i="13" s="1"/>
  <c r="P562" i="13" s="1"/>
  <c r="M562" i="13" l="1"/>
  <c r="K504" i="13" l="1"/>
  <c r="U504" i="13" s="1"/>
  <c r="K63" i="13"/>
  <c r="K53" i="13"/>
  <c r="K44" i="13"/>
  <c r="K489" i="13" l="1"/>
  <c r="K60" i="15" l="1"/>
  <c r="U60" i="15" s="1"/>
  <c r="K61" i="15"/>
  <c r="U61" i="15" s="1"/>
  <c r="K62" i="15"/>
  <c r="U62" i="15" s="1"/>
  <c r="K63" i="15"/>
  <c r="U63" i="15" s="1"/>
  <c r="K37" i="17"/>
  <c r="U37" i="17" s="1"/>
  <c r="K154" i="17" l="1"/>
  <c r="U154" i="17" s="1"/>
  <c r="K155" i="17"/>
  <c r="U155" i="17" s="1"/>
  <c r="K156" i="17"/>
  <c r="U156" i="17" s="1"/>
  <c r="K5" i="15" l="1"/>
  <c r="U5" i="15" s="1"/>
  <c r="K6" i="15"/>
  <c r="U6" i="15" s="1"/>
  <c r="K7" i="15"/>
  <c r="U7" i="15" s="1"/>
  <c r="K8" i="15"/>
  <c r="K9" i="15"/>
  <c r="K20" i="15"/>
  <c r="U20" i="15" s="1"/>
  <c r="K21" i="15"/>
  <c r="U21" i="15" s="1"/>
  <c r="K24" i="15"/>
  <c r="U24" i="15" s="1"/>
  <c r="K26" i="15"/>
  <c r="U26" i="15" s="1"/>
  <c r="K29" i="15"/>
  <c r="U29" i="15" s="1"/>
  <c r="K31" i="15"/>
  <c r="U31" i="15" s="1"/>
  <c r="K34" i="15"/>
  <c r="U34" i="15" s="1"/>
  <c r="K35" i="15"/>
  <c r="U35" i="15" s="1"/>
  <c r="K39" i="15"/>
  <c r="U39" i="15" s="1"/>
  <c r="K40" i="15"/>
  <c r="U40" i="15" s="1"/>
  <c r="K41" i="15"/>
  <c r="U41" i="15" s="1"/>
  <c r="K42" i="15"/>
  <c r="U42" i="15" s="1"/>
  <c r="K44" i="15"/>
  <c r="U44" i="15" s="1"/>
  <c r="K45" i="15"/>
  <c r="U45" i="15" s="1"/>
  <c r="K46" i="15"/>
  <c r="U46" i="15" s="1"/>
  <c r="K47" i="15"/>
  <c r="U47" i="15" s="1"/>
  <c r="K48" i="15"/>
  <c r="U48" i="15" s="1"/>
  <c r="K49" i="15"/>
  <c r="U49" i="15" s="1"/>
  <c r="K50" i="15"/>
  <c r="U50" i="15" s="1"/>
  <c r="K51" i="15"/>
  <c r="U51" i="15" s="1"/>
  <c r="K52" i="15"/>
  <c r="U52" i="15" s="1"/>
  <c r="K56" i="15"/>
  <c r="U56" i="15" s="1"/>
  <c r="K64" i="15"/>
  <c r="U64" i="15" s="1"/>
  <c r="K65" i="15"/>
  <c r="U65" i="15" s="1"/>
  <c r="K66" i="15"/>
  <c r="U66" i="15" s="1"/>
  <c r="K68" i="15"/>
  <c r="U68" i="15" s="1"/>
  <c r="K71" i="15"/>
  <c r="U71" i="15" s="1"/>
  <c r="K72" i="15"/>
  <c r="U72" i="15" s="1"/>
  <c r="K74" i="15"/>
  <c r="U74" i="15" s="1"/>
  <c r="K76" i="15"/>
  <c r="U76" i="15" s="1"/>
  <c r="K79" i="15"/>
  <c r="U79" i="15" s="1"/>
  <c r="K80" i="15"/>
  <c r="U80" i="15" s="1"/>
  <c r="K10" i="17"/>
  <c r="U10" i="17" s="1"/>
  <c r="K11" i="17"/>
  <c r="U11" i="17" s="1"/>
  <c r="K12" i="17"/>
  <c r="U12" i="17" s="1"/>
  <c r="K13" i="17"/>
  <c r="U13" i="17" s="1"/>
  <c r="K16" i="17"/>
  <c r="U16" i="17" s="1"/>
  <c r="K17" i="17"/>
  <c r="U17" i="17" s="1"/>
  <c r="K20" i="17"/>
  <c r="U20" i="17" s="1"/>
  <c r="K23" i="17"/>
  <c r="U23" i="17" s="1"/>
  <c r="K24" i="17"/>
  <c r="U24" i="17" s="1"/>
  <c r="K29" i="17"/>
  <c r="U29" i="17" s="1"/>
  <c r="K32" i="17"/>
  <c r="U32" i="17" s="1"/>
  <c r="K33" i="17"/>
  <c r="U33" i="17" s="1"/>
  <c r="K34" i="17"/>
  <c r="U34" i="17" s="1"/>
  <c r="K35" i="17"/>
  <c r="U35" i="17" s="1"/>
  <c r="K38" i="17"/>
  <c r="U38" i="17" s="1"/>
  <c r="K40" i="17"/>
  <c r="U40" i="17" s="1"/>
  <c r="K45" i="17"/>
  <c r="U45" i="17" s="1"/>
  <c r="K46" i="17"/>
  <c r="U46" i="17" s="1"/>
  <c r="K47" i="17"/>
  <c r="U47" i="17" s="1"/>
  <c r="K48" i="17"/>
  <c r="U48" i="17" s="1"/>
  <c r="K49" i="17"/>
  <c r="U49" i="17" s="1"/>
  <c r="K50" i="17"/>
  <c r="U50" i="17" s="1"/>
  <c r="K51" i="17"/>
  <c r="U51" i="17" s="1"/>
  <c r="K52" i="17"/>
  <c r="U52" i="17" s="1"/>
  <c r="K53" i="17"/>
  <c r="U53" i="17" s="1"/>
  <c r="K55" i="17"/>
  <c r="U55" i="17" s="1"/>
  <c r="K56" i="17"/>
  <c r="U56" i="17" s="1"/>
  <c r="K57" i="17"/>
  <c r="U57" i="17" s="1"/>
  <c r="K58" i="17"/>
  <c r="U58" i="17" s="1"/>
  <c r="K59" i="17"/>
  <c r="U59" i="17" s="1"/>
  <c r="K60" i="17"/>
  <c r="U60" i="17" s="1"/>
  <c r="K63" i="17"/>
  <c r="U63" i="17" s="1"/>
  <c r="K66" i="17"/>
  <c r="U66" i="17" s="1"/>
  <c r="K68" i="17"/>
  <c r="U68" i="17" s="1"/>
  <c r="K69" i="17"/>
  <c r="U69" i="17" s="1"/>
  <c r="K70" i="17"/>
  <c r="U70" i="17" s="1"/>
  <c r="K71" i="17"/>
  <c r="U71" i="17" s="1"/>
  <c r="K72" i="17"/>
  <c r="U72" i="17" s="1"/>
  <c r="K73" i="17"/>
  <c r="U73" i="17" s="1"/>
  <c r="K74" i="17"/>
  <c r="U74" i="17" s="1"/>
  <c r="K76" i="17"/>
  <c r="U76" i="17" s="1"/>
  <c r="K77" i="17"/>
  <c r="U77" i="17" s="1"/>
  <c r="K78" i="17"/>
  <c r="U78" i="17" s="1"/>
  <c r="K79" i="17"/>
  <c r="U79" i="17" s="1"/>
  <c r="K80" i="17"/>
  <c r="U80" i="17" s="1"/>
  <c r="K81" i="17"/>
  <c r="U81" i="17" s="1"/>
  <c r="K82" i="17"/>
  <c r="U82" i="17" s="1"/>
  <c r="K85" i="17"/>
  <c r="U85" i="17" s="1"/>
  <c r="K86" i="17"/>
  <c r="U86" i="17" s="1"/>
  <c r="K87" i="17"/>
  <c r="U87" i="17" s="1"/>
  <c r="K88" i="17"/>
  <c r="U88" i="17" s="1"/>
  <c r="K89" i="17"/>
  <c r="U89" i="17" s="1"/>
  <c r="K90" i="17"/>
  <c r="U90" i="17" s="1"/>
  <c r="K91" i="17"/>
  <c r="U91" i="17" s="1"/>
  <c r="K92" i="17"/>
  <c r="U92" i="17" s="1"/>
  <c r="K93" i="17"/>
  <c r="U93" i="17" s="1"/>
  <c r="K94" i="17"/>
  <c r="U94" i="17" s="1"/>
  <c r="K95" i="17"/>
  <c r="U95" i="17" s="1"/>
  <c r="K96" i="17"/>
  <c r="U96" i="17" s="1"/>
  <c r="K97" i="17"/>
  <c r="U97" i="17" s="1"/>
  <c r="K98" i="17"/>
  <c r="U98" i="17" s="1"/>
  <c r="K99" i="17"/>
  <c r="U99" i="17" s="1"/>
  <c r="K100" i="17"/>
  <c r="U100" i="17" s="1"/>
  <c r="K101" i="17"/>
  <c r="U101" i="17" s="1"/>
  <c r="K102" i="17"/>
  <c r="U102" i="17" s="1"/>
  <c r="K103" i="17"/>
  <c r="U103" i="17" s="1"/>
  <c r="K104" i="17"/>
  <c r="U104" i="17" s="1"/>
  <c r="K105" i="17"/>
  <c r="U105" i="17" s="1"/>
  <c r="K106" i="17"/>
  <c r="U106" i="17" s="1"/>
  <c r="K107" i="17"/>
  <c r="U107" i="17" s="1"/>
  <c r="K108" i="17"/>
  <c r="U108" i="17" s="1"/>
  <c r="K109" i="17"/>
  <c r="U109" i="17" s="1"/>
  <c r="K110" i="17"/>
  <c r="U110" i="17" s="1"/>
  <c r="K111" i="17"/>
  <c r="U111" i="17" s="1"/>
  <c r="K114" i="17"/>
  <c r="U114" i="17" s="1"/>
  <c r="K115" i="17"/>
  <c r="U115" i="17" s="1"/>
  <c r="K116" i="17"/>
  <c r="U116" i="17" s="1"/>
  <c r="K119" i="17"/>
  <c r="U119" i="17" s="1"/>
  <c r="K122" i="17"/>
  <c r="U122" i="17" s="1"/>
  <c r="K124" i="17"/>
  <c r="U124" i="17" s="1"/>
  <c r="K125" i="17"/>
  <c r="U125" i="17" s="1"/>
  <c r="K126" i="17"/>
  <c r="U126" i="17" s="1"/>
  <c r="K127" i="17"/>
  <c r="U127" i="17" s="1"/>
  <c r="K129" i="17"/>
  <c r="U129" i="17" s="1"/>
  <c r="K130" i="17"/>
  <c r="U130" i="17" s="1"/>
  <c r="K131" i="17"/>
  <c r="U131" i="17" s="1"/>
  <c r="K132" i="17"/>
  <c r="U132" i="17" s="1"/>
  <c r="K133" i="17"/>
  <c r="U133" i="17" s="1"/>
  <c r="K136" i="17"/>
  <c r="U136" i="17" s="1"/>
  <c r="K137" i="17"/>
  <c r="U137" i="17" s="1"/>
  <c r="K140" i="17"/>
  <c r="U140" i="17" s="1"/>
  <c r="K143" i="17"/>
  <c r="U143" i="17" s="1"/>
  <c r="K144" i="17"/>
  <c r="U144" i="17" s="1"/>
  <c r="K146" i="17"/>
  <c r="U146" i="17" s="1"/>
  <c r="K149" i="17"/>
  <c r="U149" i="17" s="1"/>
  <c r="K150" i="17"/>
  <c r="U150" i="17" s="1"/>
  <c r="K151" i="17"/>
  <c r="U151" i="17" s="1"/>
  <c r="K158" i="17"/>
  <c r="U158" i="17" s="1"/>
  <c r="K160" i="17"/>
  <c r="U160" i="17" s="1"/>
  <c r="K161" i="17"/>
  <c r="U161" i="17" s="1"/>
  <c r="K162" i="17"/>
  <c r="U162" i="17" s="1"/>
  <c r="K163" i="17"/>
  <c r="U163" i="17" s="1"/>
  <c r="K164" i="17"/>
  <c r="U164" i="17" s="1"/>
  <c r="K165" i="17"/>
  <c r="U165" i="17" s="1"/>
  <c r="K166" i="17"/>
  <c r="U166" i="17" s="1"/>
  <c r="K167" i="17"/>
  <c r="U167" i="17" s="1"/>
  <c r="K168" i="17"/>
  <c r="U168" i="17" s="1"/>
  <c r="K169" i="17"/>
  <c r="U169" i="17" s="1"/>
  <c r="K170" i="17"/>
  <c r="U170" i="17" s="1"/>
  <c r="K171" i="17"/>
  <c r="U171" i="17" s="1"/>
  <c r="K172" i="17"/>
  <c r="U172" i="17" s="1"/>
  <c r="K173" i="17"/>
  <c r="U173" i="17" s="1"/>
  <c r="K495" i="13"/>
  <c r="U495" i="13" s="1"/>
  <c r="F67" i="16"/>
  <c r="F68" i="16" s="1"/>
  <c r="F63" i="16"/>
  <c r="F62" i="16"/>
  <c r="F61" i="16"/>
  <c r="F60" i="16"/>
  <c r="F59" i="16"/>
  <c r="F58" i="16"/>
  <c r="F57" i="16"/>
  <c r="F37" i="16"/>
  <c r="F33" i="16"/>
  <c r="M551" i="13"/>
  <c r="P551" i="13" s="1"/>
  <c r="S9" i="15"/>
  <c r="T9" i="15" s="1"/>
  <c r="Q9" i="15"/>
  <c r="N9" i="15"/>
  <c r="U9" i="15"/>
  <c r="S8" i="15"/>
  <c r="T8" i="15" s="1"/>
  <c r="Q8" i="15"/>
  <c r="N8" i="15"/>
  <c r="U8" i="15"/>
  <c r="S7" i="15"/>
  <c r="T7" i="15" s="1"/>
  <c r="Q7" i="15"/>
  <c r="N7" i="15"/>
  <c r="S6" i="15"/>
  <c r="T6" i="15" s="1"/>
  <c r="Q6" i="15"/>
  <c r="N6" i="15"/>
  <c r="S5" i="15"/>
  <c r="T5" i="15" s="1"/>
  <c r="Q5" i="15"/>
  <c r="N5" i="15"/>
  <c r="H483" i="13"/>
  <c r="K571" i="13" l="1"/>
  <c r="M571" i="13" s="1"/>
  <c r="P571" i="13" s="1"/>
  <c r="K555" i="13"/>
  <c r="M555" i="13" s="1"/>
  <c r="P555" i="13" s="1"/>
  <c r="K497" i="13"/>
  <c r="U497" i="13" s="1"/>
  <c r="M570" i="13"/>
  <c r="P570" i="13" s="1"/>
  <c r="K553" i="13"/>
  <c r="M553" i="13" s="1"/>
  <c r="P553" i="13" s="1"/>
  <c r="M568" i="13"/>
  <c r="P568" i="13" s="1"/>
  <c r="M569" i="13"/>
  <c r="P569" i="13" s="1"/>
  <c r="M567" i="13"/>
  <c r="P567" i="13" s="1"/>
  <c r="K552" i="13"/>
  <c r="M552" i="13" s="1"/>
  <c r="P552" i="13" s="1"/>
  <c r="K575" i="13" s="1"/>
  <c r="N575" i="13" s="1"/>
  <c r="P575" i="13" s="1"/>
  <c r="U43" i="13"/>
  <c r="Q53" i="13"/>
  <c r="N11" i="15"/>
  <c r="F38" i="16"/>
  <c r="F51" i="16"/>
  <c r="F52" i="16" s="1"/>
  <c r="Q11" i="15"/>
  <c r="F42" i="16"/>
  <c r="F32" i="16"/>
  <c r="F36" i="16"/>
  <c r="F43" i="16"/>
  <c r="K82" i="15"/>
  <c r="F47" i="16"/>
  <c r="F48" i="16" s="1"/>
  <c r="F34" i="16"/>
  <c r="N53" i="13"/>
  <c r="T53" i="13"/>
  <c r="T11" i="15"/>
  <c r="F64" i="16"/>
  <c r="F70" i="16" s="1"/>
  <c r="F22" i="16" s="1"/>
  <c r="K175" i="17"/>
  <c r="N44" i="13"/>
  <c r="F31" i="16"/>
  <c r="K11" i="15"/>
  <c r="F35" i="16"/>
  <c r="Q44" i="13"/>
  <c r="T44" i="13"/>
  <c r="M550" i="13" l="1"/>
  <c r="P550" i="13" s="1"/>
  <c r="K499" i="13"/>
  <c r="U499" i="13" s="1"/>
  <c r="J549" i="13"/>
  <c r="M549" i="13" s="1"/>
  <c r="P549" i="13" s="1"/>
  <c r="F44" i="16"/>
  <c r="F39" i="16"/>
  <c r="U44" i="13"/>
  <c r="U11" i="15"/>
  <c r="F54" i="16" l="1"/>
  <c r="F14" i="16" s="1"/>
  <c r="F16" i="16" s="1"/>
  <c r="F18" i="16" s="1"/>
  <c r="F25" i="16" s="1"/>
  <c r="Q175" i="17" l="1"/>
  <c r="Q82" i="15" l="1"/>
  <c r="N82" i="15" l="1"/>
  <c r="N175" i="17" l="1"/>
  <c r="T175" i="17" l="1"/>
  <c r="U175" i="17" s="1"/>
  <c r="T82" i="15" l="1"/>
  <c r="U82" i="15" s="1"/>
  <c r="U489" i="13" l="1"/>
  <c r="K491" i="13" l="1"/>
  <c r="U491" i="13" l="1"/>
  <c r="K493" i="13"/>
  <c r="U493" i="13" l="1"/>
  <c r="S338" i="13" l="1"/>
  <c r="U338" i="13" l="1"/>
  <c r="T338" i="13" l="1"/>
  <c r="K502" i="13" l="1"/>
  <c r="K508" i="13" l="1"/>
  <c r="C544" i="13" l="1"/>
  <c r="T193" i="13" l="1"/>
  <c r="N193" i="13"/>
  <c r="U193" i="13" l="1"/>
  <c r="S256" i="13"/>
  <c r="T256" i="13" s="1"/>
  <c r="N256" i="13"/>
  <c r="S240" i="13" l="1"/>
  <c r="T240" i="13" s="1"/>
  <c r="N240" i="13"/>
  <c r="N351" i="13"/>
  <c r="U256" i="13"/>
  <c r="U240" i="13" l="1"/>
  <c r="U343" i="13"/>
  <c r="S248" i="13" l="1"/>
  <c r="T248" i="13" s="1"/>
  <c r="N248" i="13"/>
  <c r="N271" i="13" l="1"/>
  <c r="S271" i="13"/>
  <c r="T271" i="13" s="1"/>
  <c r="U248" i="13"/>
  <c r="U271" i="13" l="1"/>
  <c r="T337" i="13"/>
  <c r="T477" i="13" s="1"/>
  <c r="N337" i="13"/>
  <c r="X477" i="13" l="1"/>
  <c r="U477" i="13"/>
  <c r="N477" i="13"/>
  <c r="N479" i="13" s="1"/>
  <c r="T483" i="13"/>
  <c r="T485" i="13" s="1"/>
  <c r="T479" i="13"/>
  <c r="U479" i="13" s="1"/>
  <c r="T481" i="13"/>
  <c r="U337" i="13"/>
  <c r="J554" i="13" l="1"/>
  <c r="J556" i="13" s="1"/>
  <c r="J564" i="13" s="1"/>
  <c r="N481" i="13"/>
  <c r="N483" i="13"/>
  <c r="N485" i="13" s="1"/>
  <c r="U481" i="13"/>
  <c r="T487" i="13"/>
  <c r="T502" i="13" s="1"/>
  <c r="U483" i="13"/>
  <c r="U485" i="13"/>
  <c r="T508" i="13" l="1"/>
  <c r="T515" i="13" s="1"/>
  <c r="X502" i="13"/>
  <c r="K554" i="13"/>
  <c r="K556" i="13" s="1"/>
  <c r="K564" i="13" s="1"/>
  <c r="N487" i="13"/>
  <c r="N502" i="13" s="1"/>
  <c r="T510" i="13"/>
  <c r="T512" i="13" s="1"/>
  <c r="T517" i="13" s="1"/>
  <c r="U487" i="13"/>
  <c r="M554" i="13"/>
  <c r="M556" i="13" s="1"/>
  <c r="M564" i="13" s="1"/>
  <c r="U502" i="13" l="1"/>
  <c r="N508" i="13"/>
  <c r="N515" i="13" s="1"/>
  <c r="N506" i="13" l="1"/>
  <c r="N510" i="13"/>
  <c r="N512" i="13" s="1"/>
  <c r="U508" i="13"/>
  <c r="N517" i="13" l="1"/>
  <c r="N554" i="13"/>
  <c r="N540" i="13" l="1"/>
  <c r="N556" i="13"/>
  <c r="N564" i="13" s="1"/>
  <c r="P554" i="13"/>
  <c r="P556" i="13" s="1"/>
  <c r="P564" i="13" s="1"/>
  <c r="U510" i="13"/>
  <c r="K544" i="13"/>
  <c r="L30" i="13" l="1"/>
  <c r="T540" i="13"/>
  <c r="W173" i="1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tc={0199BDCF-5444-4FCF-B66D-76EF128372E5}</author>
    <author>tc={C23AF5DB-E005-4AC2-B25A-ACDA68B5FE0E}</author>
    <author>tc={FA3EB868-CFEA-47F8-8343-BB72A3626B5C}</author>
    <author>tc={D758B99A-99CD-4845-9093-589F61C0E9A8}</author>
    <author>tc={36B8F554-30F8-4530-A103-F529B935C206}</author>
    <author>PC CAMILA</author>
    <author>tc={2FDD0A9A-59B2-4F76-8663-7875041F5CC4}</author>
  </authors>
  <commentList>
    <comment ref="B51" authorId="0" shapeId="0" xr:uid="{0199BDCF-5444-4FCF-B66D-76EF128372E5}">
      <text>
        <t xml:space="preserve"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Estudios y diseños nuevos, o ajustes a diseños que no corresponden a reprocesos.
</t>
      </text>
    </comment>
    <comment ref="A67" authorId="1" shapeId="0" xr:uid="{C23AF5DB-E005-4AC2-B25A-ACDA68B5FE0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Diligenciar el contratista anteriormente asignado a la Ejecución del proyecto si aplica
Respuesta:
    Discriminar los reporcesos que hayan tenido lugar en la ejecución del proyecto</t>
      </text>
    </comment>
    <comment ref="B162" authorId="2" shapeId="0" xr:uid="{FA3EB868-CFEA-47F8-8343-BB72A3626B5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Diligenciar los reprocesos de las obras complementarias asignadas y ejecutadas por el contratista anterior</t>
      </text>
    </comment>
    <comment ref="B165" authorId="3" shapeId="0" xr:uid="{D758B99A-99CD-4845-9093-589F61C0E9A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Diligenciar los reprocesos de las obras de mejoramientos asignadas y ejecutadas por el contratista anterior</t>
      </text>
    </comment>
    <comment ref="B167" authorId="4" shapeId="0" xr:uid="{36B8F554-30F8-4530-A103-F529B935C20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Discriminar los items no previstos generados por los rerpocesos.</t>
      </text>
    </comment>
    <comment ref="J552" authorId="5" shapeId="0" xr:uid="{B3BC0EE1-C669-4ED3-8AC6-62AFEFD47CDA}">
      <text>
        <r>
          <rPr>
            <b/>
            <sz val="8"/>
            <color indexed="81"/>
            <rFont val="Tahoma"/>
            <family val="2"/>
          </rPr>
          <t>SE DEBE AJUSTAR LA FORMULA A CADA FILA A COBRAR LA DIFERENCIA DEL INDEXADO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575" authorId="6" shapeId="0" xr:uid="{2FDD0A9A-59B2-4F76-8663-7875041F5CC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DIGITAR VALOR TOTAL DE INDEXACIÓN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HP Pavilion Power</author>
  </authors>
  <commentList>
    <comment ref="I10" authorId="0" shapeId="0" xr:uid="{00000000-0006-0000-0200-000001000000}">
      <text>
        <r>
          <rPr>
            <b/>
            <sz val="9"/>
            <color rgb="FF000000"/>
            <rFont val="Tahoma"/>
            <family val="2"/>
          </rPr>
          <t>HP Pavilion Power: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 incrementa cantidad por intervención de fachada total 378,87m2</t>
        </r>
      </text>
    </comment>
    <comment ref="I12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HP Pavilion Power:</t>
        </r>
        <r>
          <rPr>
            <sz val="9"/>
            <color indexed="81"/>
            <rFont val="Tahoma"/>
            <family val="2"/>
          </rPr>
          <t xml:space="preserve">
aumenta cantidad y mdedida verificada en obra total 134,94m2</t>
        </r>
      </text>
    </comment>
    <comment ref="I16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HP Pavilion Power:</t>
        </r>
        <r>
          <rPr>
            <sz val="9"/>
            <color indexed="81"/>
            <rFont val="Tahoma"/>
            <family val="2"/>
          </rPr>
          <t xml:space="preserve">
aumenta cantidad incluyendo filos y dilataciones de fachada</t>
        </r>
      </text>
    </comment>
    <comment ref="I17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HP Pavilion Power:</t>
        </r>
        <r>
          <rPr>
            <sz val="9"/>
            <color indexed="81"/>
            <rFont val="Tahoma"/>
            <family val="2"/>
          </rPr>
          <t xml:space="preserve">
aumenta cantidad por intervencion de muro contra escalera 86,57 - mas 5% de desperdicio total 90,90m2</t>
        </r>
      </text>
    </comment>
    <comment ref="I23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HP Pavilion Power:</t>
        </r>
        <r>
          <rPr>
            <sz val="9"/>
            <color indexed="81"/>
            <rFont val="Tahoma"/>
            <family val="2"/>
          </rPr>
          <t xml:space="preserve">
cantidad final 158,4m2 mas 5% de desperdicio</t>
        </r>
      </text>
    </comment>
    <comment ref="I24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HP Pavilion Power:</t>
        </r>
        <r>
          <rPr>
            <sz val="9"/>
            <color indexed="81"/>
            <rFont val="Tahoma"/>
            <family val="2"/>
          </rPr>
          <t xml:space="preserve">
total cantidad memoria con interventoria 281,6 m2- mas 5% de desperdicio total 295,68m2</t>
        </r>
      </text>
    </comment>
    <comment ref="I26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HP Pavilion Power:</t>
        </r>
        <r>
          <rPr>
            <sz val="9"/>
            <color indexed="81"/>
            <rFont val="Tahoma"/>
            <family val="2"/>
          </rPr>
          <t xml:space="preserve">
total medido 64,8 mas 5% de desperdicio total 68,04ml</t>
        </r>
      </text>
    </comment>
    <comment ref="B143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HP Pavilion Power:</t>
        </r>
        <r>
          <rPr>
            <sz val="9"/>
            <color indexed="81"/>
            <rFont val="Tahoma"/>
            <family val="2"/>
          </rPr>
          <t xml:space="preserve">
item para incluir en balance de colegio parte antigua</t>
        </r>
      </text>
    </comment>
    <comment ref="D143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HP Pavilion Power:</t>
        </r>
        <r>
          <rPr>
            <sz val="9"/>
            <color indexed="81"/>
            <rFont val="Tahoma"/>
            <family val="2"/>
          </rPr>
          <t xml:space="preserve">
item para incluir en balance de colegio parte antigua</t>
        </r>
      </text>
    </comment>
    <comment ref="F143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HP Pavilion Power:</t>
        </r>
        <r>
          <rPr>
            <sz val="9"/>
            <color indexed="81"/>
            <rFont val="Tahoma"/>
            <family val="2"/>
          </rPr>
          <t xml:space="preserve">
item para incluir en balance de colegio parte antigua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</authors>
  <commentList>
    <comment ref="C6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Digitar numero de trabajadores</t>
        </r>
      </text>
    </comment>
    <comment ref="C8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Digitar numero de meses</t>
        </r>
      </text>
    </comment>
  </commentList>
</comments>
</file>

<file path=xl/sharedStrings.xml><?xml version="1.0" encoding="utf-8"?>
<sst xmlns="http://schemas.openxmlformats.org/spreadsheetml/2006/main" count="2732" uniqueCount="875">
  <si>
    <t>FORMATO</t>
  </si>
  <si>
    <t>Código:</t>
  </si>
  <si>
    <t>Versión:</t>
  </si>
  <si>
    <t>ACTA PARCIAL</t>
  </si>
  <si>
    <t>No. Acta</t>
  </si>
  <si>
    <t>ACTA FINAL</t>
  </si>
  <si>
    <t>(marque X)</t>
  </si>
  <si>
    <t>CONTRATO DE OBRA  No.</t>
  </si>
  <si>
    <t xml:space="preserve">OBJETO: </t>
  </si>
  <si>
    <t xml:space="preserve">CONTRATISTA  :         </t>
  </si>
  <si>
    <t xml:space="preserve">PLAZO INICIAL                     </t>
  </si>
  <si>
    <t>:</t>
  </si>
  <si>
    <t xml:space="preserve">C.C.  ó  NIT        : </t>
  </si>
  <si>
    <t xml:space="preserve">VR. INICIAL                  </t>
  </si>
  <si>
    <t xml:space="preserve">FECHA INICIACION               </t>
  </si>
  <si>
    <t xml:space="preserve">INTERVENTOR  :       </t>
  </si>
  <si>
    <t xml:space="preserve"> ANTICIPO OBRA</t>
  </si>
  <si>
    <t>FECHA TERMINAC.INICIAL</t>
  </si>
  <si>
    <t>INSTITUCIÓN EDUCATIVA:</t>
  </si>
  <si>
    <t xml:space="preserve">VR. ADICIONAL No. 1     </t>
  </si>
  <si>
    <t xml:space="preserve">PLAZO ADICIONAL MOD. 1              </t>
  </si>
  <si>
    <t xml:space="preserve">VR. ADICIONAL No. 2            </t>
  </si>
  <si>
    <t xml:space="preserve">PLAZO ADICIONAL MOD. 2              </t>
  </si>
  <si>
    <t>LLAVE INSTITUCIÓN EDUCATIVA:</t>
  </si>
  <si>
    <t xml:space="preserve">VR. FINAL                    </t>
  </si>
  <si>
    <t>TIEMPO SUSPENDIDO 1</t>
  </si>
  <si>
    <t>PERIODO SUSPENDIDO 1</t>
  </si>
  <si>
    <t>FECHA REINICIO 1</t>
  </si>
  <si>
    <t xml:space="preserve">No. DDP: </t>
  </si>
  <si>
    <t>TIEMPO SUSPENDIDO 2</t>
  </si>
  <si>
    <t>PERIODO SUSPENDIDO 2</t>
  </si>
  <si>
    <t>FECHA REINICIO 2</t>
  </si>
  <si>
    <t>TIEMPO SUSPENDIDO 3</t>
  </si>
  <si>
    <t>PERIODO SUSPENDIDO 3</t>
  </si>
  <si>
    <t>FECHA REINICIO 3</t>
  </si>
  <si>
    <t>PLAZO ADICIONAL MOD. 3</t>
  </si>
  <si>
    <t>TIEMPO SUSPENDIDO 4</t>
  </si>
  <si>
    <t>PERIODO SUSPENDIDO 4</t>
  </si>
  <si>
    <t>FECHA REINICIO 4</t>
  </si>
  <si>
    <t>VALOR TOTAL PAGAR EN LA PRESENTE ACTA</t>
  </si>
  <si>
    <t xml:space="preserve">PLAZO TOTAL                    </t>
  </si>
  <si>
    <t xml:space="preserve">FECHA FINAL                       </t>
  </si>
  <si>
    <t xml:space="preserve">BALANCE GENERAL ACTUALIZADO </t>
  </si>
  <si>
    <t>CONDICIONES ORIGINALES</t>
  </si>
  <si>
    <t>OBRA EJECUTADA</t>
  </si>
  <si>
    <t>ITEM</t>
  </si>
  <si>
    <t>DESCRIPCION</t>
  </si>
  <si>
    <t>UN</t>
  </si>
  <si>
    <t>CANT</t>
  </si>
  <si>
    <t>PRECIO</t>
  </si>
  <si>
    <t>VALOR</t>
  </si>
  <si>
    <t>PRESENTE ACTA</t>
  </si>
  <si>
    <t>ACUMULADO ANTERIOR</t>
  </si>
  <si>
    <t>ACUMULADO ACTUAL</t>
  </si>
  <si>
    <t>FASE DE ESTUDIOS Y DISEÑOS</t>
  </si>
  <si>
    <t>CANTIDAD</t>
  </si>
  <si>
    <t>VR. EJECUTADO</t>
  </si>
  <si>
    <t>% EJEC.</t>
  </si>
  <si>
    <t>ETAPA DE IMPLEMENTACION Y/O COMPLEMENTACION DE ESTUDIOS Y DISEÑOS</t>
  </si>
  <si>
    <t>TOTAL  ETAPA DE IMPLEMENTACION Y/O COMPLEMENTACION DE ESTUDIOS Y DISEÑOS</t>
  </si>
  <si>
    <t>TOTAL ETAPA DE ESTUDIOS Y DISEÑOS PARA PROYECTOS NUEVOS</t>
  </si>
  <si>
    <t>IMPLEMENTACIÓN PAPSO (Plan de Aplicación del Protocolo de Seguridad en la Obra)</t>
  </si>
  <si>
    <t>ETAPA DE IMPLEMENTACION PAPSO (Ver detalle en Anexo 1 PAPSO)</t>
  </si>
  <si>
    <t>TOTAL ETAPA DE IMPLEMENTACION PAPSO</t>
  </si>
  <si>
    <t>FASE CONSTRUCCIÓN</t>
  </si>
  <si>
    <t>PRELIMINARES</t>
  </si>
  <si>
    <t>1.3</t>
  </si>
  <si>
    <t>DEMOLICIONES - DESMONTES - RETIROS</t>
  </si>
  <si>
    <t>CIMENTACION</t>
  </si>
  <si>
    <t>2.3</t>
  </si>
  <si>
    <t>ACERO DE REFUERZO PARA CIMENTACION - ESTRUCTURA - MAMPOSTERIA Y OTROS</t>
  </si>
  <si>
    <t>DESAGÜES E INSTALACIONES SUBTERRANEAS</t>
  </si>
  <si>
    <t>DESAGÜES PARA AGUAS NEGRAS</t>
  </si>
  <si>
    <t>M</t>
  </si>
  <si>
    <t>MAMPOSTERIA</t>
  </si>
  <si>
    <t>5.4</t>
  </si>
  <si>
    <t>ELEMENTOS ESTRUCTURALES Y NO ESTRUCTURALES</t>
  </si>
  <si>
    <t>INSTALACIONES HIDROSANITARIAS</t>
  </si>
  <si>
    <t>RED GENERAL DE AGUA FRIA</t>
  </si>
  <si>
    <t>INSTALACIÓN ELECTRICA, TELEFÓNICA Y COMUNICACIONES</t>
  </si>
  <si>
    <t>SALIDAS PARA ALUMBRADO Y TOMAS</t>
  </si>
  <si>
    <t>ACOMETIDAS Y CONDUCTORES</t>
  </si>
  <si>
    <t>ASEO Y VARIOS</t>
  </si>
  <si>
    <t>ASEO Y LIMPIEZA</t>
  </si>
  <si>
    <t>RECUPERACION DE ESTRUCTURAS DE CONCRETO</t>
  </si>
  <si>
    <t>1.3.4</t>
  </si>
  <si>
    <t>DEMOLICIÓN DE CONSTRUCCIONES EXISTENTES (INC. RETIRO DE SOBR.)</t>
  </si>
  <si>
    <t>M2</t>
  </si>
  <si>
    <t>1.3.8</t>
  </si>
  <si>
    <t>DEMOLICION MUROS EN BLOQUE; E = 12 cm (INC. RETIRO DE SOBR.)</t>
  </si>
  <si>
    <t>2.1.7</t>
  </si>
  <si>
    <t>EXCAVACION MANUAL EN MATERIAL COMUN (No incluye Cargue ni Retiro de Sobrantes)</t>
  </si>
  <si>
    <t>M3</t>
  </si>
  <si>
    <t>2.1.8</t>
  </si>
  <si>
    <t>CARGUE Y RETIRO DE MATERIAL DE EXCAVACIÓN</t>
  </si>
  <si>
    <t>2.3.2</t>
  </si>
  <si>
    <t>ACERO DE REFUERZO 60000 PSI</t>
  </si>
  <si>
    <t>KG</t>
  </si>
  <si>
    <t>2.3.3</t>
  </si>
  <si>
    <t>GRAFIL DE 4,0 mm A 8,5 mm</t>
  </si>
  <si>
    <t>2.3.6</t>
  </si>
  <si>
    <t>GROUTING CONCRETO FLUIDO</t>
  </si>
  <si>
    <t>ML</t>
  </si>
  <si>
    <t>3.2.7</t>
  </si>
  <si>
    <t>TUBERIA PVC SANITARIA DE 4" (incluye atraque en concreto)</t>
  </si>
  <si>
    <t>ESTRUCTURA</t>
  </si>
  <si>
    <t>LOSAS DE ENTREPSIO EN CONCRETO</t>
  </si>
  <si>
    <t>5.2.21</t>
  </si>
  <si>
    <t>MURO EN LADRILLO ESTRUCTURAL  E=15 CM. NO INCLUYE REFUERZO</t>
  </si>
  <si>
    <t>5.4.1</t>
  </si>
  <si>
    <t>ANCLAJE PARA REFORZAMIENTO EN CONCRETO Y EPOXICO PARA Ø 3/8" - 9 cm. DE PROFUNDIDAD ESTÁNDAR (PERFORACIÓN - LIMPIEZA - EPÓXICO)</t>
  </si>
  <si>
    <t>CM</t>
  </si>
  <si>
    <t>VARIOS - MAMPOSTERIA</t>
  </si>
  <si>
    <t>7.4.1</t>
  </si>
  <si>
    <t>ACCESORIOS PVC-P Ø 1/2"</t>
  </si>
  <si>
    <t>7.4.2</t>
  </si>
  <si>
    <t>ACCESORIOS PVC-P Ø 3/4"</t>
  </si>
  <si>
    <t>7.4.3</t>
  </si>
  <si>
    <t>ACCESORIOS PVC-P Ø 1"</t>
  </si>
  <si>
    <t>7.4.24</t>
  </si>
  <si>
    <t>REGISTRO P/D RED WHITE  Ø 1/2" ó EQUIVALENTE</t>
  </si>
  <si>
    <t>7.4.25</t>
  </si>
  <si>
    <t>REGISTRO P/D RED WHITE  Ø 3/4" ó EQUIVALENTE</t>
  </si>
  <si>
    <t>7.7.2</t>
  </si>
  <si>
    <t>PUNTO DESAGUE PVC Ø 3" - Ø 4"</t>
  </si>
  <si>
    <t>7.7.6</t>
  </si>
  <si>
    <t xml:space="preserve">REUBICACIÓN SALIDA SANITARIA </t>
  </si>
  <si>
    <t>BAJANTES - VENTILACIONES - REVENTILACIONES A.N.</t>
  </si>
  <si>
    <t>7.8.1</t>
  </si>
  <si>
    <t>BAJANTE A.N.  PVC Ø 3" (INC. ACCESORIOS)</t>
  </si>
  <si>
    <t>8.1.1</t>
  </si>
  <si>
    <t>SALIDA + INTERRUPTOR SENCILLO LUMINEX O EQUIVALENTE - PVC</t>
  </si>
  <si>
    <t>8.1.8</t>
  </si>
  <si>
    <t>SALIDA + TOMACORRIENTE DOBLE MONOFASICA - PVC</t>
  </si>
  <si>
    <t>8.3.8</t>
  </si>
  <si>
    <t>TUBERIA EMT 1/2" - SUSPENDIDA INCLUYE ACCESORIOS Y FIJACIONES</t>
  </si>
  <si>
    <t>8.3.10</t>
  </si>
  <si>
    <t>TUBERIA EMT 1" - SUSPENDIDA INCLUYE ACCESORIOS Y FIJACIONES</t>
  </si>
  <si>
    <t>8.3.14</t>
  </si>
  <si>
    <t>CABLEADO 1#12</t>
  </si>
  <si>
    <t>8.3.16</t>
  </si>
  <si>
    <t>CABLEADO 2#12</t>
  </si>
  <si>
    <t>TABLEROS E INTERRUPTORES</t>
  </si>
  <si>
    <t>8.4.7</t>
  </si>
  <si>
    <t>INTERRUPTOR AUTOMATICO ENCHUFABLE 1 POLO 15/60 A</t>
  </si>
  <si>
    <t>PUESTA A TIERRA Y PROTECCIÓN CONTRA DESCARGAS ATMOSFÉRICAS</t>
  </si>
  <si>
    <t>ELECTRODO DE PUESTA A TIERRA EN CU DE 5/8"X 8' + CONECTOR</t>
  </si>
  <si>
    <t>SUMINISTRO  DE UN KIT DE MONTAJE PARA PUNTA CAPTADORA COMPUESTO DE LOS SIGUIENTES ELEMENTOS: BASE EN BRONCE CON TORNILLOS DE FIJACIÓN A LA SUPERFICIE DE CONCRETO. PUNTA CAPTADORA FRANKLIN DE 1.00 M. DE ALTURA. EN ACERO INOXIDABLE DE Ø 3/8 “ TIPO 1 “. ABRA</t>
  </si>
  <si>
    <t>SUMINISTRO E INSTALACION DE CABLE DE COBRE DESNUDO 2/0 PARA MALLA PUESTA A TIERRA</t>
  </si>
  <si>
    <t>TENDIDO DE TUBERÍA Ø 1” GALVANIZADO IMC EMBEBIDO EN LAS COLUMNAS DE CONCRETO, DESDE LA CUBIERTA HASTA EL TERRENO.</t>
  </si>
  <si>
    <t>ABRAZADERAS DE BRONCE PARA SOPORTAR EL CABLE AL MURO DE CONCRETO APROBADAS PARA INTEMPERIE.</t>
  </si>
  <si>
    <t>GRAPA CUADRADA DE BRONCE PARA SOPORTAR EL CABLE AL MURO DE CONCRETO APROBADAS PARA INTEMPERIE.</t>
  </si>
  <si>
    <t>CONEXIÓN EXOTÉRMICA VARILLA-CABLE CALIBRE #2 AWG. INCLUYE SUMINISTRO DE MOLDE FUNDENTE Y DEMÁS ACCESORIOS.</t>
  </si>
  <si>
    <t xml:space="preserve">CAJA DE INSPECCION PARA ELECTRODO DE PUESTA A TIERRA 30 X 30. INCLUYE MARCO Y TAPA </t>
  </si>
  <si>
    <t>PAÑETES</t>
  </si>
  <si>
    <t>9.1.1</t>
  </si>
  <si>
    <t>FILOS Y DILATACIONES</t>
  </si>
  <si>
    <t>9.1.2</t>
  </si>
  <si>
    <t xml:space="preserve">PAÑETE IMPERMEABILIZADO S/MUROS 1:3. </t>
  </si>
  <si>
    <t>9.1.4</t>
  </si>
  <si>
    <t xml:space="preserve">PAÑETE LISO CULATAS 1:3  </t>
  </si>
  <si>
    <t>PISOS</t>
  </si>
  <si>
    <t>BASES PISOS Y AFINADOS</t>
  </si>
  <si>
    <t>10.1.2</t>
  </si>
  <si>
    <t>AFINADO IMPERMEABILIZADO MORTERO 1:3 H=4</t>
  </si>
  <si>
    <t>GRADAS</t>
  </si>
  <si>
    <t>CUBIERTAS E IMPERMEABILIZACIONES</t>
  </si>
  <si>
    <t>IMPERMEABILIZACIONES Y AISLAMIENTOS</t>
  </si>
  <si>
    <t>11.2.18</t>
  </si>
  <si>
    <t>SUMINISTRO E INSTALACION DE ESTRUCTURA METALICA PARA CUBIERTAS. NORMA NSR10 TITULO F. PERFILERIA ASTM A572 GR50 Y ASTM A37. SOLDADURA E70XX. INC CERCHAS, CORREAS, TENSORES, ANCLAJES Y ACCESORIOS, LIMPIEZA SSPC-SP3, PINTURA ANTICORROSIVA 3 MILS Y ACABADO ESMALTE ALQUIDICO 3 MILS</t>
  </si>
  <si>
    <t>11.2.22</t>
  </si>
  <si>
    <t>SUMINISTRO E INSTALACION DE CUBIERTA TERMOACUSTICA UPVC BLANCO - BLANCO CON FIBRA DE CARBONO DE 2,5 MM COLOR A DEFINIR</t>
  </si>
  <si>
    <t>ACCESORIOS Y OTROS</t>
  </si>
  <si>
    <t>11.3.4</t>
  </si>
  <si>
    <t>SUMINISTRO E INSTALACION DE CANAL LAMINA GALVANIZADA  Ds = 50 cm - CAL 20. INCLUYE SOPORTES, SOSCOS, REFUERZOS Y GARGOLAS DE REBOSE</t>
  </si>
  <si>
    <t>11.3.8</t>
  </si>
  <si>
    <t xml:space="preserve">FLANCHE LAMINA GALVANIZADA CL. 20  -  DS=30 cm. </t>
  </si>
  <si>
    <t>11.3.15</t>
  </si>
  <si>
    <t>BAJANTE A.LL. PVC Ø 4" (INC. ACCESORIOS)</t>
  </si>
  <si>
    <t>CARPINTERÍA METÁLICA</t>
  </si>
  <si>
    <t>12.2.4</t>
  </si>
  <si>
    <t>SUMINISTRO E INSTALACION DE MARCOS PUERTAS LAMINA C.R. C18 - 2,00 X 1,00 M. INCLUYE ANTICORROSIVO, ESMALTE, ANCLAJE, BISAGRAS TIPO PESADO Y CARGUE EN MORTERO</t>
  </si>
  <si>
    <t>12.2.5</t>
  </si>
  <si>
    <t>SUMINISTRO E INSTALACION DE PUERTA METALICA ENTAMBORADA LAMINA C.R. C18 (ANTIC - ESMALTE)</t>
  </si>
  <si>
    <t>12.2.15</t>
  </si>
  <si>
    <t>BARANDA METALICA CORREDORES DE CIRCULACION, TUBO CIRCULAR EN ACERO GALVANIZADO DE 2" INCLINADO HACIA EL INTERIOR ANCLADA A BORDILLO DE CONCRETO CON PLATINAS DE 0,17 CM X 0,20 CM DE ACERO DE 1/4" Y CHAZO DE ANCLAJE DE 3/8" X 3" CON PLATINAS DE HIERRO LATERALES DE 3/8" X 2" Y PLATINAS INTERNAS DE 1/4" X 1 1/2"  TUBO INTERNO EN ACERO DE 1 1/2" DOS MANOS DE ANTICORROSIVO Y ACABADO EN PINTURA ESMALTE</t>
  </si>
  <si>
    <t>12.2.16</t>
  </si>
  <si>
    <t>PASAMANOS METALICO TUBO ESTRUCTURAL 1 1/2" 2.5 MM. INCLUYE ANCLAJES Y ACCESORIOS</t>
  </si>
  <si>
    <t>CIELOS RASOS Y DIVISIONES</t>
  </si>
  <si>
    <t>PINTURA</t>
  </si>
  <si>
    <t>PINTURA SOBRE MAMPOSTERIA</t>
  </si>
  <si>
    <t>CERRADURAS Y VIDRIOS</t>
  </si>
  <si>
    <t>VIDRIOS Y ESPEJOS</t>
  </si>
  <si>
    <t>19.3.1</t>
  </si>
  <si>
    <t>ESPEJO CRISTAL 4 mm - BISELADO 2 cm</t>
  </si>
  <si>
    <t>19.3.2</t>
  </si>
  <si>
    <t>INSTALACION ESPEJOS (M.O.)</t>
  </si>
  <si>
    <t>21.1.1</t>
  </si>
  <si>
    <t>ASEO GENERAL</t>
  </si>
  <si>
    <t>21.1.6</t>
  </si>
  <si>
    <t>SONDEO Y REVISIÓN DE DESAGUES</t>
  </si>
  <si>
    <t>21.1.7</t>
  </si>
  <si>
    <t/>
  </si>
  <si>
    <t>27.1</t>
  </si>
  <si>
    <t>Diseño de obras complementarias</t>
  </si>
  <si>
    <t>Ejecución de obras complementarias</t>
  </si>
  <si>
    <t>28.1</t>
  </si>
  <si>
    <t>Ejecución de obras de mejoramiento</t>
  </si>
  <si>
    <t>NP-032</t>
  </si>
  <si>
    <t>TENDIDO DE CONDUCTOR DE COBRE DESNUDO # 1/0 AWG, DESDE LA CUBIERTA HASTA EL TERRENO POR LAS BAJANTES.</t>
  </si>
  <si>
    <t>NP-038</t>
  </si>
  <si>
    <t>CIELO RASO SUSPENDIDO PVC JUNTA PERDIDA (Perfileria metálica, Cal .24-26,  estructura cada 50 cm).</t>
  </si>
  <si>
    <t>NP-079</t>
  </si>
  <si>
    <t>LAMPARA HERMETICA LED 15X120 2X18W, LUZ BLANCA, POLICARBONATO Y VIDRIO, ANCHO 10 CM , 36W DE POTENCIA</t>
  </si>
  <si>
    <t>CONCRETOS PARA CIMENTACION</t>
  </si>
  <si>
    <t>2.3.4</t>
  </si>
  <si>
    <t>MALLA ELECTROSOLDADA ESTÁNDAR</t>
  </si>
  <si>
    <t>CUBIERTAS</t>
  </si>
  <si>
    <t>11.2.21</t>
  </si>
  <si>
    <t>SUMINISTRO E INSTALACION DE CUBIERTA ALVEOLAR DE 8 MM TRANSPARENTE (INC. ESTRUCTURA METALICA DE CUBIERTA, PARALES, ELEMENTOS DE FIJACIÓN Y DEMÁS ACCESORIOS NECESARIOS PARA SU CORRECTO FUNCIONAMIENTO)</t>
  </si>
  <si>
    <t>VARIOS - PINTURA</t>
  </si>
  <si>
    <t>18.4.11</t>
  </si>
  <si>
    <t xml:space="preserve">PINTURA KORAZA PARA FACHADAS </t>
  </si>
  <si>
    <t>18.1.8</t>
  </si>
  <si>
    <t>VINILO BAJO PLACA  -  2 MANOS</t>
  </si>
  <si>
    <t>OBRAS EXTERIORES</t>
  </si>
  <si>
    <t>CERRAMIENTOS Y MOBILIARIO URBANO</t>
  </si>
  <si>
    <t>20.3.4</t>
  </si>
  <si>
    <t>PORTON EN  TUBO Y MALLA ONDULADA</t>
  </si>
  <si>
    <t>21.1.5</t>
  </si>
  <si>
    <t>LIMPIEZA DE CANALES Y BAJANTES</t>
  </si>
  <si>
    <t>TRANSPORTES</t>
  </si>
  <si>
    <t>TRANSPORTE PARA DISTANCIAS SUPERIORES A 30 KM DEL CENTRO URBANO</t>
  </si>
  <si>
    <t>M3/KM</t>
  </si>
  <si>
    <t>NO PREVISTOS</t>
  </si>
  <si>
    <t>VALOR  COSTO DIRECTO OBRA</t>
  </si>
  <si>
    <t>ADMINISTRACION</t>
  </si>
  <si>
    <t>(</t>
  </si>
  <si>
    <t xml:space="preserve">  )</t>
  </si>
  <si>
    <t>IMPREVISTOS.</t>
  </si>
  <si>
    <t>UTILIDAD.</t>
  </si>
  <si>
    <t>IVA SOBRE UTILIDAD</t>
  </si>
  <si>
    <t>VALOR TOTAL  OBRA</t>
  </si>
  <si>
    <t>VALOR  COSTO DIRECTO ESTUDIOS Y DISEÑOS</t>
  </si>
  <si>
    <t xml:space="preserve">I.        V.          A.                                                (  </t>
  </si>
  <si>
    <t>VALOR TOTAL  ESTUDIOS Y DISEÑOS</t>
  </si>
  <si>
    <t>VALOR  COSTO DIRECTO IMPLEMENTACIÓN PAPSO</t>
  </si>
  <si>
    <t>VALOR TOTAL IMPLEMENTACIÓN PAPSO</t>
  </si>
  <si>
    <t>VALOR TOTAL  ESTUDIOS , DISEÑOS , PAPSO,  Y OBRA</t>
  </si>
  <si>
    <t xml:space="preserve">VALOR AJUSTE AL PESO </t>
  </si>
  <si>
    <t>AMORTIZACION DEL ANTICIPO                       (</t>
  </si>
  <si>
    <t>VALOR TOTAL ACTA</t>
  </si>
  <si>
    <t>PORCENTAJE EJECUTADO PRESENTE ACTA</t>
  </si>
  <si>
    <t>VALOR A PAGAR AJUSTADO AL PESO</t>
  </si>
  <si>
    <t>SALDO DEL CONTRATO</t>
  </si>
  <si>
    <t>SALDO POR AMORTIZAR</t>
  </si>
  <si>
    <t xml:space="preserve"> RESUMEN PRESENTE ACTA POR TIPOS DE PAGO</t>
  </si>
  <si>
    <t>No.</t>
  </si>
  <si>
    <t>TIPO DE PAGO</t>
  </si>
  <si>
    <t>CONCEPTO</t>
  </si>
  <si>
    <t>VALOR CONCEPTO</t>
  </si>
  <si>
    <t>VALOR AIU</t>
  </si>
  <si>
    <t>VALOR FACTURADO</t>
  </si>
  <si>
    <t>AMORTIZACION ANTICIPO</t>
  </si>
  <si>
    <t>TOTAL A PAGAR</t>
  </si>
  <si>
    <t>B-OBRA - PRIMER PAGO ESTUDIOS Y DISEÑOS 90%</t>
  </si>
  <si>
    <t>18232020005-B-ESTUDIOS Y DISEÑOS TÉCNICOS</t>
  </si>
  <si>
    <t>B-OBRA - AVANCE F2 90%</t>
  </si>
  <si>
    <t>51909501226-B-IMPLEMENTACIÓN PAPSO</t>
  </si>
  <si>
    <t>18231501036-B-OBRA - AVANCE F2 90%</t>
  </si>
  <si>
    <t>B-OBRA - LIQUIDACIÓN F2 10%</t>
  </si>
  <si>
    <t>18231501037-B-OBRA - LIQUIDACIÓN F2 10%</t>
  </si>
  <si>
    <t>TOTALES</t>
  </si>
  <si>
    <t>Obras complementarias</t>
  </si>
  <si>
    <t>Diseño Obras complementarias</t>
  </si>
  <si>
    <t>Obras de Mejoramiento</t>
  </si>
  <si>
    <t>Ejecución de obras de Mejoramiento</t>
  </si>
  <si>
    <t xml:space="preserve">CONTRATISTA </t>
  </si>
  <si>
    <t>Por favor diligencie la información correspondiente a las obras complementarias incluidas en el acta parcial de obra</t>
  </si>
  <si>
    <t>COSTO DIRECTO OBRAS COMPLEMENTARIAS</t>
  </si>
  <si>
    <t>PASARELA - PUENTE DE CONEXIÓN ENTRE BLOQUES</t>
  </si>
  <si>
    <t>ELEMENTOS HORIZONTALES EN CONCRETO</t>
  </si>
  <si>
    <t>4.2.2</t>
  </si>
  <si>
    <t>VIGAS DE ENTREPISO EN CONCRETO DE 3000 PSI</t>
  </si>
  <si>
    <t>4.3.1</t>
  </si>
  <si>
    <t>LOSA ALIGERADA ENTREPISO H = 30 cm - CONCRETO 3000 PSI</t>
  </si>
  <si>
    <t xml:space="preserve">CUBIERTAS E IMPERMEABILIZACIONES </t>
  </si>
  <si>
    <t xml:space="preserve">CARPINTERIA DE METÁLICA </t>
  </si>
  <si>
    <t>CARPINTERIA EN LAMINA</t>
  </si>
  <si>
    <t>VOZ Y DATOS</t>
  </si>
  <si>
    <t>CABLEADO ESTRUCTURADO, VOZ Y DATOS</t>
  </si>
  <si>
    <t>8.6.8</t>
  </si>
  <si>
    <t>ACCES POINT 3COM O EQUIVALENTE</t>
  </si>
  <si>
    <t>8.6.11</t>
  </si>
  <si>
    <t>TOMACORRIENTE DOBLE POLO A TIERRA REGULADA</t>
  </si>
  <si>
    <t>8.6.13</t>
  </si>
  <si>
    <t>GABINETE 90X90 HOMOLOGADO INCLUYE VENTILADOR Y MULTITOMA</t>
  </si>
  <si>
    <t>8.6.14</t>
  </si>
  <si>
    <t>SWITCH 24 PUERTOS MARCA 3COM O EQUIVALENTE</t>
  </si>
  <si>
    <t>NP-023</t>
  </si>
  <si>
    <t xml:space="preserve">FACE PLATE DOBLE VOZ Y DATOS CAT 6 A INCLUYE CAJA METALICA </t>
  </si>
  <si>
    <t>NP-024</t>
  </si>
  <si>
    <t>JACK BLINDADOS CAT 6A</t>
  </si>
  <si>
    <t>NP-025</t>
  </si>
  <si>
    <t>PATCH CORD CATEGORIA 6A X 1 m CERTIFICADO</t>
  </si>
  <si>
    <t>NP-026</t>
  </si>
  <si>
    <t>PATCH PANEL 24 PUERTOS CATEGORIA 6A</t>
  </si>
  <si>
    <t>NP-027</t>
  </si>
  <si>
    <t xml:space="preserve">CERTIFICACION DE PUNTOS DE VOZ Y DATOS </t>
  </si>
  <si>
    <t>NP-028</t>
  </si>
  <si>
    <t xml:space="preserve">UPS TRIFASICA DE 8KW TRIFASICA 220 V </t>
  </si>
  <si>
    <t>NP-029</t>
  </si>
  <si>
    <t xml:space="preserve"> Cable hdmi longitud 8 mts  incluye caja metalica </t>
  </si>
  <si>
    <t>NP-030</t>
  </si>
  <si>
    <t xml:space="preserve"> Cable utp cat 6A CERTIFICADO LHZ</t>
  </si>
  <si>
    <t>NP-031</t>
  </si>
  <si>
    <t>Suministro, transporte e instalación de alambron de aluminio 8 mm</t>
  </si>
  <si>
    <t>TRANSFORMADORES</t>
  </si>
  <si>
    <t>8.11.3</t>
  </si>
  <si>
    <t>SUMINISTRO E INSTALACION DE SUBESTACION ELECTRICA EN POSTE 75 KVA. INCLUYE SOPORTES, ACCESORIOS Y PROTECCIONES. NORMAS SEGÚN OPERADOR DE RED LOCAL. CERTIFICACION RETIE</t>
  </si>
  <si>
    <t>ACOMETIDA EXTERNA</t>
  </si>
  <si>
    <t>8.3.44</t>
  </si>
  <si>
    <t>CABLEADO 3#2 + 1#8</t>
  </si>
  <si>
    <t>8.3.53</t>
  </si>
  <si>
    <t>CABLEADO 3#2/0 + 1#1/0 + 1#6</t>
  </si>
  <si>
    <t>8.4.15</t>
  </si>
  <si>
    <t>BREAKER INDUSTRIAL 3 X 125/225 A</t>
  </si>
  <si>
    <t>8.8.1</t>
  </si>
  <si>
    <t>TENDIDO CANALIZACION ELECTRICA SUBTERRANEA TUBERIA PVC TIPO DUCTO ELECTRICO DB 1 x 2"  PVC</t>
  </si>
  <si>
    <t>NP-002</t>
  </si>
  <si>
    <t>MASTIL CON CAPACETE IMC=3" X 3 MTS. INCLUYE ACCESORIOS DE FIJACION</t>
  </si>
  <si>
    <t>NP-004</t>
  </si>
  <si>
    <t xml:space="preserve">Gabinete de fabricación especial  con 2 compartimientos para interior  calibre 16 USG-y 18 USG con pintura electrostática de 1,2x1,2x0,50m para alojar, totalizadores, DPS tipo panel y modulo de analizador de redes con  totalizador de 250 amp y 11 protecciones tipo industrial de Frame de 3 X 15/60 A , según unifilar,  con barrajes en cobre  electrolítico 99% de 327A mínimo. Incluye interconexiones. </t>
  </si>
  <si>
    <t>NP-006</t>
  </si>
  <si>
    <t>Gabinete tipo intemperie 3 compartimientos para un medidor mas espacio para 3T.C de 300/5 y totalizador tripolar 3x250A  Incluye: barras mínimo 300A de Cu , 208V, IP44 y  elementos necesarios para su correcta instalación y funcionamiento según norma CHEC.</t>
  </si>
  <si>
    <t>VARIOS - PRELIMINARES</t>
  </si>
  <si>
    <t>1.4.3</t>
  </si>
  <si>
    <t>TRASIEGO CARRETILLA UNICAMENTE PARA PROYECTOS ESPECIALES AVALADOS POR LA INTERVENTORIA A UNA DISTANCIA DE 0 - 100 M.</t>
  </si>
  <si>
    <t>CERRAMIENTO</t>
  </si>
  <si>
    <t>EXCAVACIONES, RELLENOS Y REEMPLAZOS</t>
  </si>
  <si>
    <t>2.2.6</t>
  </si>
  <si>
    <t>CONCRETO PARA VIGAS DE CIMENTACIÓN 3000 PSI</t>
  </si>
  <si>
    <t>20.3.1</t>
  </si>
  <si>
    <t>CERRAMIENTO TUBO Y MALLA ONDULADA</t>
  </si>
  <si>
    <t>Por favor diligencie la información correspondiente a las obrasde mejoramiento incluidas en el acta parcial de obra</t>
  </si>
  <si>
    <t>OBRAS DE MEJORAMIENTO FRENTE 1</t>
  </si>
  <si>
    <t>MEJORAMIENTO EDIFICIO ANTIGUO</t>
  </si>
  <si>
    <t>1.3.12</t>
  </si>
  <si>
    <t>DEMOLICION PAÑETES (INC. RETIRO DE SOBR.)</t>
  </si>
  <si>
    <t>1.3.14</t>
  </si>
  <si>
    <t>DEMOLICIÓN DE PISOS EN BALDOSÍN (INC. RETIRO DE SOBR.)</t>
  </si>
  <si>
    <t>1.3.23</t>
  </si>
  <si>
    <t>DESMONTE CUBIERTAS ASBESTO CEMENTO (INC. RETIRO DE SOBR.)</t>
  </si>
  <si>
    <t>1.3.42</t>
  </si>
  <si>
    <t>REVISION Y REPARACION DE BAJANTES (INC. RETIRO DE SOBR.)</t>
  </si>
  <si>
    <t>PAÑETES SOBRE MUROS</t>
  </si>
  <si>
    <t>10.1.7</t>
  </si>
  <si>
    <t>CONCRETO ESCOBEADO H = 0.10. 2500 PSI</t>
  </si>
  <si>
    <t>ACABADOS PISOS</t>
  </si>
  <si>
    <t>10.2.14</t>
  </si>
  <si>
    <t>PISO EN GRAVILLA LAVADA</t>
  </si>
  <si>
    <t>10.2.27</t>
  </si>
  <si>
    <t>TABLETA GRES LISO DE 33 x 33 MORTERO 1:4</t>
  </si>
  <si>
    <t>10.4.5</t>
  </si>
  <si>
    <t>GRADAS EN TABLETA GRES Y GRAVILLA 0.30</t>
  </si>
  <si>
    <t>11.2.16</t>
  </si>
  <si>
    <t>TEJA TRANSPARENTE TIPO AJOVER No 4</t>
  </si>
  <si>
    <t>PINTURA SOBRE METAL</t>
  </si>
  <si>
    <t>18.2.1</t>
  </si>
  <si>
    <t>ANTICORROSIVO S/LAMINA  LLENA</t>
  </si>
  <si>
    <t>18.2.2</t>
  </si>
  <si>
    <t>ANTICORROSIVO S/LAMINA LINEAL</t>
  </si>
  <si>
    <t>18.2.3</t>
  </si>
  <si>
    <t>ESMALTE  S/ LAMINA  LLENA</t>
  </si>
  <si>
    <t>18.2.5</t>
  </si>
  <si>
    <t>ESMALTE  S/ MARCOS LAMINA</t>
  </si>
  <si>
    <t>18.4.2</t>
  </si>
  <si>
    <t>COLORPLAST FACHADA</t>
  </si>
  <si>
    <t>OBRAS DE MEJORAMIENTO FRENTE 2</t>
  </si>
  <si>
    <t>1.3.1</t>
  </si>
  <si>
    <t>DEMOLICION CIELO RASO FALSO (INC. RETIRO DE SOBR.)</t>
  </si>
  <si>
    <t>1.3.22</t>
  </si>
  <si>
    <t>DESMONTE CANALES Y BAJANTES (INC. RETIRO DE SOBR.)</t>
  </si>
  <si>
    <t>1.3.28</t>
  </si>
  <si>
    <t>DESMONTE VENTANAS O PUERTAS METÁLICAS (INC. RETIRO DE SOBRANTES)</t>
  </si>
  <si>
    <t>1.3.31</t>
  </si>
  <si>
    <t>ESCARIFICAR PAÑETES (INC. RETIRO DE SOBR.)</t>
  </si>
  <si>
    <t>1.3.33</t>
  </si>
  <si>
    <t>RETIRO DE MANTOS ASFALTICOS (INC. RETIRO DE SOBR.)</t>
  </si>
  <si>
    <t>1.3.36</t>
  </si>
  <si>
    <t>DESMONTE TANQUES ELEVADOS CON R. SOB. (INC. CONEXIONES)</t>
  </si>
  <si>
    <t>1.3.41</t>
  </si>
  <si>
    <t>REVISIÓN y REPARACION TANQUE PARA SANITARIO (LAVADO, CAMBIO  FLOTADOR y ACCESORIOS)</t>
  </si>
  <si>
    <t>1.4.2</t>
  </si>
  <si>
    <t>RETIRO DE SOBRANTES CARGUE TRANSPORTE Y DISPOSICION FINAL DE ESCOMBROS A SITIO AUTORIZADO</t>
  </si>
  <si>
    <t>3.2.10</t>
  </si>
  <si>
    <t>5.6.4</t>
  </si>
  <si>
    <t xml:space="preserve">MURO EN DRY WALL DE 12 MM  INCLUYE ESTRUCTURA METALICA , MASILLA , CINTA Y PRIMERA MANO DE PINTURA , VISTO DOS CARAS  E=12 cms </t>
  </si>
  <si>
    <t>CONEXION A TANQUES</t>
  </si>
  <si>
    <t>7.2.1</t>
  </si>
  <si>
    <t>CONEXIÓN COMPLETA A TANQUE ELEVADO EN Ø PVC</t>
  </si>
  <si>
    <t>7.4.34</t>
  </si>
  <si>
    <t>CHEQUE P/D RED WHITE  Ø 1/2" ó EQUIVALENTE</t>
  </si>
  <si>
    <t>7.4.35</t>
  </si>
  <si>
    <t>CHEQUE P/D RED WHITE  Ø 3/4" ó EQUIVALENTE</t>
  </si>
  <si>
    <t>SALIDAS SANITARIAS</t>
  </si>
  <si>
    <t>7.7.3</t>
  </si>
  <si>
    <t xml:space="preserve">REPARACIONES SANITARIAS EN 2" </t>
  </si>
  <si>
    <t>7.7.4</t>
  </si>
  <si>
    <t xml:space="preserve">REPARACIONES TUBERIA PVC SANITARIA DE 3" </t>
  </si>
  <si>
    <t>7.7.5</t>
  </si>
  <si>
    <t xml:space="preserve">REPARACIONES TUBERIA PVC SANITARIA DE 4" </t>
  </si>
  <si>
    <t xml:space="preserve"> </t>
  </si>
  <si>
    <t>8.1.4</t>
  </si>
  <si>
    <t>SALIDA + BOTON TIMBRE - PVC</t>
  </si>
  <si>
    <t>8.1.5</t>
  </si>
  <si>
    <t>SALIDA + CAMPANA TIMBRE - PVC</t>
  </si>
  <si>
    <t>8.4.1</t>
  </si>
  <si>
    <t>TABLERO DE AUTOMÁTICOS DE 12 CIRCUITOS TIPO PESADO CON PUERTA Y CERRADURA DE CIERRE, CERRADURA Y ESPACIO TOTALIZADOR INDUSTRIAL NTQ-412T Y BARRAJE DE TIERRA AISLADA.</t>
  </si>
  <si>
    <t>8.4.14</t>
  </si>
  <si>
    <t>BREAKER INDUSTRIAL 3 X 75/100 A</t>
  </si>
  <si>
    <t>8.7.1</t>
  </si>
  <si>
    <t>8.7.4</t>
  </si>
  <si>
    <t>8.7.7</t>
  </si>
  <si>
    <t>8.7.8</t>
  </si>
  <si>
    <t>8.7.9</t>
  </si>
  <si>
    <t>8.7.11</t>
  </si>
  <si>
    <t>8.7.12</t>
  </si>
  <si>
    <t>8.7.18</t>
  </si>
  <si>
    <t>9.1.10</t>
  </si>
  <si>
    <t>RESANES GENERALES</t>
  </si>
  <si>
    <t>10.2.23</t>
  </si>
  <si>
    <t>PULIDA Y BRILLO GRANITO, INCLUYE TRATAMIENTO DE RESANES Y JUNTAS</t>
  </si>
  <si>
    <t>11.1.3</t>
  </si>
  <si>
    <t>IMPERMEABILIZACION CANALES MANTO ASFALTICO Y FOIL ALUMINIO</t>
  </si>
  <si>
    <t>11.2.8</t>
  </si>
  <si>
    <t xml:space="preserve">DESMONTE TEJA ONDULADA A.C. </t>
  </si>
  <si>
    <t>11.2.11</t>
  </si>
  <si>
    <t>DESMONTE CERCHAS Y CORREAS</t>
  </si>
  <si>
    <t>11.3.5</t>
  </si>
  <si>
    <t>SUMINISTRO E INSTALACION DE CANAL LAMINA GALVANIZADA  Ds = 80 cm - CAL 20. INCLUYE SOPORTES, SOSCOS, REFUERZOS Y GARGOLAS DE REBOSE</t>
  </si>
  <si>
    <t>11.3.10</t>
  </si>
  <si>
    <t>TRAGANTES Ø 4"</t>
  </si>
  <si>
    <t>11.3.13</t>
  </si>
  <si>
    <t xml:space="preserve">FLANCHE LAMINA GALVANIZADA CL. 20  -  DS=80 cm. </t>
  </si>
  <si>
    <t>CIELOS RASOS</t>
  </si>
  <si>
    <t>17.1.1</t>
  </si>
  <si>
    <t>ARMADURA MADERA Y MALLA</t>
  </si>
  <si>
    <t>18.1.4</t>
  </si>
  <si>
    <t>PINTURA EN VINILO TIPO 1 MUROS INTERIORES 3 MANOS</t>
  </si>
  <si>
    <t>19.3.3</t>
  </si>
  <si>
    <t>VIDRIO CRUDO INCOLORO 4 mm -  TIPO PELDAR Ó SIMILAR</t>
  </si>
  <si>
    <t>26.1</t>
  </si>
  <si>
    <t>NPP-011</t>
  </si>
  <si>
    <t xml:space="preserve">MANTENIMIENTO DE CUBIERTA (Incluye desmonte  cargue y retiro de tejas,caballetes.  Revisión, ajuste, limpieza manual,  anticorrosivo y  pintura esmalte  para  cerchas y correas) </t>
  </si>
  <si>
    <t>NPP-012</t>
  </si>
  <si>
    <t>TEJA FIBROCEMENTO. Tipo Eternit No6.o equivalente.(Incluye gancho de fijación) 20% Aprox para cambio</t>
  </si>
  <si>
    <t>NPP-013</t>
  </si>
  <si>
    <t>CABALLETE TEJA FIBROCEMENTO ARTICULADO. Tipo Eternit o equivalente.(Incluye tornillos fijadores)</t>
  </si>
  <si>
    <t>COSTO DIRECTO OBRAS DE MEJORAMIENTO</t>
  </si>
  <si>
    <t>ANEXO No. 1</t>
  </si>
  <si>
    <t>NUMERO DE PERSONAS</t>
  </si>
  <si>
    <t>NUMERO DE MESES</t>
  </si>
  <si>
    <t>COSTOS CONSUMIBLES POR ELEMENTOS DE PROTECCION, DOTACIONES, PERSONAL Y TRANSPORTE POR MES</t>
  </si>
  <si>
    <t xml:space="preserve">POR CADA PERSONA SE PAGARA </t>
  </si>
  <si>
    <t>COSTO FIJO POR ELEMENTOS DE PROTECCION, DOTACIONES, PERSONAL Y TRANSPORTE POR MES</t>
  </si>
  <si>
    <t>COSTO FIJO POR ELEMENTOS DE PROTECCION, DOTACIONES, PERSONAL Y TRANSPORTE POR NUMERO DE MESES</t>
  </si>
  <si>
    <t xml:space="preserve">COSTO VARIABLE  POR ADECUACIONES  </t>
  </si>
  <si>
    <t>COSTO VARIABLE POR ADECUACIONES (UNA VEZ)</t>
  </si>
  <si>
    <t>VALOR TOTAL POR IMPLEMENTACION DEL PROTOCOLO COVID</t>
  </si>
  <si>
    <t xml:space="preserve"># </t>
  </si>
  <si>
    <t xml:space="preserve">DESCRIPCIÓN </t>
  </si>
  <si>
    <t>UNIDAD DE MEDIDA</t>
  </si>
  <si>
    <t>CANTIDAD TOTAL/MESES</t>
  </si>
  <si>
    <t>VALOR UNIDAD</t>
  </si>
  <si>
    <t xml:space="preserve">VALOR MENSUAL </t>
  </si>
  <si>
    <t xml:space="preserve">ELEMENTOS DE DESINFECCIÓN </t>
  </si>
  <si>
    <t xml:space="preserve">JABON LÍQUIDO  ANTIBACTERIAL </t>
  </si>
  <si>
    <t>LITRO</t>
  </si>
  <si>
    <t xml:space="preserve">DESINFECTANTE </t>
  </si>
  <si>
    <t xml:space="preserve">LITRO </t>
  </si>
  <si>
    <t xml:space="preserve">GEL ANTIBACTERIAL </t>
  </si>
  <si>
    <t xml:space="preserve">ALCOHOL GLICERINADO </t>
  </si>
  <si>
    <t>GALON</t>
  </si>
  <si>
    <t>SUMINISTRO DE AGUA</t>
  </si>
  <si>
    <t>MES</t>
  </si>
  <si>
    <t>TOALLAS DESECHABLES PAQUETE DE 3 X 150 H0JAS</t>
  </si>
  <si>
    <t>PAQUETE</t>
  </si>
  <si>
    <t xml:space="preserve">MEZCLA DE HIPOCLORITO </t>
  </si>
  <si>
    <t>LAVADO Y DESINFECCIÓN DE AREAS DE TRABAJO</t>
  </si>
  <si>
    <t xml:space="preserve">SUB TOTAL </t>
  </si>
  <si>
    <t>DOTACIONES EPPs</t>
  </si>
  <si>
    <t>TAPABOCAS LAVABLES (20 lavadas, entregan 6 por persona)</t>
  </si>
  <si>
    <t>UNIDAD</t>
  </si>
  <si>
    <t>GUANTES DE NITRILO CAJA POR 100</t>
  </si>
  <si>
    <t>ACTIVIDADES DE SEGUIMIENTO</t>
  </si>
  <si>
    <t>EJECUCION DE LAS ACTIVIDADES PARA LA CORRECTA IMPLEMENTACION DE CONTROL Y VIGILANCIA DE MEDIDAS DE PREVENCION DURANTE EL TRABAJO, DE CONFORMIDAD CON EL DECRETO 684 Y 666. INCLUYE EL PERSONAL NECESARIO PARA EL CUMPLIMIENTO DE LAS MISMAS</t>
  </si>
  <si>
    <t>UN/MES</t>
  </si>
  <si>
    <t xml:space="preserve">TRANSPORTE </t>
  </si>
  <si>
    <t xml:space="preserve">DISPOSICIÓN FINAL DE RESIDUOS SOLIDOS </t>
  </si>
  <si>
    <t>TOTAL COSTO MENSUAL POR ELEMENTOS DE DESINFECCION, DOTACIONES, ACTIVIDADES DE SEGUIMIENTO Y TRANSPORTE</t>
  </si>
  <si>
    <t xml:space="preserve">ADECUACIONES (UNA SOLA VEZ) </t>
  </si>
  <si>
    <t>TERMOMETRO  INFRAROJO</t>
  </si>
  <si>
    <t xml:space="preserve">LAVAMANOS  PORTATIL EN AREAS DE TRABAJO FABRICADOS </t>
  </si>
  <si>
    <t>MECANISMO DE RESPUESTA ANTE LA PRESUNTA OCURRENCIA DE CASO DE COVID. ELEMENTOS DE PROTECCION ADICIONALES PARA EL ASEGURAMIENTO DE LA OBRA</t>
  </si>
  <si>
    <t>GLB</t>
  </si>
  <si>
    <t>ADECUACION DE ZONAS DE DESINFECCIÓN ENTRADA Y SALIDA DE LOS TRABAJADORES.</t>
  </si>
  <si>
    <t xml:space="preserve">SEÑALIZACIÓN INTERNA Y EXTERNA </t>
  </si>
  <si>
    <t xml:space="preserve">CANECAS DE PEDAL </t>
  </si>
  <si>
    <t xml:space="preserve">ASPERSORA DE DESINFECCIÓN PARA ESPACIOS </t>
  </si>
  <si>
    <t xml:space="preserve">DOTACIÓN EPPs </t>
  </si>
  <si>
    <t>DOTACIÓN DE UNIFORMES</t>
  </si>
  <si>
    <t>TOTAL COSTO POR ADECUACIONES (UNA SOLA VEZ)</t>
  </si>
  <si>
    <t>TIPO PAGO ESTUDIOS Y DISEÑOS</t>
  </si>
  <si>
    <t>B-OBRA - PRIMER PAGO ESTUDIOS Y DISEÑOS 50%</t>
  </si>
  <si>
    <t>B-OBRA - SEGUNDO PAGO ESTUDIOS Y DISEÑOS 50%</t>
  </si>
  <si>
    <t>B-OBRA - SEGUNDO PAGO ESTUDIOS Y DISEÑOS 40%</t>
  </si>
  <si>
    <t>B-OBRA - PAGO FINAL ESTUDIOS Y DISEÑOS 10%</t>
  </si>
  <si>
    <t>Departamento XXXX</t>
  </si>
  <si>
    <t>PRELIMINARES (ACTIVIDADES PARA REINICIO DE OBRA)</t>
  </si>
  <si>
    <t>ACTIVIDADES PARA REINICIO DE OBRA</t>
  </si>
  <si>
    <t>RESUMEN PRESENTE ACTA POR TIPOS DE PAGO PARA REEMBOLSO ACERO - CUENTA DE COBRO</t>
  </si>
  <si>
    <t>VALOR CUENTA DE COBRO</t>
  </si>
  <si>
    <t>18231501042- B-REEMBOLSO POR INCREMENTO VR ACERO</t>
  </si>
  <si>
    <t>SUBTOTALES</t>
  </si>
  <si>
    <t>VALOR TOTAL  ESTUDIOS , DISEÑOS , PAPSO,   OBRA Y RECONOCIMIENTO MAYOR VALOR DEL ACERO</t>
  </si>
  <si>
    <t>OTROSI No. XX, ADICIÓN RECONOCIMIENTO POR MAYOR COSTO DEL ACERO (INCLUYE IVA)</t>
  </si>
  <si>
    <t>N/A</t>
  </si>
  <si>
    <t>TOTALES PRESENTE ACTA</t>
  </si>
  <si>
    <t>CONTROL SALDO VALOR POR INDEXACION PRECIOS</t>
  </si>
  <si>
    <t xml:space="preserve">VALOR TOTAL  RECONOCIDO INDEXACION </t>
  </si>
  <si>
    <t>SALDO POR INDEXACION</t>
  </si>
  <si>
    <t>18231501043 - AJUSTE DE PRECIOS- INDEXACIÓN</t>
  </si>
  <si>
    <t>Obras por reprocesos</t>
  </si>
  <si>
    <t>Ejecución de obras por reproceso</t>
  </si>
  <si>
    <t>TOTAL COSTO DIRECTO POR REPROCESOS</t>
  </si>
  <si>
    <t>18231501044 - RED CONTRA INCENDIOS</t>
  </si>
  <si>
    <t>TOTAL OBRAS NO PREVISTAS</t>
  </si>
  <si>
    <t xml:space="preserve">TOTAL MAYORES CANTIDADES </t>
  </si>
  <si>
    <t>ACTA DE OBRA</t>
  </si>
  <si>
    <t>ACTIVIDADES DEL CONTRATO</t>
  </si>
  <si>
    <t>FO-SP-00-09</t>
  </si>
  <si>
    <t>Obras complementarias con reprocesos</t>
  </si>
  <si>
    <t xml:space="preserve">Formato de control, </t>
  </si>
  <si>
    <t>Cada acta lleva un consecutivo</t>
  </si>
  <si>
    <t>TOTAL  ETAPA DE IMPLEMENTACION Y/O COMPLEMENTACION DE ESTUDIOS Y DISEÑOS POR REPROCESOS CONTRATISTA ANTERIOR</t>
  </si>
  <si>
    <t xml:space="preserve">RECONOCIMIENTOS </t>
  </si>
  <si>
    <t>VALOR  COSTO DIRECTO RECONOCIMIENTO POR INDEXACIÓN DE PRECIOS</t>
  </si>
  <si>
    <t>A.     I.       U</t>
  </si>
  <si>
    <t>VALOR TOTAL RECONOCIMIENTO INDEXACIÓN DE PRECIOS</t>
  </si>
  <si>
    <t>VALOR  COSTO DIRECTO RECONOCIMIENTO POR IMPLEMENTACIÓN PAPSO</t>
  </si>
  <si>
    <t>VALOR TOTAL RECONOCIMIENTO IMPLEMENTACIÓN PAPSO</t>
  </si>
  <si>
    <t>VALOR  COSTO DIRECTO RECONOCIMIENTO POR MAYORES CANTIDADES</t>
  </si>
  <si>
    <t>VALOR TOTAL RECONOCIMIENTO MAYORES CANTIDADES</t>
  </si>
  <si>
    <t>VALOR TOTAL REEMBOLSO POR INCREMENTO VR. ACERO</t>
  </si>
  <si>
    <t>VALOR A PAGAR AJUSTADO AL PESO + RECONOCIMIENTOS</t>
  </si>
  <si>
    <t>Ejecución de Ajustes a Diseños por reproceso</t>
  </si>
  <si>
    <t>X</t>
  </si>
  <si>
    <t>SIETE (07) MESES</t>
  </si>
  <si>
    <t>13 DE MAYO DE 2022</t>
  </si>
  <si>
    <t>12 DE DICIEMBRE DE 2022</t>
  </si>
  <si>
    <t>1.1</t>
  </si>
  <si>
    <t>OBRAS PRELIMINARES</t>
  </si>
  <si>
    <t>1.1.1</t>
  </si>
  <si>
    <t xml:space="preserve">LIMPIEZA, DESCAPOTE, RETIRO SOBR. - MANUAL   H = 0,20 mts </t>
  </si>
  <si>
    <t>1.1.4</t>
  </si>
  <si>
    <t>REPLANTEO Y NIVELACIÓN DE TERRENO NATURAL</t>
  </si>
  <si>
    <t>1.3.7</t>
  </si>
  <si>
    <t>DEMOLICIÓN DE ORINAL O LAVAMANOS CORRIDO (INC. RETIRO DE SOBR.)</t>
  </si>
  <si>
    <t>1.4</t>
  </si>
  <si>
    <t>1.4.1</t>
  </si>
  <si>
    <t>DESMONTE CANCHA MULTIPLE (INC. RETIRO DE SOBR.)</t>
  </si>
  <si>
    <t>2.1.2</t>
  </si>
  <si>
    <t>EXCAVACION MANUAL EN RECEBO COMPACTADO (INC. CARGUE, TRANSPORTE Y DISPOSICION FINAL)</t>
  </si>
  <si>
    <t>2.1.11</t>
  </si>
  <si>
    <t xml:space="preserve">RELLENO EN RECEBO COMUN (Suministro, Extendido, Humedecimiento y Compactación)  </t>
  </si>
  <si>
    <t>2.2.5</t>
  </si>
  <si>
    <t>CONCRETO DE LIMPIEZA 1500 PSI</t>
  </si>
  <si>
    <t>2.2.7</t>
  </si>
  <si>
    <t>CONCRETO PARA ZAPATAS 3000 PSI</t>
  </si>
  <si>
    <t>2.2.10</t>
  </si>
  <si>
    <t>PLACA CONTRAPISO DE 10 cm - CONCRETO 3000 PSI. INCLUYE CORTE Y DILATACION</t>
  </si>
  <si>
    <t>2.3.1</t>
  </si>
  <si>
    <t>ACERO DE REFUERZO 37000 PSI</t>
  </si>
  <si>
    <t>2.5</t>
  </si>
  <si>
    <t xml:space="preserve">OBRAS DE MITIGACION Y ESTABILIZACION </t>
  </si>
  <si>
    <t>2.5.11</t>
  </si>
  <si>
    <t>CUNETA EN CONCRETO de 3,000 PSI 30*30 e=10 cm</t>
  </si>
  <si>
    <t>2.5.15</t>
  </si>
  <si>
    <t>PRADIZACION jardines (INC. TIERRA NEGRA)</t>
  </si>
  <si>
    <t>3.3</t>
  </si>
  <si>
    <t>DRENAJES</t>
  </si>
  <si>
    <t>3.3.3</t>
  </si>
  <si>
    <t>GEOTEXTIL NT 1600 (Incluye Suministro e Instalación).</t>
  </si>
  <si>
    <t>4.1</t>
  </si>
  <si>
    <t>ELEMENTOS VERTICALES EN CONCRETO</t>
  </si>
  <si>
    <t>4.1.5</t>
  </si>
  <si>
    <t>PANTALLAS EN CONCRETO DE  3000 PSI</t>
  </si>
  <si>
    <t>4.3</t>
  </si>
  <si>
    <t>4.3.11</t>
  </si>
  <si>
    <t>LOSA STEELDECK 3" CAL 22  - E = 12 cm (INC. CONCRETO 3000 PSI y MALLA ELECTROSOLDADA Ø 5mm - 15x15)</t>
  </si>
  <si>
    <t>5.1</t>
  </si>
  <si>
    <t>MAMPOSTERIA EN LADRILLO TOLETE Y HUECO</t>
  </si>
  <si>
    <t>5.2</t>
  </si>
  <si>
    <t>5.6.1</t>
  </si>
  <si>
    <t>BORDILLO PARA ASEOS. H = 0.40 M</t>
  </si>
  <si>
    <t>5.4.2</t>
  </si>
  <si>
    <t>ANCLAJE PARA REFORZAMIENTO EN CONCRETO Y EPOXICO PARA Ø 1/2" - 11 cm. DE PROFUNDIDAD ESTÁNDAR (PERFORACIÓN - LIMPIEZA - EPÓXICO)</t>
  </si>
  <si>
    <t>PREFABRICADOS EN CONCRETO Y OTROS</t>
  </si>
  <si>
    <t>6.1</t>
  </si>
  <si>
    <t>ELEMENTOS PREFABRICADOS EN CONCRETO</t>
  </si>
  <si>
    <t>6.1.1</t>
  </si>
  <si>
    <t>BORDILLO PREFABRICADO EN CONCRETO A - 50</t>
  </si>
  <si>
    <t>6.1.4</t>
  </si>
  <si>
    <t>ALFAJIAS EN CONCRETO 0,15 M INC. GOTERO</t>
  </si>
  <si>
    <t>6.1.6</t>
  </si>
  <si>
    <t>DINTEL CONCRETO 0,15M X 0,10 M</t>
  </si>
  <si>
    <t>6.2</t>
  </si>
  <si>
    <t>ELEMENTOS CONCRETO FUNDIDOS SITIO</t>
  </si>
  <si>
    <t>6.2.5</t>
  </si>
  <si>
    <t>MESONES EN CONCRETO DE 60 cm</t>
  </si>
  <si>
    <t>9.1.7</t>
  </si>
  <si>
    <t xml:space="preserve">PAÑETE LISO SOBRE MUROS 1:4  </t>
  </si>
  <si>
    <t>9.1.9</t>
  </si>
  <si>
    <t xml:space="preserve">PAÑETE RUSTICO SOBRE MUROS 1:5 </t>
  </si>
  <si>
    <t xml:space="preserve">PISOS </t>
  </si>
  <si>
    <t>10.1.1</t>
  </si>
  <si>
    <t>AFINADO ENDURECIDO MORTERO 1:3 H=4</t>
  </si>
  <si>
    <t>m2</t>
  </si>
  <si>
    <t>10.2.9</t>
  </si>
  <si>
    <t>BALDOSIN GRANITO BH-5 DE 33x33 MORTERO 1:4 - (INCLUYE JUNTA DE DILATACION, DESTRONQUE, PULIDA Y BRILLADA)</t>
  </si>
  <si>
    <t>10.2.33</t>
  </si>
  <si>
    <t>SUMINISTRO E INSTALACION DE BALDOSA CERAMICA ANTIDESLIZANTE EN DUROPISO 30X30.</t>
  </si>
  <si>
    <t>GUARDAESCOBAS</t>
  </si>
  <si>
    <t>10.3.12</t>
  </si>
  <si>
    <t>MEDIACAÑA EN GRANITO H = 0.10 m (COCINA)</t>
  </si>
  <si>
    <t>10.5</t>
  </si>
  <si>
    <t>CENEFAS, DILATACIONES Y PIRLANES</t>
  </si>
  <si>
    <t>10.5.2</t>
  </si>
  <si>
    <t>CENEFAS EN GRANITO PULIDO DE 0.25 (BOCAPUERTAS)</t>
  </si>
  <si>
    <t>10.5.4</t>
  </si>
  <si>
    <t>PIRLAN DE ALUMINIO</t>
  </si>
  <si>
    <t>11.1.1</t>
  </si>
  <si>
    <t>AFINADO CUBIERTAS PLANAS MORTERO 1:3 IMPERMEABILIZADO. INCLUYE PENDIENTADO Y REMATES</t>
  </si>
  <si>
    <t>11.1.5</t>
  </si>
  <si>
    <t>MEDIA CAÑA MORTERO DE PENDIENTE</t>
  </si>
  <si>
    <t>11.2</t>
  </si>
  <si>
    <t>CARPINTERIA EN ALUMINIO</t>
  </si>
  <si>
    <t>12.1.1</t>
  </si>
  <si>
    <t>SUMINISTRO E INSTALACION DE VENTANERIA DE ALUMINIO, TIPO CORREDIZA, PERFIL EXTRUIDO, ACABADO ANODIZADO, VIDRIO DE SEGURIDAD, NORMA NSR10 K.4.2 Y K.4.3. INCLUYE EMPAQUES, SELLOS, ANCLAJES Y ACCESORIOS</t>
  </si>
  <si>
    <t>CARPINTERÍA EN LAMINA</t>
  </si>
  <si>
    <t>12.2.2</t>
  </si>
  <si>
    <t>SUMINISTRO E INSTALACION DE MARCOS PUERTAS LAMINA C.R. C18 - 2,00 X 0,80 M. INCLUYE ANTICORROSIVO, ESMALTE, ANCLAJE, BISAGRAS TIPO PESADO Y CARGUE EN MORTERO</t>
  </si>
  <si>
    <t>12.2.3</t>
  </si>
  <si>
    <t>SUMINISTRO E INSTALACION DE MARCOS PUERTAS LAMINA C.R. C18 - 2,00 X 0,90 M. INCLUYE ANTICORROSIVO, ESMALTE, ANCLAJE, BISAGRAS TIPO PESADO Y CARGUE EN MORTERO</t>
  </si>
  <si>
    <t>12.2.6</t>
  </si>
  <si>
    <t>SUMINISTRO E INSTALACIÓN DE PUERTA METÁLICA ENTAMBORADA LAMINA C.R. C18 (ANTIC - ESMALTE)</t>
  </si>
  <si>
    <t>ENCHAPES</t>
  </si>
  <si>
    <t>ENCHAPE SOBRE MUROS</t>
  </si>
  <si>
    <t>14.1.1</t>
  </si>
  <si>
    <t>ENCHAPE PARED EGEO 20.5 X 20.5(inc win y remate en aluminio)</t>
  </si>
  <si>
    <t>14.1.9</t>
  </si>
  <si>
    <t>JUEGO DE INCRUSTACIONES - LINEA ESPACIO CORONA O EQUIVALENTE</t>
  </si>
  <si>
    <t>JG</t>
  </si>
  <si>
    <t>ENCHAPE SOBRE MESONES</t>
  </si>
  <si>
    <t>14.2.3</t>
  </si>
  <si>
    <t>GRANITO PULIDO MESONES LABORATORIOS -  B =  60 cm.</t>
  </si>
  <si>
    <t>14.2.5</t>
  </si>
  <si>
    <t>GRANITO PULIDO MESONES  B = 60 cm INCLUYE SALPICADERO Y FALDÓN</t>
  </si>
  <si>
    <t>APARATOS SANITARIOS Y ACCESORIOS</t>
  </si>
  <si>
    <t>APARATOS SANITARIOS</t>
  </si>
  <si>
    <t>16.1.2</t>
  </si>
  <si>
    <t>DUCHA CALYPSO MEZCLADOR (SUM E INSTALACION)</t>
  </si>
  <si>
    <t>16.1.18</t>
  </si>
  <si>
    <t>LAVAMANOS BLANCO ACUACER  (SUM E INSTALACION)</t>
  </si>
  <si>
    <t>16.1.25</t>
  </si>
  <si>
    <t>ORINAL MEDIANO DE COLGAR INSTITUCIONAL COLOR BLANCO P´CONEXIÓN Ø 5/8" REF 21-AA-8860 MANCESA O SIMILAR.</t>
  </si>
  <si>
    <t>16.1.31</t>
  </si>
  <si>
    <t xml:space="preserve">SUMINISTRO E INSTALACIÓN SANITARIO DE TANQUE AVANTI </t>
  </si>
  <si>
    <t>16.1.35</t>
  </si>
  <si>
    <t>POCETA ACERO INOX. 35x40 + GRIFERIA (SUM E INSTALACION)</t>
  </si>
  <si>
    <t>ACCESORIOS</t>
  </si>
  <si>
    <t>16.2.1</t>
  </si>
  <si>
    <t>BARRAS AYUDA MINUSVALIDOS (SUM E INSTALACION)</t>
  </si>
  <si>
    <t>OTROS - APARATOS SANITARIOS Y ACCESORIOS</t>
  </si>
  <si>
    <t>16.3.2</t>
  </si>
  <si>
    <t>LLAVE MANGUERA 1/2" (SUM E INSTALACION)</t>
  </si>
  <si>
    <t>APARATOS SANITARIOS Y ACCESORIOS - ANTIVANDÁLICOS TIPO PUSH (SUM E INSTALACION)</t>
  </si>
  <si>
    <t>16.4.1</t>
  </si>
  <si>
    <t>SANITARIO INSTITUCIONAL PARA DISCAPACITADOS COLOR BLANCO P´CONEXIÓN SUPERIOR REF 21-AA-2640 MANCESA O SIMILAR</t>
  </si>
  <si>
    <t>16.4.6</t>
  </si>
  <si>
    <t>SISTEMA DE ACCIONAMIENTO ANTIVANDALICO ALTA PRESION P/ORINAL DE COLGAR, DOCOL O  SIMILAR (INC. VÁLVULA DE DESCARGA, BOTON DE ACCIONAMIENTO ANTIVANDALICO Y ACCESORIOS PARA CONEXIÓN POSTERIOR)</t>
  </si>
  <si>
    <t>16.4.8</t>
  </si>
  <si>
    <t>GRIFERIA ANTIVANDALICA PARA LAVAMANOS PICO LARGO TIPO PUSH, CONEXION Ø 3/4" O 1/2", 24-AA-142006 DOCOL O SIMILAR.</t>
  </si>
  <si>
    <t>16.4.11</t>
  </si>
  <si>
    <t>KIT VÁLVULA DE DESCARGA ANTIVANDÁLICA  ALTA PRESIÓN PARA SANITARIO DE CONEXIÓN SUPERIOR, BOTÓN DE ACCIONAMIENTO CON PALANCA PARA DISCAPACITADOS, SIN TORNILLOS A LA VISTA, METÁLICO CROMADO IMPORTADO, REF 4-AA-880 DOCOL O  SIMILAR.</t>
  </si>
  <si>
    <t>16.4.13</t>
  </si>
  <si>
    <t>LAVAMANOS DE SOBREPONER MARSELLA BLANCO TIPO CORONA O SIMILAR</t>
  </si>
  <si>
    <t>16.4.14</t>
  </si>
  <si>
    <t>LAVAOJOS DE EMERGENCIA DE SOBREPONER EN LA PARED, RECIPIENTE A.B.S. DE INGENIERÍA RESISTENTE A QUÍMICOS, DE ACCIONAMIENTO MANUAL CON DESAGUE Y SIFÓN CROMADOS , SUMINISTRO Ø 1/2", PRESIÓN ENTRE 40 y 60 PSI  - REF 12-AA-7260-BT DOCOL O  SIMILAR.</t>
  </si>
  <si>
    <t>CIELORASOS Y DIVISIONES</t>
  </si>
  <si>
    <t>17.2.1</t>
  </si>
  <si>
    <t>DIVISIONES PARA BAÑOS EN ACERO INOXIDABLE</t>
  </si>
  <si>
    <t>18.1.3</t>
  </si>
  <si>
    <t>ESTUCO SOBRE PAÑETE</t>
  </si>
  <si>
    <t>18.4.3</t>
  </si>
  <si>
    <t xml:space="preserve">DEMARCACIÓN CON PINTURA TRÁFICO VEHICULAR CANCHA MÚLTIPLE </t>
  </si>
  <si>
    <t>18.4.10</t>
  </si>
  <si>
    <t>SUMINISTRO E INSTALACION DE PINTURA EPOXICA PARA PISOS, MUROS Y TECHOS INCLUYE PREPARACION DE SUPERFICIE Y PRIMER DE ADHERENCIA</t>
  </si>
  <si>
    <t>CERRADURAS</t>
  </si>
  <si>
    <t>19.1.5</t>
  </si>
  <si>
    <t>CERRADURA PUERTAS ACCESO PRINCIPAL</t>
  </si>
  <si>
    <t>19.1.6</t>
  </si>
  <si>
    <t>SUMINISTRO E INSTALACIÓN DE CERRADURA CILÍNDRICA DE POMO METÁLICO GRADO 2 FUNCIÓN AULA, (POMO INTERIOR SIEMPRE ACTIVO, POMO EXTERIOR SE ACTIVA CON LA LLAVE.) CON AMAESTRAMIENTO SEGÚN ESPECIFICACIÓN. REFERENCIA YALE  LF 5308 O EQUIVALENTE</t>
  </si>
  <si>
    <t>19.1.13</t>
  </si>
  <si>
    <t>CERRADURA SCHLAGE OFICINA A-50 PD</t>
  </si>
  <si>
    <t>19.1.10</t>
  </si>
  <si>
    <t>CERRADURA SCHLAGE BAÑO A-40 S</t>
  </si>
  <si>
    <t>OBRAS COMPLEMENTARIAS COMPROMETIDAS</t>
  </si>
  <si>
    <t xml:space="preserve">     </t>
  </si>
  <si>
    <t>20.3.5</t>
  </si>
  <si>
    <t xml:space="preserve">CERRAMIENTO TIPICO S.E.D.  INC. CIMENTACIÓN (S/DISEÑO AJUSTADO 2006 - VER PLANOS E IMÁGENES) INCLUYE EXCAVACION, RETIRO DE SOBRANTES Y LOCALIZACION H= 2.40 </t>
  </si>
  <si>
    <t>20.3.7</t>
  </si>
  <si>
    <t xml:space="preserve">ESTRUCTURA TOTAL PARA CANCHA MÚLTIPLE BALONCESTO - MICROFUTBOL - VOLEIBOL - ÁREA = 32,00 x 18,50 (INC. LOCALIZACIÓN Y REPLANTEO, EXCAVACIÓN MECÁMICA Y RETIRO, SUB-BASE B-400, ACERO DE TRANSMISIÓN DE ESFUERZOS, MALLA 15x15 Ø 5 mm., PLACA CONCRETO 3000 PSI </t>
  </si>
  <si>
    <t>21.1.15</t>
  </si>
  <si>
    <t>CARCAMO EN CONCRETO 3000 PSI (INTERIOR 60 x 20 CM). INCLUYE REJILLA PREFABRICADA</t>
  </si>
  <si>
    <t>21.1.4</t>
  </si>
  <si>
    <t>CARGUE Y RETIRO DE ESCOMBROS Y/O MATERIAL DE EXCAVACIÓN</t>
  </si>
  <si>
    <t xml:space="preserve">LIMPIEZA DE CAJAS DE INSPECCIÓN </t>
  </si>
  <si>
    <t>25.8.6</t>
  </si>
  <si>
    <t>PUENTE DE ADHERENCIA PARA LA PEGA DE CONCRETO FRESCO A CONCRETO ENDURECIDO</t>
  </si>
  <si>
    <t>OBRAS COMPLEMENTARIAS (Ver detalle en Anexo Acta Complementaria)</t>
  </si>
  <si>
    <t>27.2</t>
  </si>
  <si>
    <t>OBRAS DE MEJORAMIENTO (Ver detalle en Anexo Obras mejoramiento)</t>
  </si>
  <si>
    <t>COSTO DIRECTO FASE DE CONSTRUCCIÓN</t>
  </si>
  <si>
    <t>OBRAS NO PREVISTAS</t>
  </si>
  <si>
    <t>NP-2</t>
  </si>
  <si>
    <t>VIGA CINTA DE CONFINAMIENTO MAMPOSTERIA 0,15 MTS X 0,10 MTS</t>
  </si>
  <si>
    <t>NP-3</t>
  </si>
  <si>
    <t>RESANES MUROS (INCLUYE RASQUETEO O RETIRO  DE SUPERFICIE Y NIVELACION)</t>
  </si>
  <si>
    <t>NP-4</t>
  </si>
  <si>
    <t>PISO EN TABLON DE 30 X 30 CM TIPO SAHARA O EQUIVALENTE INCLUYE MATERIAL DE PEGA</t>
  </si>
  <si>
    <t>NP-5</t>
  </si>
  <si>
    <t xml:space="preserve">GUARDAESCOBA EN GRESS TIPO SAHARA </t>
  </si>
  <si>
    <t>NP-6</t>
  </si>
  <si>
    <t>CIELO RASO PLANO BLANCO EN LAMINA DE DRYWALL RESISTENTE AL FUEGO (RF)E:6MMINCLUYE ARMADURA DE SOPORTE REMATES BOCELES)</t>
  </si>
  <si>
    <t>NP-7</t>
  </si>
  <si>
    <t>MEDIA CAÑA EN PERFIL PVC 9CMS</t>
  </si>
  <si>
    <t>NP-8</t>
  </si>
  <si>
    <t>REPARACION DE SUPERFICIE CON RECONSTRUCCION DE FILOS(INCLUYE ESCARIFICACION ,APLICACIÓN DE MEZCLA:INVERCRYL-ESTUCO-PEGACOR-YESO Y DISPOSICION DE MATERIAL</t>
  </si>
  <si>
    <t>NP-9</t>
  </si>
  <si>
    <t>GRANIPLAST FACHADAS</t>
  </si>
  <si>
    <t xml:space="preserve">MAYORES CANTIDADES </t>
  </si>
  <si>
    <t>OBRAS NO PREVISTAS EJECUTADA</t>
  </si>
  <si>
    <t>OBRAS MAYORES CANTIDADES EJECUTADA</t>
  </si>
  <si>
    <t>"Contrato de obra No. 1380-1518-2022, Elaboración de los diseños y estudios técnicos, obtención de licencias de construcción en cualquiera de sus modalidades y/o licencias de urbanismo junto con los permisos y aprobaciones necesarias de obras en la Institución Educativa - IE ALBERTO SANTOFIMIO CAICEDO, sede PRINCIPAL ubicada en Ibagué Tolima, requeridos por el FFIE, en desarrollo del PLAN NACIONAL DE INFRAESTRUCTURA EDUCATIVA (PNIE)"</t>
  </si>
  <si>
    <t>CONSORCIO M Y&amp; E CANAAN FFIE</t>
  </si>
  <si>
    <t>901333356-4</t>
  </si>
  <si>
    <t>CONSORCIO INTER FFIE -2020</t>
  </si>
  <si>
    <t>ALBERTO SANTOFIMIO CAICEDO IBAGUE TOLIMA</t>
  </si>
  <si>
    <t>LL4-0543</t>
  </si>
  <si>
    <t>1380- 1518-2022</t>
  </si>
  <si>
    <t>16 DE AGOSTO DE 2022</t>
  </si>
  <si>
    <t>HÉCTOR ADALBER ORDÓÑEZ ORTÍZ</t>
  </si>
  <si>
    <t>GERMÁN ALFREDO BAZZANI PRADERE</t>
  </si>
  <si>
    <t xml:space="preserve">INTERVENTORÍA </t>
  </si>
  <si>
    <t>ACTIVIDADES DEL CONTRATO POR REPROCESOS DEL CONTRATISTA ( GMP)</t>
  </si>
  <si>
    <t>ETAPA DE ESTUDIOS Y DISEÑOS PARA PROYECTOS NUEVOS</t>
  </si>
  <si>
    <t>PERIODO 1 DE FEBRERO DE 2023 AL 28 DE FEBRERO DE 2023</t>
  </si>
  <si>
    <t>61 DIAS</t>
  </si>
  <si>
    <t>21 DIAS CALENDARIO</t>
  </si>
  <si>
    <t>14 DE JUNIO A 4 JULIO 2022</t>
  </si>
  <si>
    <t>5 DE JULIO A 20 DE JULIO 2022</t>
  </si>
  <si>
    <t>16 DIAS CALENDARIO</t>
  </si>
  <si>
    <t>21 DE JULIO A 31 DE JULIO 2022</t>
  </si>
  <si>
    <t>11 DIAS CALENDARIO</t>
  </si>
  <si>
    <t>15 DIAS CALENDARIO</t>
  </si>
  <si>
    <t>REPRESENTANTE LEGAL-CONSORCIO M&amp;E CANAÁN FFIE</t>
  </si>
  <si>
    <t>REPRESENTANTE LEGAL-CONSORCIO INTERFFIE 2020</t>
  </si>
  <si>
    <t>30 DE JUNIO DEL 2023</t>
  </si>
  <si>
    <t>Valor en letras presente acta:   Doscientos cinco millones novecientos setenta y ocho mil dos cientos setenta y un peso moneda legal</t>
  </si>
  <si>
    <t>ACTIVIDADES PARA TERMINACIÓN COCINA - COMEDOR</t>
  </si>
  <si>
    <t>3,2,1</t>
  </si>
  <si>
    <t>3.2.2</t>
  </si>
  <si>
    <t>3.2.3</t>
  </si>
  <si>
    <t>3.2.5</t>
  </si>
  <si>
    <t>3.2.6</t>
  </si>
  <si>
    <t>3.2.9</t>
  </si>
  <si>
    <t>3.4.6</t>
  </si>
  <si>
    <t>ACCESORIO PVC-S Ø 2"</t>
  </si>
  <si>
    <t>ACCESORIO PVC-S Ø 3"</t>
  </si>
  <si>
    <t>ACCESORIO PVC-S Ø 4"</t>
  </si>
  <si>
    <t>TUBERIA PVC SANITARIA DE 2" (incluye atraque en concreto)</t>
  </si>
  <si>
    <t>TUBERIA PVC SANITARIA DE 3" (incluye atraque en concreto)</t>
  </si>
  <si>
    <t>PUNTO DESAGUE PVC Ø 2"</t>
  </si>
  <si>
    <t xml:space="preserve">TRAMPA DE GRASAS 1.2 X 1.5 M </t>
  </si>
  <si>
    <t>UND</t>
  </si>
  <si>
    <t>INSTALACIÓN HIDRAULICA SANITARIA Y DE GAS</t>
  </si>
  <si>
    <t>7.1</t>
  </si>
  <si>
    <t>ACOMETIDA</t>
  </si>
  <si>
    <t>7.4</t>
  </si>
  <si>
    <t>7.4.4</t>
  </si>
  <si>
    <t>7.4.51</t>
  </si>
  <si>
    <t>ACCESORIOS PVC-P Ø 1 1/4"</t>
  </si>
  <si>
    <t>REGISTRO P/D RED WHITE  Ø 1/2" o EQUIVALENTE</t>
  </si>
  <si>
    <t>REGISTRO P/D RED WHITE  Ø 3/4" o EQUIVALENTE</t>
  </si>
  <si>
    <t>TUBERIA PVCP RDE 21 Ø 1 1/4"</t>
  </si>
  <si>
    <t>7.6</t>
  </si>
  <si>
    <t>PUNTOS HIDRAULICOS</t>
  </si>
  <si>
    <t>7.6.3</t>
  </si>
  <si>
    <t>PUNTO AGUA FRIA  PVC (INC. ACCESORIOS)</t>
  </si>
  <si>
    <t>7.9</t>
  </si>
  <si>
    <t>RED DE GAS</t>
  </si>
  <si>
    <t>7.9.14</t>
  </si>
  <si>
    <t>7.9.44</t>
  </si>
  <si>
    <t>7.9.54</t>
  </si>
  <si>
    <t>7.9.70</t>
  </si>
  <si>
    <t>7.9.72</t>
  </si>
  <si>
    <t>7.9.75</t>
  </si>
  <si>
    <t>7.9.77</t>
  </si>
  <si>
    <t xml:space="preserve">ACCESORIO HG DE 1" </t>
  </si>
  <si>
    <t>TUBERIA DE ACERO GALVANIZADO Ø 3/4" (INCLUYE ACCESORIOS)</t>
  </si>
  <si>
    <t xml:space="preserve">TUBERIA DE POLIETILENO Ø 1" </t>
  </si>
  <si>
    <t xml:space="preserve">ENCAÑUELADO DE 3/4" </t>
  </si>
  <si>
    <t xml:space="preserve">PUNTO DE GAS DE 1/2" </t>
  </si>
  <si>
    <t xml:space="preserve">REGISTRO DE BOLA PARA GAS 3/4" </t>
  </si>
  <si>
    <t xml:space="preserve">REGULADOR CONEXO PARA GAS NATURAL </t>
  </si>
  <si>
    <t>8.1.9</t>
  </si>
  <si>
    <t>8.1.18</t>
  </si>
  <si>
    <t>8.4.2</t>
  </si>
  <si>
    <t>8.6.10</t>
  </si>
  <si>
    <t>8.7.5</t>
  </si>
  <si>
    <t>8,7,17</t>
  </si>
  <si>
    <t>Salida eléctrica con tomacorriente tipo GFCI a 120 Voltios</t>
  </si>
  <si>
    <t>SALIDA PARA LAMPARA FLUORESCENTE - EMT</t>
  </si>
  <si>
    <t>Tablero trifásico de 18 circuitos con protección general y protección de circuitos según cuadro de carga para TB Y TA1</t>
  </si>
  <si>
    <t>Salida eléctrica con tomacorriente tipo anaranjada a 120 Voltios</t>
  </si>
  <si>
    <t>Salida eléctrica con tomacorriente a 120 Voltios</t>
  </si>
  <si>
    <t>Electrodo a tierra 5/8" x 2,4 m de cobre, Soldado con Soldadura Cadwell.</t>
  </si>
  <si>
    <t>Anillo Superior en alambre de aluminio 8 mm, Incluye Aisladores Tipo Click.</t>
  </si>
  <si>
    <t>SUMINISTRO E INSTALACION DE CABLE DE COBRE DESNUDO 2/0 PARA MALLA PUESTA A TIERRA ANILLO INFERIOR</t>
  </si>
  <si>
    <t>Malla cuadrada de puesta a tierra, 5x5 mts, según diseño. Incluye 4 electrodos de cobre de 5/8"*2,4mts, 25 mts de cable de cobre desnudo #1/0AWG, caja de inspección, soldadura exotérmica, terminales.</t>
  </si>
  <si>
    <t>Caja de inspección 30*30 para electrodo a tierra.</t>
  </si>
  <si>
    <t>G</t>
  </si>
  <si>
    <t>ACABADOS Y PISOS</t>
  </si>
  <si>
    <t>10,3,1</t>
  </si>
  <si>
    <t xml:space="preserve">GUARDAESCOBA GRANO MARMOL PRENSADO </t>
  </si>
  <si>
    <t>11.2,18</t>
  </si>
  <si>
    <t>11,2,22</t>
  </si>
  <si>
    <t>11.3.12</t>
  </si>
  <si>
    <t>FLANCHE LAMINA GALVANIZADA CL. 20  -  DS=50 cm.</t>
  </si>
  <si>
    <t>12.1.4</t>
  </si>
  <si>
    <t>SUMINISTRO E INSTALACION DE VENTANERIA DE ALUMINIO, TIPO CELOSIA, PERFIL EXTRUIDO, ACABADO ANODIZADO, VIDRIO DE SEGURIDAD, NORMA NSR10 K.4.2 Y K.4.3. INCLUYE EMPAQUES, SELLOS, ANCLAJES Y ACCESORIOS</t>
  </si>
  <si>
    <t>ILUMINACION</t>
  </si>
  <si>
    <t>SUMINISTRO E INSTALACION DE LUMINARIAS</t>
  </si>
  <si>
    <t>15.1.5</t>
  </si>
  <si>
    <t>15,1,11</t>
  </si>
  <si>
    <t>Lámpara Led  SYLVANIA ECOPROOF 36W</t>
  </si>
  <si>
    <t>SUMINISTRO E INSTALACIÓN DE LUMINARIA AVISO DE SALIDA, 1.6 VA 120-277 V, 6500 K, IRC 70. INCLUYE CONECTORES DE RESORTE, CINTA, ACCESORIOS DE FIJACIÓN Y SOPORTE. MATERIAL CERTIFICADO, GARANTIZADO E INSTALADO SEGÚN REGLAMENTACIÓN NTC 2050.</t>
  </si>
  <si>
    <t>LAVAMANOS BLANCO ACUACER CON GRIFERIA (SUM E INSTALACION)</t>
  </si>
  <si>
    <t>16.2.13</t>
  </si>
  <si>
    <t>16.2.17</t>
  </si>
  <si>
    <t>REJILLA DE PISO METALICA CROMADA</t>
  </si>
  <si>
    <t>TAPARREGISTRO 20 x 20 (SUM E INSTALACION)</t>
  </si>
  <si>
    <t>20.1.15</t>
  </si>
  <si>
    <t>NP</t>
  </si>
  <si>
    <t>ITEM NO PREVISTOS</t>
  </si>
  <si>
    <t>PROYECTO ESTRUCTURAL</t>
  </si>
  <si>
    <t>ESTUDIOS HIDROSANITARIOS</t>
  </si>
  <si>
    <t>DISEÑO ELECTRICO</t>
  </si>
  <si>
    <t xml:space="preserve">LEVANTAMIENTO TOPOGRAFICO </t>
  </si>
  <si>
    <t>NP-10</t>
  </si>
  <si>
    <t>GRADERIA CANCHA MULTIPLE</t>
  </si>
  <si>
    <t>76 DIAS</t>
  </si>
  <si>
    <t>347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</si>
</sst>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5">
    <numFmt numFmtId="43" formatCode="_-* #,##0.00_-;\-* #,##0.00_-;_-* &quot;-&quot;??_-;_-@_-"/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0_)"/>
    <numFmt numFmtId="169" formatCode="&quot;$&quot;* #,##0.00;&quot;$&quot;* #,##0.00;_(@_)"/>
    <numFmt numFmtId="170" formatCode="0.0%"/>
    <numFmt numFmtId="171" formatCode="&quot;$&quot;\ #,##0"/>
    <numFmt numFmtId="172" formatCode="General_)"/>
    <numFmt numFmtId="173" formatCode="#,##0.0"/>
    <numFmt numFmtId="174" formatCode="#,##0.000000000"/>
    <numFmt numFmtId="175" formatCode="#,##0.00000000000000000000"/>
    <numFmt numFmtId="176" formatCode="#,##0.000000000000000000000"/>
    <numFmt numFmtId="177" formatCode="#,##0.0000000000000000000000"/>
  </numFmts>
  <fonts count="52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ourier"/>
      <family val="3"/>
    </font>
    <font>
      <b/>
      <sz val="10"/>
      <name val="Arial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indexed="8"/>
      <name val="MS Sans Serif"/>
      <family val="2"/>
    </font>
    <font>
      <b/>
      <sz val="10"/>
      <color theme="1"/>
      <name val="Arial"/>
      <family val="2"/>
    </font>
    <font>
      <sz val="10"/>
      <color theme="1"/>
      <name val="Verdana"/>
      <family val="2"/>
    </font>
    <font>
      <sz val="10"/>
      <color rgb="FF00000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0"/>
      <color rgb="FF000000"/>
      <name val="Arial"/>
      <family val="2"/>
    </font>
    <font>
      <sz val="11"/>
      <color theme="1"/>
      <name val="Arial"/>
      <family val="2"/>
    </font>
    <font>
      <b/>
      <sz val="10"/>
      <color theme="0"/>
      <name val="Arial"/>
      <family val="2"/>
    </font>
    <font>
      <b/>
      <sz val="9"/>
      <color indexed="81"/>
      <name val="Tahoma"/>
      <family val="2"/>
    </font>
    <font>
      <b/>
      <u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rgb="FFFF0000"/>
      <name val="Arial"/>
      <family val="2"/>
    </font>
    <font>
      <b/>
      <sz val="18"/>
      <name val="Arial"/>
      <family val="2"/>
    </font>
    <font>
      <sz val="9"/>
      <color indexed="81"/>
      <name val="Tahoma"/>
      <family val="2"/>
    </font>
    <font>
      <b/>
      <sz val="12"/>
      <name val="Arial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14"/>
      <name val="Arial"/>
      <family val="2"/>
    </font>
    <font>
      <sz val="12"/>
      <color theme="1"/>
      <name val="Arial"/>
      <family val="2"/>
    </font>
    <font>
      <sz val="18"/>
      <name val="Arial"/>
      <family val="2"/>
    </font>
    <font>
      <b/>
      <sz val="14"/>
      <name val="Arial"/>
      <family val="2"/>
    </font>
    <font>
      <sz val="11"/>
      <color theme="1"/>
      <name val="Arial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b/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sz val="10"/>
      <color rgb="FF000000"/>
      <name val="Courier"/>
      <family val="3"/>
    </font>
    <font>
      <b/>
      <sz val="8"/>
      <color indexed="81"/>
      <name val="Tahoma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sz val="10"/>
      <color theme="1"/>
      <name val="Courier"/>
      <family val="3"/>
    </font>
    <font>
      <b/>
      <sz val="16"/>
      <name val="Arial"/>
      <family val="2"/>
    </font>
    <font>
      <sz val="11"/>
      <name val="Arial"/>
      <family val="2"/>
    </font>
    <font>
      <sz val="13"/>
      <name val="Arial"/>
      <family val="2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color rgb="FF000000"/>
      <name val="Arial"/>
      <family val="2"/>
    </font>
    <font>
      <b/>
      <sz val="9"/>
      <color rgb="FFFF0000"/>
      <name val="Arial"/>
      <family val="2"/>
    </font>
    <font>
      <sz val="11"/>
      <name val="Courier"/>
      <family val="3"/>
    </font>
    <font>
      <sz val="9"/>
      <name val="Tahoma"/>
      <family val="2"/>
    </font>
  </fonts>
  <fills count="3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000000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auto="1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3">
    <xf numFmtId="0" fontId="0" fillId="0" borderId="0"/>
    <xf numFmtId="0" fontId="4" fillId="0" borderId="0"/>
    <xf numFmtId="164" fontId="4" fillId="0" borderId="0" applyFont="0" applyFill="0" applyBorder="0" applyAlignment="0" applyProtection="0"/>
    <xf numFmtId="168" fontId="5" fillId="0" borderId="0"/>
    <xf numFmtId="166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9" fillId="0" borderId="0"/>
    <xf numFmtId="167" fontId="4" fillId="0" borderId="0" applyFont="0" applyFill="0" applyBorder="0" applyAlignment="0" applyProtection="0"/>
    <xf numFmtId="0" fontId="4" fillId="0" borderId="0"/>
    <xf numFmtId="0" fontId="3" fillId="0" borderId="0"/>
    <xf numFmtId="49" fontId="11" fillId="0" borderId="0" applyFill="0" applyBorder="0" applyProtection="0">
      <alignment horizontal="left" vertical="center"/>
    </xf>
    <xf numFmtId="0" fontId="4" fillId="0" borderId="0"/>
    <xf numFmtId="9" fontId="16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2" fontId="5" fillId="0" borderId="0"/>
    <xf numFmtId="0" fontId="4" fillId="0" borderId="0"/>
    <xf numFmtId="0" fontId="1" fillId="0" borderId="0"/>
    <xf numFmtId="0" fontId="1" fillId="0" borderId="0"/>
    <xf numFmtId="165" fontId="31" fillId="0" borderId="0" applyFont="0" applyFill="0" applyBorder="0" applyAlignment="0" applyProtection="0"/>
    <xf numFmtId="0" fontId="4" fillId="0" borderId="0"/>
    <xf numFmtId="0" fontId="16" fillId="0" borderId="0"/>
    <xf numFmtId="0" fontId="4" fillId="0" borderId="0"/>
  </cellStyleXfs>
  <cellXfs count="1006">
    <xf numFmtId="0" fontId="0" fillId="0" borderId="0" xfId="0"/>
    <xf numFmtId="3" fontId="4" fillId="0" borderId="0" xfId="3" applyNumberFormat="1" applyFont="1" applyProtection="1">
      <protection hidden="1"/>
    </xf>
    <xf numFmtId="3" fontId="6" fillId="0" borderId="0" xfId="1" applyNumberFormat="1" applyFont="1" applyAlignment="1" applyProtection="1">
      <alignment horizontal="center"/>
      <protection hidden="1"/>
    </xf>
    <xf numFmtId="4" fontId="4" fillId="0" borderId="0" xfId="3" applyNumberFormat="1" applyFont="1" applyProtection="1">
      <protection hidden="1"/>
    </xf>
    <xf numFmtId="3" fontId="6" fillId="0" borderId="9" xfId="1" applyNumberFormat="1" applyFont="1" applyBorder="1" applyAlignment="1" applyProtection="1">
      <alignment horizontal="center"/>
      <protection hidden="1"/>
    </xf>
    <xf numFmtId="4" fontId="6" fillId="0" borderId="12" xfId="1" applyNumberFormat="1" applyFont="1" applyBorder="1" applyAlignment="1" applyProtection="1">
      <alignment horizontal="centerContinuous"/>
      <protection hidden="1"/>
    </xf>
    <xf numFmtId="3" fontId="6" fillId="0" borderId="11" xfId="1" applyNumberFormat="1" applyFont="1" applyBorder="1" applyAlignment="1" applyProtection="1">
      <alignment horizontal="centerContinuous"/>
      <protection hidden="1"/>
    </xf>
    <xf numFmtId="3" fontId="6" fillId="0" borderId="12" xfId="1" applyNumberFormat="1" applyFont="1" applyBorder="1" applyAlignment="1" applyProtection="1">
      <alignment horizontal="centerContinuous"/>
      <protection hidden="1"/>
    </xf>
    <xf numFmtId="3" fontId="6" fillId="0" borderId="10" xfId="1" applyNumberFormat="1" applyFont="1" applyBorder="1" applyAlignment="1" applyProtection="1">
      <alignment horizontal="centerContinuous"/>
      <protection hidden="1"/>
    </xf>
    <xf numFmtId="3" fontId="6" fillId="0" borderId="13" xfId="1" applyNumberFormat="1" applyFont="1" applyBorder="1" applyAlignment="1" applyProtection="1">
      <alignment horizontal="center"/>
      <protection hidden="1"/>
    </xf>
    <xf numFmtId="3" fontId="6" fillId="0" borderId="11" xfId="1" applyNumberFormat="1" applyFont="1" applyBorder="1" applyAlignment="1" applyProtection="1">
      <alignment horizontal="center"/>
      <protection hidden="1"/>
    </xf>
    <xf numFmtId="3" fontId="7" fillId="0" borderId="10" xfId="3" applyNumberFormat="1" applyFont="1" applyBorder="1" applyAlignment="1" applyProtection="1">
      <alignment horizontal="center" vertical="center"/>
      <protection hidden="1"/>
    </xf>
    <xf numFmtId="4" fontId="4" fillId="0" borderId="10" xfId="3" applyNumberFormat="1" applyFont="1" applyBorder="1" applyAlignment="1" applyProtection="1">
      <alignment horizontal="right" vertical="center"/>
      <protection hidden="1"/>
    </xf>
    <xf numFmtId="3" fontId="7" fillId="0" borderId="0" xfId="3" applyNumberFormat="1" applyFont="1" applyAlignment="1" applyProtection="1">
      <alignment horizontal="center" vertical="center"/>
      <protection hidden="1"/>
    </xf>
    <xf numFmtId="4" fontId="4" fillId="0" borderId="0" xfId="3" applyNumberFormat="1" applyFont="1" applyAlignment="1" applyProtection="1">
      <alignment horizontal="right" vertical="center"/>
      <protection hidden="1"/>
    </xf>
    <xf numFmtId="164" fontId="4" fillId="0" borderId="0" xfId="2" applyFont="1" applyFill="1" applyBorder="1" applyAlignment="1" applyProtection="1">
      <alignment horizontal="centerContinuous" vertical="center"/>
      <protection hidden="1"/>
    </xf>
    <xf numFmtId="164" fontId="4" fillId="0" borderId="10" xfId="2" applyFont="1" applyFill="1" applyBorder="1" applyAlignment="1" applyProtection="1">
      <alignment horizontal="centerContinuous" vertical="center"/>
      <protection hidden="1"/>
    </xf>
    <xf numFmtId="0" fontId="14" fillId="0" borderId="0" xfId="0" applyFont="1"/>
    <xf numFmtId="3" fontId="6" fillId="0" borderId="14" xfId="1" applyNumberFormat="1" applyFont="1" applyBorder="1" applyAlignment="1" applyProtection="1">
      <alignment horizontal="center" vertical="center"/>
      <protection hidden="1"/>
    </xf>
    <xf numFmtId="3" fontId="6" fillId="0" borderId="12" xfId="1" applyNumberFormat="1" applyFont="1" applyBorder="1" applyAlignment="1" applyProtection="1">
      <alignment horizontal="center"/>
      <protection hidden="1"/>
    </xf>
    <xf numFmtId="3" fontId="10" fillId="0" borderId="14" xfId="1" applyNumberFormat="1" applyFont="1" applyBorder="1" applyAlignment="1" applyProtection="1">
      <alignment horizontal="center" vertical="center"/>
      <protection hidden="1"/>
    </xf>
    <xf numFmtId="4" fontId="6" fillId="0" borderId="2" xfId="1" applyNumberFormat="1" applyFont="1" applyBorder="1" applyAlignment="1" applyProtection="1">
      <alignment horizontal="center" vertical="center"/>
      <protection hidden="1"/>
    </xf>
    <xf numFmtId="164" fontId="6" fillId="0" borderId="14" xfId="2" applyFont="1" applyBorder="1" applyAlignment="1" applyProtection="1">
      <alignment horizontal="center" vertical="center"/>
      <protection hidden="1"/>
    </xf>
    <xf numFmtId="169" fontId="4" fillId="0" borderId="13" xfId="3" applyNumberFormat="1" applyFont="1" applyBorder="1" applyAlignment="1" applyProtection="1">
      <alignment vertical="center"/>
      <protection hidden="1"/>
    </xf>
    <xf numFmtId="164" fontId="4" fillId="7" borderId="13" xfId="2" applyFont="1" applyFill="1" applyBorder="1" applyAlignment="1" applyProtection="1">
      <alignment horizontal="center"/>
      <protection hidden="1"/>
    </xf>
    <xf numFmtId="3" fontId="6" fillId="0" borderId="0" xfId="3" applyNumberFormat="1" applyFont="1" applyAlignment="1" applyProtection="1">
      <alignment horizontal="centerContinuous" vertical="center"/>
      <protection hidden="1"/>
    </xf>
    <xf numFmtId="169" fontId="6" fillId="0" borderId="13" xfId="3" applyNumberFormat="1" applyFont="1" applyBorder="1" applyAlignment="1" applyProtection="1">
      <alignment vertical="center"/>
      <protection hidden="1"/>
    </xf>
    <xf numFmtId="3" fontId="7" fillId="7" borderId="13" xfId="1" applyNumberFormat="1" applyFont="1" applyFill="1" applyBorder="1" applyAlignment="1" applyProtection="1">
      <alignment horizontal="center"/>
      <protection hidden="1"/>
    </xf>
    <xf numFmtId="169" fontId="4" fillId="0" borderId="11" xfId="3" applyNumberFormat="1" applyFont="1" applyBorder="1" applyAlignment="1" applyProtection="1">
      <alignment vertical="center"/>
      <protection hidden="1"/>
    </xf>
    <xf numFmtId="3" fontId="6" fillId="0" borderId="4" xfId="1" applyNumberFormat="1" applyFont="1" applyBorder="1" applyAlignment="1" applyProtection="1">
      <alignment horizontal="center"/>
      <protection hidden="1"/>
    </xf>
    <xf numFmtId="3" fontId="6" fillId="7" borderId="13" xfId="1" applyNumberFormat="1" applyFont="1" applyFill="1" applyBorder="1" applyAlignment="1" applyProtection="1">
      <alignment horizontal="centerContinuous"/>
      <protection hidden="1"/>
    </xf>
    <xf numFmtId="3" fontId="6" fillId="0" borderId="0" xfId="3" applyNumberFormat="1" applyFont="1" applyAlignment="1" applyProtection="1">
      <alignment horizontal="center" vertical="center"/>
      <protection hidden="1"/>
    </xf>
    <xf numFmtId="3" fontId="6" fillId="0" borderId="3" xfId="1" applyNumberFormat="1" applyFont="1" applyBorder="1" applyAlignment="1" applyProtection="1">
      <alignment horizontal="center" vertical="center"/>
      <protection hidden="1"/>
    </xf>
    <xf numFmtId="4" fontId="4" fillId="0" borderId="13" xfId="0" applyNumberFormat="1" applyFont="1" applyBorder="1" applyAlignment="1" applyProtection="1">
      <alignment horizontal="centerContinuous"/>
      <protection locked="0"/>
    </xf>
    <xf numFmtId="4" fontId="4" fillId="7" borderId="13" xfId="0" applyNumberFormat="1" applyFont="1" applyFill="1" applyBorder="1" applyAlignment="1" applyProtection="1">
      <alignment horizontal="centerContinuous"/>
      <protection locked="0"/>
    </xf>
    <xf numFmtId="4" fontId="6" fillId="0" borderId="21" xfId="0" applyNumberFormat="1" applyFont="1" applyBorder="1" applyAlignment="1" applyProtection="1">
      <alignment horizontal="centerContinuous"/>
      <protection locked="0"/>
    </xf>
    <xf numFmtId="167" fontId="4" fillId="7" borderId="12" xfId="7" applyFont="1" applyFill="1" applyBorder="1" applyAlignment="1" applyProtection="1">
      <alignment horizontal="right" vertical="center"/>
      <protection locked="0"/>
    </xf>
    <xf numFmtId="164" fontId="4" fillId="7" borderId="12" xfId="2" applyFont="1" applyFill="1" applyBorder="1" applyAlignment="1" applyProtection="1">
      <alignment vertical="center"/>
      <protection locked="0"/>
    </xf>
    <xf numFmtId="167" fontId="4" fillId="0" borderId="12" xfId="7" applyFont="1" applyFill="1" applyBorder="1" applyAlignment="1" applyProtection="1">
      <alignment horizontal="right" vertical="center"/>
      <protection locked="0"/>
    </xf>
    <xf numFmtId="164" fontId="4" fillId="0" borderId="12" xfId="2" applyFont="1" applyFill="1" applyBorder="1" applyAlignment="1" applyProtection="1">
      <alignment vertical="center"/>
      <protection locked="0"/>
    </xf>
    <xf numFmtId="0" fontId="7" fillId="0" borderId="13" xfId="1" applyFont="1" applyBorder="1" applyAlignment="1" applyProtection="1">
      <alignment horizontal="left" vertical="center"/>
      <protection locked="0"/>
    </xf>
    <xf numFmtId="0" fontId="7" fillId="0" borderId="13" xfId="1" applyFont="1" applyBorder="1" applyAlignment="1" applyProtection="1">
      <alignment horizontal="center" vertical="center"/>
      <protection locked="0"/>
    </xf>
    <xf numFmtId="167" fontId="4" fillId="0" borderId="10" xfId="7" applyFont="1" applyFill="1" applyBorder="1" applyAlignment="1" applyProtection="1">
      <alignment horizontal="right" vertical="center"/>
      <protection locked="0"/>
    </xf>
    <xf numFmtId="4" fontId="4" fillId="0" borderId="10" xfId="3" applyNumberFormat="1" applyFont="1" applyBorder="1" applyAlignment="1" applyProtection="1">
      <alignment horizontal="right" vertical="center"/>
      <protection locked="0"/>
    </xf>
    <xf numFmtId="4" fontId="4" fillId="0" borderId="1" xfId="3" applyNumberFormat="1" applyFont="1" applyBorder="1" applyProtection="1">
      <protection locked="0"/>
    </xf>
    <xf numFmtId="0" fontId="17" fillId="0" borderId="10" xfId="13" applyFont="1" applyBorder="1" applyAlignment="1">
      <alignment horizontal="center" vertical="center" wrapText="1"/>
    </xf>
    <xf numFmtId="4" fontId="4" fillId="0" borderId="0" xfId="1" applyNumberFormat="1" applyAlignment="1" applyProtection="1">
      <alignment horizontal="right"/>
      <protection locked="0"/>
    </xf>
    <xf numFmtId="4" fontId="4" fillId="0" borderId="0" xfId="1" applyNumberFormat="1" applyProtection="1">
      <protection locked="0"/>
    </xf>
    <xf numFmtId="4" fontId="6" fillId="0" borderId="13" xfId="0" applyNumberFormat="1" applyFont="1" applyBorder="1" applyAlignment="1" applyProtection="1">
      <alignment horizontal="center"/>
      <protection locked="0"/>
    </xf>
    <xf numFmtId="4" fontId="6" fillId="0" borderId="13" xfId="0" applyNumberFormat="1" applyFont="1" applyBorder="1" applyAlignment="1" applyProtection="1">
      <alignment horizontal="center" vertical="center"/>
      <protection locked="0"/>
    </xf>
    <xf numFmtId="4" fontId="6" fillId="0" borderId="20" xfId="0" applyNumberFormat="1" applyFont="1" applyBorder="1" applyAlignment="1" applyProtection="1">
      <alignment horizontal="right" vertical="center"/>
      <protection locked="0"/>
    </xf>
    <xf numFmtId="4" fontId="6" fillId="0" borderId="27" xfId="0" applyNumberFormat="1" applyFont="1" applyBorder="1" applyAlignment="1" applyProtection="1">
      <alignment horizontal="right" vertical="center"/>
      <protection locked="0"/>
    </xf>
    <xf numFmtId="4" fontId="4" fillId="0" borderId="13" xfId="1" applyNumberFormat="1" applyBorder="1" applyAlignment="1" applyProtection="1">
      <alignment horizontal="centerContinuous"/>
      <protection locked="0"/>
    </xf>
    <xf numFmtId="4" fontId="4" fillId="0" borderId="2" xfId="1" applyNumberFormat="1" applyBorder="1" applyAlignment="1" applyProtection="1">
      <alignment horizontal="right"/>
      <protection locked="0"/>
    </xf>
    <xf numFmtId="4" fontId="4" fillId="0" borderId="7" xfId="1" applyNumberFormat="1" applyBorder="1" applyAlignment="1" applyProtection="1">
      <alignment horizontal="right"/>
      <protection locked="0"/>
    </xf>
    <xf numFmtId="4" fontId="6" fillId="0" borderId="10" xfId="1" applyNumberFormat="1" applyFont="1" applyBorder="1" applyAlignment="1" applyProtection="1">
      <alignment horizontal="right"/>
      <protection locked="0"/>
    </xf>
    <xf numFmtId="4" fontId="4" fillId="0" borderId="0" xfId="4" applyNumberFormat="1" applyFont="1" applyFill="1" applyBorder="1" applyAlignment="1" applyProtection="1">
      <alignment horizontal="left" vertical="center" wrapText="1"/>
      <protection locked="0"/>
    </xf>
    <xf numFmtId="3" fontId="4" fillId="7" borderId="13" xfId="1" applyNumberFormat="1" applyFill="1" applyBorder="1" applyProtection="1">
      <protection hidden="1"/>
    </xf>
    <xf numFmtId="4" fontId="4" fillId="7" borderId="13" xfId="1" applyNumberFormat="1" applyFill="1" applyBorder="1" applyAlignment="1" applyProtection="1">
      <alignment horizontal="right"/>
      <protection hidden="1"/>
    </xf>
    <xf numFmtId="4" fontId="4" fillId="7" borderId="13" xfId="1" applyNumberFormat="1" applyFill="1" applyBorder="1" applyAlignment="1" applyProtection="1">
      <alignment horizontal="centerContinuous"/>
      <protection hidden="1"/>
    </xf>
    <xf numFmtId="4" fontId="4" fillId="0" borderId="13" xfId="1" applyNumberFormat="1" applyBorder="1" applyAlignment="1" applyProtection="1">
      <alignment horizontal="centerContinuous"/>
      <protection hidden="1"/>
    </xf>
    <xf numFmtId="0" fontId="4" fillId="0" borderId="12" xfId="1" applyBorder="1" applyAlignment="1" applyProtection="1">
      <alignment wrapText="1"/>
      <protection hidden="1"/>
    </xf>
    <xf numFmtId="0" fontId="4" fillId="0" borderId="0" xfId="1" applyAlignment="1" applyProtection="1">
      <alignment wrapText="1"/>
      <protection hidden="1"/>
    </xf>
    <xf numFmtId="0" fontId="7" fillId="0" borderId="0" xfId="0" applyFont="1"/>
    <xf numFmtId="0" fontId="10" fillId="0" borderId="0" xfId="0" applyFont="1"/>
    <xf numFmtId="0" fontId="7" fillId="0" borderId="0" xfId="13" applyFont="1"/>
    <xf numFmtId="43" fontId="7" fillId="0" borderId="0" xfId="14" applyFont="1" applyProtection="1"/>
    <xf numFmtId="0" fontId="7" fillId="0" borderId="28" xfId="13" applyFont="1" applyBorder="1"/>
    <xf numFmtId="0" fontId="7" fillId="11" borderId="28" xfId="13" applyFont="1" applyFill="1" applyBorder="1" applyProtection="1">
      <protection locked="0"/>
    </xf>
    <xf numFmtId="43" fontId="7" fillId="0" borderId="0" xfId="14" applyFont="1" applyFill="1" applyBorder="1" applyProtection="1"/>
    <xf numFmtId="0" fontId="7" fillId="0" borderId="29" xfId="13" applyFont="1" applyBorder="1"/>
    <xf numFmtId="0" fontId="6" fillId="12" borderId="13" xfId="13" applyFont="1" applyFill="1" applyBorder="1" applyAlignment="1">
      <alignment horizontal="center" vertical="center" wrapText="1"/>
    </xf>
    <xf numFmtId="0" fontId="7" fillId="0" borderId="30" xfId="13" applyFont="1" applyBorder="1" applyAlignment="1">
      <alignment vertical="center"/>
    </xf>
    <xf numFmtId="0" fontId="7" fillId="0" borderId="31" xfId="13" applyFont="1" applyBorder="1"/>
    <xf numFmtId="43" fontId="7" fillId="14" borderId="28" xfId="14" applyFont="1" applyFill="1" applyBorder="1" applyAlignment="1" applyProtection="1">
      <alignment vertical="center"/>
    </xf>
    <xf numFmtId="0" fontId="7" fillId="0" borderId="0" xfId="13" applyFont="1" applyAlignment="1">
      <alignment vertical="center"/>
    </xf>
    <xf numFmtId="171" fontId="7" fillId="15" borderId="28" xfId="14" applyNumberFormat="1" applyFont="1" applyFill="1" applyBorder="1" applyAlignment="1" applyProtection="1">
      <alignment vertical="center"/>
    </xf>
    <xf numFmtId="0" fontId="7" fillId="16" borderId="12" xfId="13" applyFont="1" applyFill="1" applyBorder="1" applyAlignment="1">
      <alignment vertical="center"/>
    </xf>
    <xf numFmtId="0" fontId="7" fillId="16" borderId="10" xfId="13" applyFont="1" applyFill="1" applyBorder="1"/>
    <xf numFmtId="0" fontId="7" fillId="16" borderId="11" xfId="13" applyFont="1" applyFill="1" applyBorder="1"/>
    <xf numFmtId="0" fontId="7" fillId="0" borderId="30" xfId="13" applyFont="1" applyBorder="1" applyAlignment="1">
      <alignment vertical="center" wrapText="1"/>
    </xf>
    <xf numFmtId="0" fontId="7" fillId="17" borderId="30" xfId="13" applyFont="1" applyFill="1" applyBorder="1" applyAlignment="1">
      <alignment vertical="center" wrapText="1"/>
    </xf>
    <xf numFmtId="0" fontId="7" fillId="17" borderId="29" xfId="13" applyFont="1" applyFill="1" applyBorder="1"/>
    <xf numFmtId="0" fontId="7" fillId="17" borderId="31" xfId="13" applyFont="1" applyFill="1" applyBorder="1"/>
    <xf numFmtId="171" fontId="7" fillId="17" borderId="28" xfId="14" applyNumberFormat="1" applyFont="1" applyFill="1" applyBorder="1" applyAlignment="1" applyProtection="1">
      <alignment vertical="center"/>
    </xf>
    <xf numFmtId="0" fontId="10" fillId="18" borderId="32" xfId="13" applyFont="1" applyFill="1" applyBorder="1" applyAlignment="1">
      <alignment horizontal="center" vertical="center" wrapText="1"/>
    </xf>
    <xf numFmtId="0" fontId="10" fillId="18" borderId="33" xfId="13" applyFont="1" applyFill="1" applyBorder="1" applyAlignment="1">
      <alignment horizontal="center" vertical="center" wrapText="1"/>
    </xf>
    <xf numFmtId="0" fontId="10" fillId="18" borderId="34" xfId="13" applyFont="1" applyFill="1" applyBorder="1" applyAlignment="1">
      <alignment horizontal="center" vertical="center" wrapText="1"/>
    </xf>
    <xf numFmtId="0" fontId="10" fillId="18" borderId="35" xfId="13" applyFont="1" applyFill="1" applyBorder="1" applyAlignment="1">
      <alignment horizontal="center" vertical="center" wrapText="1"/>
    </xf>
    <xf numFmtId="0" fontId="10" fillId="0" borderId="0" xfId="13" applyFont="1" applyAlignment="1">
      <alignment horizontal="center" vertical="center" wrapText="1"/>
    </xf>
    <xf numFmtId="0" fontId="10" fillId="0" borderId="13" xfId="13" applyFont="1" applyBorder="1" applyAlignment="1">
      <alignment horizontal="center" vertical="center" wrapText="1"/>
    </xf>
    <xf numFmtId="0" fontId="7" fillId="0" borderId="13" xfId="13" applyFont="1" applyBorder="1"/>
    <xf numFmtId="0" fontId="10" fillId="0" borderId="13" xfId="13" applyFont="1" applyBorder="1" applyAlignment="1">
      <alignment horizontal="left" vertical="center" wrapText="1"/>
    </xf>
    <xf numFmtId="171" fontId="10" fillId="0" borderId="13" xfId="13" applyNumberFormat="1" applyFont="1" applyBorder="1" applyAlignment="1">
      <alignment horizontal="right" vertical="center" wrapText="1"/>
    </xf>
    <xf numFmtId="9" fontId="7" fillId="0" borderId="0" xfId="13" applyNumberFormat="1" applyFont="1"/>
    <xf numFmtId="43" fontId="7" fillId="0" borderId="0" xfId="13" applyNumberFormat="1" applyFont="1"/>
    <xf numFmtId="0" fontId="6" fillId="0" borderId="13" xfId="13" applyFont="1" applyBorder="1" applyAlignment="1">
      <alignment horizontal="left" vertical="center" wrapText="1"/>
    </xf>
    <xf numFmtId="0" fontId="10" fillId="0" borderId="13" xfId="13" applyFont="1" applyBorder="1" applyAlignment="1">
      <alignment horizontal="right" vertical="center" wrapText="1"/>
    </xf>
    <xf numFmtId="0" fontId="7" fillId="0" borderId="13" xfId="13" applyFont="1" applyBorder="1" applyAlignment="1">
      <alignment horizontal="center" vertical="center" wrapText="1"/>
    </xf>
    <xf numFmtId="171" fontId="10" fillId="0" borderId="13" xfId="13" applyNumberFormat="1" applyFont="1" applyBorder="1" applyAlignment="1">
      <alignment horizontal="center" vertical="center" wrapText="1"/>
    </xf>
    <xf numFmtId="0" fontId="10" fillId="16" borderId="13" xfId="13" applyFont="1" applyFill="1" applyBorder="1" applyAlignment="1">
      <alignment horizontal="center" vertical="center" wrapText="1"/>
    </xf>
    <xf numFmtId="0" fontId="10" fillId="16" borderId="13" xfId="13" applyFont="1" applyFill="1" applyBorder="1" applyAlignment="1">
      <alignment horizontal="right" vertical="center" wrapText="1"/>
    </xf>
    <xf numFmtId="171" fontId="10" fillId="16" borderId="13" xfId="13" applyNumberFormat="1" applyFont="1" applyFill="1" applyBorder="1" applyAlignment="1">
      <alignment horizontal="right" vertical="center" wrapText="1"/>
    </xf>
    <xf numFmtId="0" fontId="10" fillId="16" borderId="13" xfId="13" applyFont="1" applyFill="1" applyBorder="1" applyAlignment="1">
      <alignment horizontal="left" vertical="center" wrapText="1"/>
    </xf>
    <xf numFmtId="170" fontId="4" fillId="0" borderId="12" xfId="3" applyNumberFormat="1" applyFont="1" applyBorder="1" applyAlignment="1" applyProtection="1">
      <alignment horizontal="center" vertical="center"/>
      <protection hidden="1"/>
    </xf>
    <xf numFmtId="170" fontId="4" fillId="0" borderId="11" xfId="3" applyNumberFormat="1" applyFont="1" applyBorder="1" applyAlignment="1" applyProtection="1">
      <alignment horizontal="center" vertical="center"/>
      <protection hidden="1"/>
    </xf>
    <xf numFmtId="0" fontId="4" fillId="0" borderId="10" xfId="6" applyFont="1" applyBorder="1" applyAlignment="1" applyProtection="1">
      <alignment horizontal="left" vertical="center" wrapText="1"/>
      <protection locked="0"/>
    </xf>
    <xf numFmtId="169" fontId="7" fillId="0" borderId="0" xfId="0" applyNumberFormat="1" applyFont="1"/>
    <xf numFmtId="4" fontId="4" fillId="0" borderId="2" xfId="1" applyNumberFormat="1" applyBorder="1" applyAlignment="1" applyProtection="1">
      <alignment horizontal="right"/>
      <protection hidden="1"/>
    </xf>
    <xf numFmtId="164" fontId="4" fillId="0" borderId="14" xfId="2" applyFont="1" applyFill="1" applyBorder="1" applyAlignment="1" applyProtection="1">
      <alignment horizontal="center"/>
      <protection hidden="1"/>
    </xf>
    <xf numFmtId="0" fontId="7" fillId="0" borderId="12" xfId="1" applyFont="1" applyBorder="1" applyAlignment="1" applyProtection="1">
      <alignment horizontal="left" vertical="center"/>
      <protection locked="0"/>
    </xf>
    <xf numFmtId="0" fontId="7" fillId="0" borderId="10" xfId="1" applyFont="1" applyBorder="1" applyAlignment="1" applyProtection="1">
      <alignment horizontal="center" vertical="center"/>
      <protection locked="0"/>
    </xf>
    <xf numFmtId="164" fontId="4" fillId="0" borderId="10" xfId="2" applyFont="1" applyFill="1" applyBorder="1" applyAlignment="1" applyProtection="1">
      <alignment vertical="center"/>
      <protection locked="0"/>
    </xf>
    <xf numFmtId="4" fontId="4" fillId="0" borderId="0" xfId="1" applyNumberFormat="1" applyAlignment="1" applyProtection="1">
      <alignment vertical="center"/>
      <protection locked="0"/>
    </xf>
    <xf numFmtId="4" fontId="4" fillId="0" borderId="2" xfId="3" applyNumberFormat="1" applyFont="1" applyBorder="1" applyAlignment="1" applyProtection="1">
      <alignment horizontal="center"/>
      <protection locked="0"/>
    </xf>
    <xf numFmtId="4" fontId="4" fillId="3" borderId="10" xfId="1" applyNumberFormat="1" applyFill="1" applyBorder="1" applyAlignment="1" applyProtection="1">
      <alignment horizontal="centerContinuous"/>
      <protection locked="0"/>
    </xf>
    <xf numFmtId="4" fontId="4" fillId="0" borderId="13" xfId="0" applyNumberFormat="1" applyFont="1" applyBorder="1" applyAlignment="1" applyProtection="1">
      <alignment horizontal="center"/>
      <protection locked="0"/>
    </xf>
    <xf numFmtId="4" fontId="4" fillId="0" borderId="18" xfId="0" applyNumberFormat="1" applyFont="1" applyBorder="1" applyAlignment="1" applyProtection="1">
      <alignment horizontal="centerContinuous"/>
      <protection locked="0"/>
    </xf>
    <xf numFmtId="4" fontId="4" fillId="0" borderId="14" xfId="0" applyNumberFormat="1" applyFont="1" applyBorder="1" applyAlignment="1" applyProtection="1">
      <alignment horizontal="center"/>
      <protection locked="0"/>
    </xf>
    <xf numFmtId="4" fontId="4" fillId="0" borderId="5" xfId="3" applyNumberFormat="1" applyFont="1" applyBorder="1" applyAlignment="1" applyProtection="1">
      <alignment vertical="center"/>
      <protection locked="0"/>
    </xf>
    <xf numFmtId="4" fontId="4" fillId="0" borderId="6" xfId="3" applyNumberFormat="1" applyFont="1" applyBorder="1" applyProtection="1">
      <protection locked="0"/>
    </xf>
    <xf numFmtId="4" fontId="4" fillId="0" borderId="0" xfId="0" applyNumberFormat="1" applyFont="1"/>
    <xf numFmtId="4" fontId="12" fillId="0" borderId="0" xfId="2" applyNumberFormat="1" applyFont="1" applyFill="1" applyBorder="1" applyProtection="1"/>
    <xf numFmtId="4" fontId="12" fillId="0" borderId="13" xfId="3" applyNumberFormat="1" applyFont="1" applyBorder="1" applyAlignment="1">
      <alignment vertical="center"/>
    </xf>
    <xf numFmtId="0" fontId="7" fillId="16" borderId="13" xfId="1" applyFont="1" applyFill="1" applyBorder="1" applyAlignment="1" applyProtection="1">
      <alignment horizontal="left" vertical="center"/>
      <protection locked="0"/>
    </xf>
    <xf numFmtId="0" fontId="10" fillId="16" borderId="13" xfId="1" applyFont="1" applyFill="1" applyBorder="1" applyAlignment="1" applyProtection="1">
      <alignment horizontal="left" vertical="center"/>
      <protection locked="0"/>
    </xf>
    <xf numFmtId="0" fontId="7" fillId="16" borderId="13" xfId="1" applyFont="1" applyFill="1" applyBorder="1" applyAlignment="1" applyProtection="1">
      <alignment horizontal="center" vertical="center"/>
      <protection locked="0"/>
    </xf>
    <xf numFmtId="167" fontId="4" fillId="16" borderId="12" xfId="7" applyFont="1" applyFill="1" applyBorder="1" applyAlignment="1" applyProtection="1">
      <alignment horizontal="right" vertical="center"/>
      <protection locked="0"/>
    </xf>
    <xf numFmtId="164" fontId="4" fillId="16" borderId="12" xfId="2" applyFont="1" applyFill="1" applyBorder="1" applyAlignment="1" applyProtection="1">
      <alignment vertical="center"/>
      <protection locked="0"/>
    </xf>
    <xf numFmtId="0" fontId="10" fillId="0" borderId="13" xfId="1" applyFont="1" applyBorder="1" applyAlignment="1" applyProtection="1">
      <alignment horizontal="left" vertical="center"/>
      <protection locked="0"/>
    </xf>
    <xf numFmtId="4" fontId="4" fillId="0" borderId="13" xfId="1" applyNumberFormat="1" applyBorder="1" applyAlignment="1" applyProtection="1">
      <alignment horizontal="center"/>
      <protection hidden="1"/>
    </xf>
    <xf numFmtId="0" fontId="10" fillId="0" borderId="13" xfId="1" applyFont="1" applyBorder="1" applyAlignment="1" applyProtection="1">
      <alignment horizontal="center" vertical="center"/>
      <protection locked="0"/>
    </xf>
    <xf numFmtId="167" fontId="6" fillId="0" borderId="12" xfId="7" applyFont="1" applyFill="1" applyBorder="1" applyAlignment="1" applyProtection="1">
      <alignment horizontal="right" vertical="center"/>
      <protection locked="0"/>
    </xf>
    <xf numFmtId="164" fontId="6" fillId="0" borderId="12" xfId="2" applyFont="1" applyFill="1" applyBorder="1" applyAlignment="1" applyProtection="1">
      <alignment vertical="center"/>
      <protection locked="0"/>
    </xf>
    <xf numFmtId="169" fontId="4" fillId="16" borderId="13" xfId="3" applyNumberFormat="1" applyFont="1" applyFill="1" applyBorder="1" applyAlignment="1" applyProtection="1">
      <alignment vertical="center"/>
      <protection hidden="1"/>
    </xf>
    <xf numFmtId="4" fontId="4" fillId="16" borderId="2" xfId="1" applyNumberFormat="1" applyFill="1" applyBorder="1" applyAlignment="1" applyProtection="1">
      <alignment horizontal="right"/>
      <protection hidden="1"/>
    </xf>
    <xf numFmtId="164" fontId="4" fillId="16" borderId="14" xfId="2" applyFont="1" applyFill="1" applyBorder="1" applyAlignment="1" applyProtection="1">
      <alignment horizontal="center"/>
      <protection hidden="1"/>
    </xf>
    <xf numFmtId="0" fontId="10" fillId="16" borderId="13" xfId="1" applyFont="1" applyFill="1" applyBorder="1" applyAlignment="1" applyProtection="1">
      <alignment horizontal="center" vertical="center"/>
      <protection locked="0"/>
    </xf>
    <xf numFmtId="167" fontId="6" fillId="16" borderId="12" xfId="7" applyFont="1" applyFill="1" applyBorder="1" applyAlignment="1" applyProtection="1">
      <alignment horizontal="right" vertical="center"/>
      <protection locked="0"/>
    </xf>
    <xf numFmtId="164" fontId="6" fillId="16" borderId="12" xfId="2" applyFont="1" applyFill="1" applyBorder="1" applyAlignment="1" applyProtection="1">
      <alignment vertical="center"/>
      <protection locked="0"/>
    </xf>
    <xf numFmtId="169" fontId="6" fillId="16" borderId="13" xfId="3" applyNumberFormat="1" applyFont="1" applyFill="1" applyBorder="1" applyAlignment="1" applyProtection="1">
      <alignment vertical="center"/>
      <protection hidden="1"/>
    </xf>
    <xf numFmtId="0" fontId="7" fillId="5" borderId="13" xfId="1" applyFont="1" applyFill="1" applyBorder="1" applyAlignment="1" applyProtection="1">
      <alignment horizontal="left" vertical="center"/>
      <protection locked="0"/>
    </xf>
    <xf numFmtId="0" fontId="7" fillId="5" borderId="13" xfId="1" applyFont="1" applyFill="1" applyBorder="1" applyAlignment="1" applyProtection="1">
      <alignment horizontal="center" vertical="center"/>
      <protection locked="0"/>
    </xf>
    <xf numFmtId="167" fontId="4" fillId="5" borderId="12" xfId="7" applyFont="1" applyFill="1" applyBorder="1" applyAlignment="1" applyProtection="1">
      <alignment horizontal="right" vertical="center"/>
      <protection locked="0"/>
    </xf>
    <xf numFmtId="164" fontId="4" fillId="5" borderId="12" xfId="2" applyFont="1" applyFill="1" applyBorder="1" applyAlignment="1" applyProtection="1">
      <alignment vertical="center"/>
      <protection locked="0"/>
    </xf>
    <xf numFmtId="169" fontId="4" fillId="5" borderId="13" xfId="3" applyNumberFormat="1" applyFont="1" applyFill="1" applyBorder="1" applyAlignment="1" applyProtection="1">
      <alignment vertical="center"/>
      <protection hidden="1"/>
    </xf>
    <xf numFmtId="169" fontId="6" fillId="11" borderId="13" xfId="3" applyNumberFormat="1" applyFont="1" applyFill="1" applyBorder="1" applyAlignment="1" applyProtection="1">
      <alignment vertical="center"/>
      <protection hidden="1"/>
    </xf>
    <xf numFmtId="169" fontId="6" fillId="4" borderId="13" xfId="3" applyNumberFormat="1" applyFont="1" applyFill="1" applyBorder="1" applyAlignment="1" applyProtection="1">
      <alignment vertical="center"/>
      <protection hidden="1"/>
    </xf>
    <xf numFmtId="0" fontId="7" fillId="20" borderId="13" xfId="1" applyFont="1" applyFill="1" applyBorder="1" applyAlignment="1" applyProtection="1">
      <alignment horizontal="left" vertical="center"/>
      <protection locked="0"/>
    </xf>
    <xf numFmtId="165" fontId="7" fillId="0" borderId="13" xfId="19" applyFont="1" applyFill="1" applyBorder="1" applyAlignment="1" applyProtection="1">
      <alignment vertical="center" wrapText="1"/>
      <protection locked="0"/>
    </xf>
    <xf numFmtId="0" fontId="7" fillId="17" borderId="0" xfId="0" applyFont="1" applyFill="1"/>
    <xf numFmtId="4" fontId="4" fillId="11" borderId="0" xfId="1" applyNumberFormat="1" applyFill="1" applyAlignment="1" applyProtection="1">
      <alignment vertical="center"/>
      <protection locked="0"/>
    </xf>
    <xf numFmtId="4" fontId="4" fillId="9" borderId="13" xfId="1" applyNumberFormat="1" applyFill="1" applyBorder="1" applyAlignment="1" applyProtection="1">
      <alignment horizontal="center" vertical="center"/>
      <protection hidden="1"/>
    </xf>
    <xf numFmtId="0" fontId="7" fillId="22" borderId="13" xfId="1" applyFont="1" applyFill="1" applyBorder="1" applyAlignment="1" applyProtection="1">
      <alignment horizontal="left" vertical="center"/>
      <protection locked="0"/>
    </xf>
    <xf numFmtId="0" fontId="7" fillId="21" borderId="13" xfId="1" applyFont="1" applyFill="1" applyBorder="1" applyAlignment="1" applyProtection="1">
      <alignment horizontal="center" vertical="center"/>
      <protection locked="0"/>
    </xf>
    <xf numFmtId="0" fontId="32" fillId="21" borderId="15" xfId="0" applyFont="1" applyFill="1" applyBorder="1" applyAlignment="1" applyProtection="1">
      <alignment horizontal="left" vertical="center"/>
      <protection locked="0"/>
    </xf>
    <xf numFmtId="0" fontId="7" fillId="22" borderId="13" xfId="1" applyFont="1" applyFill="1" applyBorder="1" applyAlignment="1" applyProtection="1">
      <alignment horizontal="center" vertical="center"/>
      <protection locked="0"/>
    </xf>
    <xf numFmtId="167" fontId="4" fillId="22" borderId="12" xfId="7" applyFont="1" applyFill="1" applyBorder="1" applyAlignment="1" applyProtection="1">
      <alignment horizontal="right" vertical="center"/>
      <protection locked="0"/>
    </xf>
    <xf numFmtId="164" fontId="4" fillId="22" borderId="12" xfId="2" applyFont="1" applyFill="1" applyBorder="1" applyAlignment="1" applyProtection="1">
      <alignment vertical="center"/>
      <protection locked="0"/>
    </xf>
    <xf numFmtId="169" fontId="4" fillId="22" borderId="13" xfId="3" applyNumberFormat="1" applyFont="1" applyFill="1" applyBorder="1" applyAlignment="1" applyProtection="1">
      <alignment vertical="center"/>
      <protection hidden="1"/>
    </xf>
    <xf numFmtId="4" fontId="4" fillId="0" borderId="13" xfId="1" applyNumberFormat="1" applyBorder="1" applyAlignment="1" applyProtection="1">
      <alignment horizontal="center" vertical="center"/>
      <protection locked="0"/>
    </xf>
    <xf numFmtId="4" fontId="4" fillId="0" borderId="10" xfId="1" applyNumberFormat="1" applyBorder="1" applyAlignment="1" applyProtection="1">
      <alignment horizontal="center" vertical="center"/>
      <protection hidden="1"/>
    </xf>
    <xf numFmtId="4" fontId="4" fillId="7" borderId="13" xfId="1" applyNumberFormat="1" applyFill="1" applyBorder="1" applyAlignment="1" applyProtection="1">
      <alignment horizontal="center" vertical="center"/>
      <protection hidden="1"/>
    </xf>
    <xf numFmtId="4" fontId="4" fillId="3" borderId="13" xfId="1" applyNumberFormat="1" applyFill="1" applyBorder="1" applyAlignment="1" applyProtection="1">
      <alignment horizontal="centerContinuous"/>
      <protection locked="0"/>
    </xf>
    <xf numFmtId="4" fontId="4" fillId="0" borderId="10" xfId="1" applyNumberFormat="1" applyBorder="1" applyAlignment="1" applyProtection="1">
      <alignment horizontal="centerContinuous"/>
      <protection locked="0"/>
    </xf>
    <xf numFmtId="4" fontId="12" fillId="0" borderId="2" xfId="2" applyNumberFormat="1" applyFont="1" applyFill="1" applyBorder="1" applyAlignment="1" applyProtection="1">
      <alignment horizontal="center"/>
    </xf>
    <xf numFmtId="4" fontId="15" fillId="0" borderId="13" xfId="1" applyNumberFormat="1" applyFont="1" applyBorder="1" applyAlignment="1">
      <alignment horizontal="centerContinuous" vertical="center" wrapText="1"/>
    </xf>
    <xf numFmtId="4" fontId="6" fillId="10" borderId="13" xfId="1" applyNumberFormat="1" applyFont="1" applyFill="1" applyBorder="1" applyAlignment="1" applyProtection="1">
      <alignment horizontal="centerContinuous"/>
      <protection locked="0"/>
    </xf>
    <xf numFmtId="4" fontId="4" fillId="10" borderId="13" xfId="3" applyNumberFormat="1" applyFont="1" applyFill="1" applyBorder="1" applyAlignment="1" applyProtection="1">
      <alignment horizontal="center" vertical="center"/>
      <protection locked="0"/>
    </xf>
    <xf numFmtId="4" fontId="4" fillId="10" borderId="12" xfId="3" applyNumberFormat="1" applyFont="1" applyFill="1" applyBorder="1" applyAlignment="1" applyProtection="1">
      <alignment vertical="center"/>
      <protection locked="0"/>
    </xf>
    <xf numFmtId="4" fontId="6" fillId="10" borderId="12" xfId="3" applyNumberFormat="1" applyFont="1" applyFill="1" applyBorder="1" applyAlignment="1" applyProtection="1">
      <alignment vertical="center"/>
      <protection locked="0"/>
    </xf>
    <xf numFmtId="4" fontId="4" fillId="7" borderId="13" xfId="1" applyNumberFormat="1" applyFill="1" applyBorder="1" applyAlignment="1" applyProtection="1">
      <alignment horizontal="center"/>
      <protection hidden="1"/>
    </xf>
    <xf numFmtId="3" fontId="6" fillId="7" borderId="13" xfId="1" applyNumberFormat="1" applyFont="1" applyFill="1" applyBorder="1" applyAlignment="1" applyProtection="1">
      <alignment horizontal="center"/>
      <protection hidden="1"/>
    </xf>
    <xf numFmtId="0" fontId="21" fillId="11" borderId="0" xfId="0" applyFont="1" applyFill="1"/>
    <xf numFmtId="0" fontId="16" fillId="0" borderId="0" xfId="0" applyFont="1"/>
    <xf numFmtId="4" fontId="4" fillId="11" borderId="5" xfId="3" applyNumberFormat="1" applyFont="1" applyFill="1" applyBorder="1" applyAlignment="1" applyProtection="1">
      <alignment vertical="center"/>
      <protection locked="0"/>
    </xf>
    <xf numFmtId="4" fontId="6" fillId="0" borderId="6" xfId="3" applyNumberFormat="1" applyFont="1" applyBorder="1" applyProtection="1">
      <protection locked="0"/>
    </xf>
    <xf numFmtId="4" fontId="6" fillId="0" borderId="5" xfId="3" applyNumberFormat="1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4" fontId="35" fillId="28" borderId="5" xfId="3" applyNumberFormat="1" applyFont="1" applyFill="1" applyBorder="1" applyAlignment="1">
      <alignment vertical="center"/>
    </xf>
    <xf numFmtId="4" fontId="5" fillId="28" borderId="0" xfId="0" applyNumberFormat="1" applyFont="1" applyFill="1" applyAlignment="1">
      <alignment vertical="center"/>
    </xf>
    <xf numFmtId="4" fontId="35" fillId="0" borderId="5" xfId="3" applyNumberFormat="1" applyFont="1" applyBorder="1" applyAlignment="1">
      <alignment vertical="center"/>
    </xf>
    <xf numFmtId="4" fontId="5" fillId="0" borderId="7" xfId="0" applyNumberFormat="1" applyFont="1" applyBorder="1" applyAlignment="1">
      <alignment horizontal="right" vertical="center"/>
    </xf>
    <xf numFmtId="4" fontId="6" fillId="0" borderId="6" xfId="3" applyNumberFormat="1" applyFont="1" applyBorder="1" applyAlignment="1">
      <alignment vertical="center"/>
    </xf>
    <xf numFmtId="4" fontId="4" fillId="10" borderId="10" xfId="1" applyNumberFormat="1" applyFill="1" applyBorder="1" applyAlignment="1" applyProtection="1">
      <alignment horizontal="centerContinuous"/>
      <protection locked="0"/>
    </xf>
    <xf numFmtId="4" fontId="6" fillId="0" borderId="13" xfId="1" applyNumberFormat="1" applyFont="1" applyBorder="1" applyAlignment="1" applyProtection="1">
      <alignment horizontal="center"/>
      <protection locked="0"/>
    </xf>
    <xf numFmtId="4" fontId="6" fillId="0" borderId="11" xfId="0" applyNumberFormat="1" applyFont="1" applyBorder="1" applyAlignment="1" applyProtection="1">
      <alignment horizontal="center"/>
      <protection locked="0"/>
    </xf>
    <xf numFmtId="4" fontId="6" fillId="0" borderId="12" xfId="3" applyNumberFormat="1" applyFont="1" applyBorder="1" applyAlignment="1" applyProtection="1">
      <alignment horizontal="centerContinuous"/>
      <protection locked="0"/>
    </xf>
    <xf numFmtId="4" fontId="6" fillId="0" borderId="12" xfId="1" applyNumberFormat="1" applyFont="1" applyBorder="1" applyAlignment="1" applyProtection="1">
      <alignment horizontal="centerContinuous"/>
      <protection locked="0"/>
    </xf>
    <xf numFmtId="4" fontId="15" fillId="0" borderId="13" xfId="3" applyNumberFormat="1" applyFont="1" applyBorder="1" applyAlignment="1">
      <alignment vertical="center"/>
    </xf>
    <xf numFmtId="4" fontId="6" fillId="2" borderId="13" xfId="3" applyNumberFormat="1" applyFont="1" applyFill="1" applyBorder="1" applyAlignment="1">
      <alignment vertical="center"/>
    </xf>
    <xf numFmtId="4" fontId="4" fillId="0" borderId="13" xfId="0" applyNumberFormat="1" applyFont="1" applyBorder="1" applyAlignment="1" applyProtection="1">
      <alignment horizontal="center" vertical="center"/>
      <protection locked="0"/>
    </xf>
    <xf numFmtId="4" fontId="7" fillId="0" borderId="0" xfId="1" applyNumberFormat="1" applyFont="1" applyAlignment="1" applyProtection="1">
      <alignment horizontal="center"/>
      <protection locked="0"/>
    </xf>
    <xf numFmtId="4" fontId="6" fillId="0" borderId="13" xfId="1" applyNumberFormat="1" applyFont="1" applyBorder="1" applyAlignment="1" applyProtection="1">
      <alignment vertical="center"/>
      <protection locked="0"/>
    </xf>
    <xf numFmtId="4" fontId="4" fillId="0" borderId="2" xfId="1" applyNumberFormat="1" applyBorder="1" applyProtection="1">
      <protection locked="0"/>
    </xf>
    <xf numFmtId="4" fontId="6" fillId="0" borderId="2" xfId="3" applyNumberFormat="1" applyFont="1" applyBorder="1" applyAlignment="1" applyProtection="1">
      <alignment horizontal="center"/>
      <protection locked="0"/>
    </xf>
    <xf numFmtId="4" fontId="7" fillId="0" borderId="2" xfId="3" applyNumberFormat="1" applyFont="1" applyBorder="1" applyAlignment="1" applyProtection="1">
      <alignment horizontal="center"/>
      <protection locked="0"/>
    </xf>
    <xf numFmtId="4" fontId="6" fillId="0" borderId="2" xfId="3" applyNumberFormat="1" applyFont="1" applyBorder="1" applyAlignment="1" applyProtection="1">
      <alignment horizontal="left"/>
      <protection locked="0"/>
    </xf>
    <xf numFmtId="4" fontId="6" fillId="0" borderId="0" xfId="2" applyNumberFormat="1" applyFont="1" applyFill="1" applyBorder="1" applyAlignment="1" applyProtection="1">
      <alignment horizontal="left" vertical="center"/>
      <protection locked="0"/>
    </xf>
    <xf numFmtId="4" fontId="6" fillId="0" borderId="0" xfId="1" applyNumberFormat="1" applyFont="1" applyProtection="1">
      <protection locked="0"/>
    </xf>
    <xf numFmtId="4" fontId="4" fillId="0" borderId="0" xfId="2" applyNumberFormat="1" applyFont="1" applyBorder="1" applyAlignment="1" applyProtection="1">
      <alignment vertical="center"/>
      <protection locked="0"/>
    </xf>
    <xf numFmtId="4" fontId="4" fillId="0" borderId="0" xfId="2" applyNumberFormat="1" applyFont="1" applyBorder="1" applyAlignment="1" applyProtection="1">
      <alignment horizontal="left" vertical="center"/>
      <protection locked="0"/>
    </xf>
    <xf numFmtId="4" fontId="4" fillId="0" borderId="0" xfId="2" applyNumberFormat="1" applyFont="1" applyBorder="1" applyAlignment="1" applyProtection="1">
      <alignment horizontal="center" vertical="center"/>
      <protection locked="0"/>
    </xf>
    <xf numFmtId="4" fontId="6" fillId="0" borderId="10" xfId="3" applyNumberFormat="1" applyFont="1" applyBorder="1" applyAlignment="1" applyProtection="1">
      <alignment horizontal="center" vertical="center"/>
      <protection locked="0"/>
    </xf>
    <xf numFmtId="4" fontId="4" fillId="0" borderId="0" xfId="2" applyNumberFormat="1" applyFont="1" applyProtection="1">
      <protection locked="0"/>
    </xf>
    <xf numFmtId="4" fontId="6" fillId="0" borderId="9" xfId="1" applyNumberFormat="1" applyFont="1" applyBorder="1" applyAlignment="1" applyProtection="1">
      <alignment horizontal="center"/>
      <protection locked="0"/>
    </xf>
    <xf numFmtId="4" fontId="6" fillId="3" borderId="10" xfId="1" applyNumberFormat="1" applyFont="1" applyFill="1" applyBorder="1" applyAlignment="1" applyProtection="1">
      <alignment horizontal="centerContinuous"/>
      <protection locked="0"/>
    </xf>
    <xf numFmtId="4" fontId="6" fillId="0" borderId="10" xfId="1" applyNumberFormat="1" applyFont="1" applyBorder="1" applyAlignment="1" applyProtection="1">
      <alignment horizontal="centerContinuous"/>
      <protection locked="0"/>
    </xf>
    <xf numFmtId="4" fontId="7" fillId="0" borderId="13" xfId="1" applyNumberFormat="1" applyFont="1" applyBorder="1" applyAlignment="1" applyProtection="1">
      <alignment horizontal="center"/>
      <protection locked="0"/>
    </xf>
    <xf numFmtId="4" fontId="4" fillId="0" borderId="13" xfId="2" applyNumberFormat="1" applyFont="1" applyFill="1" applyBorder="1" applyAlignment="1" applyProtection="1">
      <alignment horizontal="center"/>
      <protection locked="0"/>
    </xf>
    <xf numFmtId="4" fontId="6" fillId="0" borderId="0" xfId="1" applyNumberFormat="1" applyFont="1" applyAlignment="1" applyProtection="1">
      <alignment horizontal="center"/>
      <protection locked="0"/>
    </xf>
    <xf numFmtId="4" fontId="6" fillId="0" borderId="11" xfId="1" applyNumberFormat="1" applyFont="1" applyBorder="1" applyAlignment="1" applyProtection="1">
      <alignment horizontal="centerContinuous"/>
      <protection locked="0"/>
    </xf>
    <xf numFmtId="4" fontId="6" fillId="0" borderId="12" xfId="0" applyNumberFormat="1" applyFont="1" applyBorder="1" applyAlignment="1" applyProtection="1">
      <alignment horizontal="centerContinuous"/>
      <protection locked="0"/>
    </xf>
    <xf numFmtId="4" fontId="4" fillId="0" borderId="13" xfId="3" applyNumberFormat="1" applyFont="1" applyBorder="1" applyAlignment="1" applyProtection="1">
      <alignment vertical="center"/>
      <protection locked="0"/>
    </xf>
    <xf numFmtId="4" fontId="4" fillId="8" borderId="11" xfId="3" applyNumberFormat="1" applyFont="1" applyFill="1" applyBorder="1" applyAlignment="1" applyProtection="1">
      <alignment vertical="center"/>
      <protection locked="0"/>
    </xf>
    <xf numFmtId="4" fontId="4" fillId="0" borderId="11" xfId="3" applyNumberFormat="1" applyFont="1" applyBorder="1" applyAlignment="1" applyProtection="1">
      <alignment vertical="center"/>
      <protection locked="0"/>
    </xf>
    <xf numFmtId="4" fontId="4" fillId="7" borderId="12" xfId="7" applyNumberFormat="1" applyFont="1" applyFill="1" applyBorder="1" applyAlignment="1" applyProtection="1">
      <alignment horizontal="center" vertical="center"/>
      <protection locked="0"/>
    </xf>
    <xf numFmtId="4" fontId="7" fillId="7" borderId="13" xfId="0" applyNumberFormat="1" applyFont="1" applyFill="1" applyBorder="1" applyAlignment="1" applyProtection="1">
      <alignment vertical="center" wrapText="1"/>
      <protection locked="0"/>
    </xf>
    <xf numFmtId="4" fontId="6" fillId="0" borderId="20" xfId="0" applyNumberFormat="1" applyFont="1" applyBorder="1" applyAlignment="1" applyProtection="1">
      <alignment horizontal="center" vertical="center"/>
      <protection locked="0"/>
    </xf>
    <xf numFmtId="4" fontId="10" fillId="0" borderId="20" xfId="0" applyNumberFormat="1" applyFont="1" applyBorder="1" applyAlignment="1" applyProtection="1">
      <alignment vertical="center" wrapText="1"/>
      <protection locked="0"/>
    </xf>
    <xf numFmtId="4" fontId="10" fillId="23" borderId="18" xfId="0" applyNumberFormat="1" applyFont="1" applyFill="1" applyBorder="1" applyAlignment="1" applyProtection="1">
      <alignment vertical="center" wrapText="1"/>
      <protection locked="0"/>
    </xf>
    <xf numFmtId="4" fontId="4" fillId="0" borderId="17" xfId="3" applyNumberFormat="1" applyFont="1" applyBorder="1" applyProtection="1">
      <protection locked="0"/>
    </xf>
    <xf numFmtId="4" fontId="6" fillId="0" borderId="21" xfId="3" applyNumberFormat="1" applyFont="1" applyBorder="1" applyProtection="1">
      <protection locked="0"/>
    </xf>
    <xf numFmtId="4" fontId="6" fillId="0" borderId="23" xfId="0" applyNumberFormat="1" applyFont="1" applyBorder="1" applyAlignment="1" applyProtection="1">
      <alignment horizontal="center"/>
      <protection locked="0"/>
    </xf>
    <xf numFmtId="4" fontId="4" fillId="0" borderId="15" xfId="0" applyNumberFormat="1" applyFont="1" applyBorder="1" applyAlignment="1" applyProtection="1">
      <alignment horizontal="center" vertical="center"/>
      <protection locked="0"/>
    </xf>
    <xf numFmtId="4" fontId="6" fillId="0" borderId="14" xfId="0" applyNumberFormat="1" applyFont="1" applyBorder="1" applyAlignment="1" applyProtection="1">
      <alignment horizontal="center"/>
      <protection locked="0"/>
    </xf>
    <xf numFmtId="4" fontId="6" fillId="0" borderId="1" xfId="0" applyNumberFormat="1" applyFont="1" applyBorder="1" applyAlignment="1" applyProtection="1">
      <alignment horizontal="centerContinuous"/>
      <protection locked="0"/>
    </xf>
    <xf numFmtId="4" fontId="10" fillId="0" borderId="27" xfId="0" applyNumberFormat="1" applyFont="1" applyBorder="1" applyAlignment="1" applyProtection="1">
      <alignment vertical="center" wrapText="1"/>
      <protection locked="0"/>
    </xf>
    <xf numFmtId="4" fontId="10" fillId="0" borderId="21" xfId="0" applyNumberFormat="1" applyFont="1" applyBorder="1" applyAlignment="1" applyProtection="1">
      <alignment vertical="center" wrapText="1"/>
      <protection locked="0"/>
    </xf>
    <xf numFmtId="4" fontId="6" fillId="10" borderId="10" xfId="1" applyNumberFormat="1" applyFont="1" applyFill="1" applyBorder="1" applyAlignment="1" applyProtection="1">
      <alignment horizontal="centerContinuous"/>
      <protection locked="0"/>
    </xf>
    <xf numFmtId="4" fontId="6" fillId="10" borderId="2" xfId="1" applyNumberFormat="1" applyFont="1" applyFill="1" applyBorder="1" applyAlignment="1" applyProtection="1">
      <alignment horizontal="centerContinuous"/>
      <protection locked="0"/>
    </xf>
    <xf numFmtId="4" fontId="6" fillId="0" borderId="2" xfId="1" applyNumberFormat="1" applyFont="1" applyBorder="1" applyAlignment="1" applyProtection="1">
      <alignment horizontal="centerContinuous"/>
      <protection locked="0"/>
    </xf>
    <xf numFmtId="4" fontId="6" fillId="3" borderId="13" xfId="1" applyNumberFormat="1" applyFont="1" applyFill="1" applyBorder="1" applyAlignment="1" applyProtection="1">
      <alignment horizontal="centerContinuous"/>
      <protection locked="0"/>
    </xf>
    <xf numFmtId="4" fontId="6" fillId="24" borderId="10" xfId="1" applyNumberFormat="1" applyFont="1" applyFill="1" applyBorder="1" applyAlignment="1" applyProtection="1">
      <alignment horizontal="center" vertical="center"/>
      <protection locked="0"/>
    </xf>
    <xf numFmtId="4" fontId="6" fillId="24" borderId="11" xfId="1" applyNumberFormat="1" applyFont="1" applyFill="1" applyBorder="1" applyAlignment="1" applyProtection="1">
      <alignment horizontal="center" vertical="center"/>
      <protection locked="0"/>
    </xf>
    <xf numFmtId="4" fontId="6" fillId="10" borderId="12" xfId="1" applyNumberFormat="1" applyFont="1" applyFill="1" applyBorder="1" applyAlignment="1" applyProtection="1">
      <alignment horizontal="center"/>
      <protection locked="0"/>
    </xf>
    <xf numFmtId="4" fontId="6" fillId="0" borderId="13" xfId="1" applyNumberFormat="1" applyFont="1" applyBorder="1" applyAlignment="1" applyProtection="1">
      <alignment horizontal="centerContinuous"/>
      <protection locked="0"/>
    </xf>
    <xf numFmtId="4" fontId="6" fillId="0" borderId="12" xfId="1" applyNumberFormat="1" applyFont="1" applyBorder="1" applyAlignment="1" applyProtection="1">
      <alignment horizontal="center"/>
      <protection locked="0"/>
    </xf>
    <xf numFmtId="4" fontId="6" fillId="0" borderId="11" xfId="1" applyNumberFormat="1" applyFont="1" applyBorder="1" applyAlignment="1" applyProtection="1">
      <alignment horizontal="center"/>
      <protection locked="0"/>
    </xf>
    <xf numFmtId="4" fontId="7" fillId="9" borderId="13" xfId="1" applyNumberFormat="1" applyFont="1" applyFill="1" applyBorder="1" applyAlignment="1" applyProtection="1">
      <alignment horizontal="center" vertical="center"/>
      <protection hidden="1"/>
    </xf>
    <xf numFmtId="4" fontId="4" fillId="9" borderId="13" xfId="2" applyNumberFormat="1" applyFont="1" applyFill="1" applyBorder="1" applyAlignment="1" applyProtection="1">
      <alignment horizontal="center" vertical="center"/>
      <protection hidden="1"/>
    </xf>
    <xf numFmtId="4" fontId="4" fillId="9" borderId="13" xfId="3" applyNumberFormat="1" applyFont="1" applyFill="1" applyBorder="1" applyAlignment="1" applyProtection="1">
      <alignment horizontal="center" vertical="center"/>
      <protection hidden="1"/>
    </xf>
    <xf numFmtId="4" fontId="7" fillId="0" borderId="13" xfId="1" applyNumberFormat="1" applyFont="1" applyBorder="1" applyAlignment="1" applyProtection="1">
      <alignment horizontal="center" vertical="center"/>
      <protection hidden="1"/>
    </xf>
    <xf numFmtId="4" fontId="7" fillId="7" borderId="13" xfId="1" applyNumberFormat="1" applyFont="1" applyFill="1" applyBorder="1" applyAlignment="1" applyProtection="1">
      <alignment horizontal="center" vertical="center"/>
      <protection hidden="1"/>
    </xf>
    <xf numFmtId="4" fontId="4" fillId="7" borderId="13" xfId="2" applyNumberFormat="1" applyFont="1" applyFill="1" applyBorder="1" applyAlignment="1" applyProtection="1">
      <alignment horizontal="center" vertical="center"/>
      <protection hidden="1"/>
    </xf>
    <xf numFmtId="4" fontId="4" fillId="25" borderId="13" xfId="3" applyNumberFormat="1" applyFont="1" applyFill="1" applyBorder="1" applyAlignment="1" applyProtection="1">
      <alignment horizontal="center" vertical="center"/>
      <protection hidden="1"/>
    </xf>
    <xf numFmtId="4" fontId="6" fillId="10" borderId="13" xfId="3" applyNumberFormat="1" applyFont="1" applyFill="1" applyBorder="1" applyAlignment="1" applyProtection="1">
      <alignment horizontal="center" vertical="center"/>
      <protection hidden="1"/>
    </xf>
    <xf numFmtId="4" fontId="0" fillId="0" borderId="10" xfId="0" applyNumberFormat="1" applyBorder="1" applyAlignment="1">
      <alignment horizontal="left" vertical="center"/>
    </xf>
    <xf numFmtId="4" fontId="7" fillId="0" borderId="10" xfId="1" applyNumberFormat="1" applyFont="1" applyBorder="1" applyAlignment="1" applyProtection="1">
      <alignment horizontal="center" vertical="center"/>
      <protection hidden="1"/>
    </xf>
    <xf numFmtId="4" fontId="4" fillId="0" borderId="10" xfId="2" applyNumberFormat="1" applyFont="1" applyFill="1" applyBorder="1" applyAlignment="1" applyProtection="1">
      <alignment horizontal="center" vertical="center"/>
      <protection hidden="1"/>
    </xf>
    <xf numFmtId="4" fontId="4" fillId="0" borderId="11" xfId="3" applyNumberFormat="1" applyFont="1" applyBorder="1" applyAlignment="1" applyProtection="1">
      <alignment horizontal="center" vertical="center"/>
      <protection hidden="1"/>
    </xf>
    <xf numFmtId="4" fontId="6" fillId="0" borderId="4" xfId="1" applyNumberFormat="1" applyFont="1" applyBorder="1" applyAlignment="1" applyProtection="1">
      <alignment horizontal="center"/>
      <protection locked="0"/>
    </xf>
    <xf numFmtId="4" fontId="4" fillId="0" borderId="4" xfId="3" applyNumberFormat="1" applyFont="1" applyBorder="1" applyAlignment="1" applyProtection="1">
      <alignment vertical="center"/>
      <protection locked="0"/>
    </xf>
    <xf numFmtId="4" fontId="6" fillId="0" borderId="10" xfId="3" applyNumberFormat="1" applyFont="1" applyBorder="1" applyAlignment="1" applyProtection="1">
      <alignment horizontal="left" vertical="center"/>
      <protection locked="0"/>
    </xf>
    <xf numFmtId="4" fontId="6" fillId="0" borderId="10" xfId="3" applyNumberFormat="1" applyFont="1" applyBorder="1" applyAlignment="1" applyProtection="1">
      <alignment horizontal="centerContinuous" vertical="center"/>
      <protection locked="0"/>
    </xf>
    <xf numFmtId="4" fontId="7" fillId="0" borderId="10" xfId="3" applyNumberFormat="1" applyFont="1" applyBorder="1" applyAlignment="1" applyProtection="1">
      <alignment horizontal="center" vertical="center"/>
      <protection locked="0"/>
    </xf>
    <xf numFmtId="4" fontId="4" fillId="0" borderId="10" xfId="2" applyNumberFormat="1" applyFont="1" applyBorder="1" applyAlignment="1" applyProtection="1">
      <alignment horizontal="centerContinuous" vertical="center"/>
      <protection locked="0"/>
    </xf>
    <xf numFmtId="4" fontId="6" fillId="0" borderId="13" xfId="3" applyNumberFormat="1" applyFont="1" applyBorder="1" applyAlignment="1" applyProtection="1">
      <alignment vertical="center"/>
      <protection locked="0"/>
    </xf>
    <xf numFmtId="4" fontId="6" fillId="8" borderId="11" xfId="3" applyNumberFormat="1" applyFont="1" applyFill="1" applyBorder="1" applyAlignment="1" applyProtection="1">
      <alignment vertical="center"/>
      <protection locked="0"/>
    </xf>
    <xf numFmtId="4" fontId="6" fillId="0" borderId="11" xfId="3" applyNumberFormat="1" applyFont="1" applyBorder="1" applyAlignment="1" applyProtection="1">
      <alignment vertical="center"/>
      <protection locked="0"/>
    </xf>
    <xf numFmtId="4" fontId="4" fillId="0" borderId="10" xfId="0" applyNumberFormat="1" applyFont="1" applyBorder="1" applyAlignment="1" applyProtection="1">
      <alignment horizontal="center" vertical="center"/>
      <protection locked="0"/>
    </xf>
    <xf numFmtId="4" fontId="4" fillId="0" borderId="10" xfId="2" applyNumberFormat="1" applyFont="1" applyFill="1" applyBorder="1" applyAlignment="1" applyProtection="1">
      <alignment horizontal="center" vertical="center"/>
      <protection locked="0"/>
    </xf>
    <xf numFmtId="4" fontId="6" fillId="0" borderId="10" xfId="3" applyNumberFormat="1" applyFont="1" applyBorder="1" applyAlignment="1" applyProtection="1">
      <alignment vertical="center"/>
      <protection locked="0"/>
    </xf>
    <xf numFmtId="4" fontId="6" fillId="10" borderId="13" xfId="3" applyNumberFormat="1" applyFont="1" applyFill="1" applyBorder="1" applyAlignment="1" applyProtection="1">
      <alignment vertical="center"/>
      <protection locked="0"/>
    </xf>
    <xf numFmtId="4" fontId="4" fillId="0" borderId="0" xfId="2" applyNumberFormat="1" applyFont="1" applyFill="1" applyBorder="1" applyAlignment="1" applyProtection="1">
      <alignment horizontal="center" vertical="center"/>
      <protection locked="0"/>
    </xf>
    <xf numFmtId="4" fontId="4" fillId="0" borderId="2" xfId="3" applyNumberFormat="1" applyFont="1" applyBorder="1" applyProtection="1">
      <protection locked="0"/>
    </xf>
    <xf numFmtId="4" fontId="7" fillId="0" borderId="2" xfId="1" applyNumberFormat="1" applyFont="1" applyBorder="1" applyAlignment="1" applyProtection="1">
      <alignment horizontal="center"/>
      <protection locked="0"/>
    </xf>
    <xf numFmtId="4" fontId="4" fillId="0" borderId="2" xfId="2" applyNumberFormat="1" applyFont="1" applyBorder="1" applyProtection="1">
      <protection locked="0"/>
    </xf>
    <xf numFmtId="4" fontId="4" fillId="0" borderId="3" xfId="3" applyNumberFormat="1" applyFont="1" applyBorder="1" applyProtection="1">
      <protection locked="0"/>
    </xf>
    <xf numFmtId="4" fontId="4" fillId="0" borderId="13" xfId="3" applyNumberFormat="1" applyFont="1" applyBorder="1" applyProtection="1">
      <protection locked="0"/>
    </xf>
    <xf numFmtId="4" fontId="4" fillId="0" borderId="12" xfId="3" applyNumberFormat="1" applyFont="1" applyBorder="1" applyProtection="1">
      <protection locked="0"/>
    </xf>
    <xf numFmtId="4" fontId="4" fillId="0" borderId="9" xfId="3" applyNumberFormat="1" applyFont="1" applyBorder="1" applyProtection="1">
      <protection locked="0"/>
    </xf>
    <xf numFmtId="4" fontId="4" fillId="0" borderId="12" xfId="3" applyNumberFormat="1" applyFont="1" applyBorder="1" applyAlignment="1" applyProtection="1">
      <alignment horizontal="center"/>
      <protection locked="0"/>
    </xf>
    <xf numFmtId="4" fontId="6" fillId="2" borderId="18" xfId="3" applyNumberFormat="1" applyFont="1" applyFill="1" applyBorder="1" applyAlignment="1" applyProtection="1">
      <alignment vertical="center"/>
      <protection locked="0"/>
    </xf>
    <xf numFmtId="4" fontId="6" fillId="0" borderId="9" xfId="3" applyNumberFormat="1" applyFont="1" applyBorder="1" applyAlignment="1" applyProtection="1">
      <alignment vertical="center"/>
      <protection locked="0"/>
    </xf>
    <xf numFmtId="4" fontId="6" fillId="2" borderId="13" xfId="3" applyNumberFormat="1" applyFont="1" applyFill="1" applyBorder="1" applyAlignment="1" applyProtection="1">
      <alignment vertical="center"/>
      <protection locked="0"/>
    </xf>
    <xf numFmtId="4" fontId="6" fillId="0" borderId="0" xfId="5" applyNumberFormat="1" applyFont="1" applyFill="1" applyBorder="1" applyAlignment="1" applyProtection="1">
      <alignment horizontal="left"/>
      <protection locked="0"/>
    </xf>
    <xf numFmtId="4" fontId="6" fillId="0" borderId="0" xfId="5" applyNumberFormat="1" applyFont="1" applyFill="1" applyBorder="1" applyAlignment="1" applyProtection="1">
      <alignment horizontal="right"/>
      <protection locked="0"/>
    </xf>
    <xf numFmtId="4" fontId="6" fillId="7" borderId="16" xfId="5" applyNumberFormat="1" applyFont="1" applyFill="1" applyBorder="1" applyAlignment="1" applyProtection="1">
      <alignment horizontal="center"/>
      <protection locked="0"/>
    </xf>
    <xf numFmtId="4" fontId="6" fillId="7" borderId="17" xfId="5" applyNumberFormat="1" applyFont="1" applyFill="1" applyBorder="1" applyAlignment="1" applyProtection="1">
      <alignment horizontal="center"/>
      <protection locked="0"/>
    </xf>
    <xf numFmtId="4" fontId="6" fillId="0" borderId="8" xfId="3" applyNumberFormat="1" applyFont="1" applyBorder="1" applyAlignment="1" applyProtection="1">
      <alignment vertical="center"/>
      <protection locked="0"/>
    </xf>
    <xf numFmtId="4" fontId="6" fillId="0" borderId="18" xfId="3" applyNumberFormat="1" applyFont="1" applyBorder="1" applyAlignment="1" applyProtection="1">
      <alignment vertical="center"/>
      <protection locked="0"/>
    </xf>
    <xf numFmtId="4" fontId="6" fillId="11" borderId="18" xfId="3" applyNumberFormat="1" applyFont="1" applyFill="1" applyBorder="1" applyAlignment="1" applyProtection="1">
      <alignment vertical="center"/>
      <protection locked="0"/>
    </xf>
    <xf numFmtId="4" fontId="6" fillId="11" borderId="9" xfId="3" applyNumberFormat="1" applyFont="1" applyFill="1" applyBorder="1" applyAlignment="1" applyProtection="1">
      <alignment vertical="center"/>
      <protection locked="0"/>
    </xf>
    <xf numFmtId="4" fontId="6" fillId="11" borderId="13" xfId="3" applyNumberFormat="1" applyFont="1" applyFill="1" applyBorder="1" applyAlignment="1" applyProtection="1">
      <alignment vertical="center"/>
      <protection locked="0"/>
    </xf>
    <xf numFmtId="4" fontId="6" fillId="9" borderId="18" xfId="3" applyNumberFormat="1" applyFont="1" applyFill="1" applyBorder="1" applyAlignment="1" applyProtection="1">
      <alignment vertical="center"/>
      <protection locked="0"/>
    </xf>
    <xf numFmtId="4" fontId="6" fillId="7" borderId="13" xfId="3" applyNumberFormat="1" applyFont="1" applyFill="1" applyBorder="1" applyAlignment="1" applyProtection="1">
      <alignment vertical="center"/>
      <protection locked="0"/>
    </xf>
    <xf numFmtId="4" fontId="6" fillId="2" borderId="16" xfId="5" applyNumberFormat="1" applyFont="1" applyFill="1" applyBorder="1" applyAlignment="1" applyProtection="1">
      <alignment horizontal="center"/>
      <protection locked="0"/>
    </xf>
    <xf numFmtId="4" fontId="6" fillId="2" borderId="17" xfId="5" applyNumberFormat="1" applyFont="1" applyFill="1" applyBorder="1" applyAlignment="1" applyProtection="1">
      <alignment horizontal="center"/>
      <protection locked="0"/>
    </xf>
    <xf numFmtId="4" fontId="6" fillId="2" borderId="18" xfId="12" applyNumberFormat="1" applyFont="1" applyFill="1" applyBorder="1" applyAlignment="1" applyProtection="1">
      <alignment horizontal="center"/>
    </xf>
    <xf numFmtId="4" fontId="4" fillId="0" borderId="4" xfId="1" applyNumberFormat="1" applyBorder="1" applyProtection="1">
      <protection locked="0"/>
    </xf>
    <xf numFmtId="4" fontId="4" fillId="0" borderId="7" xfId="3" applyNumberFormat="1" applyFont="1" applyBorder="1" applyProtection="1">
      <protection locked="0"/>
    </xf>
    <xf numFmtId="4" fontId="6" fillId="0" borderId="7" xfId="3" applyNumberFormat="1" applyFont="1" applyBorder="1" applyAlignment="1" applyProtection="1">
      <alignment horizontal="center"/>
      <protection locked="0"/>
    </xf>
    <xf numFmtId="4" fontId="7" fillId="0" borderId="7" xfId="1" applyNumberFormat="1" applyFont="1" applyBorder="1" applyAlignment="1" applyProtection="1">
      <alignment horizontal="center"/>
      <protection locked="0"/>
    </xf>
    <xf numFmtId="4" fontId="4" fillId="0" borderId="7" xfId="2" applyNumberFormat="1" applyFont="1" applyBorder="1" applyProtection="1">
      <protection locked="0"/>
    </xf>
    <xf numFmtId="4" fontId="4" fillId="0" borderId="8" xfId="3" applyNumberFormat="1" applyFont="1" applyBorder="1" applyProtection="1">
      <protection locked="0"/>
    </xf>
    <xf numFmtId="4" fontId="6" fillId="0" borderId="13" xfId="3" applyNumberFormat="1" applyFont="1" applyBorder="1" applyProtection="1">
      <protection locked="0"/>
    </xf>
    <xf numFmtId="4" fontId="6" fillId="0" borderId="9" xfId="3" applyNumberFormat="1" applyFont="1" applyBorder="1" applyProtection="1">
      <protection locked="0"/>
    </xf>
    <xf numFmtId="4" fontId="6" fillId="0" borderId="15" xfId="3" applyNumberFormat="1" applyFont="1" applyBorder="1" applyProtection="1">
      <protection locked="0"/>
    </xf>
    <xf numFmtId="4" fontId="6" fillId="0" borderId="6" xfId="3" applyNumberFormat="1" applyFont="1" applyBorder="1" applyAlignment="1" applyProtection="1">
      <alignment horizontal="center"/>
      <protection locked="0"/>
    </xf>
    <xf numFmtId="4" fontId="6" fillId="2" borderId="4" xfId="3" applyNumberFormat="1" applyFont="1" applyFill="1" applyBorder="1" applyAlignment="1">
      <alignment vertical="center"/>
    </xf>
    <xf numFmtId="4" fontId="6" fillId="0" borderId="9" xfId="3" applyNumberFormat="1" applyFont="1" applyBorder="1" applyAlignment="1">
      <alignment vertical="center"/>
    </xf>
    <xf numFmtId="4" fontId="6" fillId="0" borderId="4" xfId="3" applyNumberFormat="1" applyFont="1" applyBorder="1" applyAlignment="1">
      <alignment vertical="center"/>
    </xf>
    <xf numFmtId="4" fontId="6" fillId="0" borderId="13" xfId="2" applyNumberFormat="1" applyFont="1" applyFill="1" applyBorder="1" applyAlignment="1" applyProtection="1">
      <alignment vertical="center"/>
    </xf>
    <xf numFmtId="4" fontId="6" fillId="0" borderId="13" xfId="3" applyNumberFormat="1" applyFont="1" applyBorder="1" applyAlignment="1">
      <alignment vertical="center"/>
    </xf>
    <xf numFmtId="4" fontId="6" fillId="0" borderId="0" xfId="5" applyNumberFormat="1" applyFont="1" applyFill="1" applyBorder="1" applyAlignment="1" applyProtection="1">
      <alignment horizontal="left" vertical="center"/>
    </xf>
    <xf numFmtId="4" fontId="6" fillId="9" borderId="0" xfId="5" applyNumberFormat="1" applyFont="1" applyFill="1" applyBorder="1" applyAlignment="1" applyProtection="1">
      <alignment horizontal="center" vertical="center"/>
      <protection locked="0"/>
    </xf>
    <xf numFmtId="4" fontId="6" fillId="9" borderId="0" xfId="5" applyNumberFormat="1" applyFont="1" applyFill="1" applyBorder="1" applyAlignment="1" applyProtection="1">
      <alignment horizontal="center" vertical="center"/>
    </xf>
    <xf numFmtId="4" fontId="6" fillId="2" borderId="13" xfId="2" applyNumberFormat="1" applyFont="1" applyFill="1" applyBorder="1" applyAlignment="1" applyProtection="1">
      <alignment vertical="center"/>
    </xf>
    <xf numFmtId="4" fontId="6" fillId="9" borderId="4" xfId="3" applyNumberFormat="1" applyFont="1" applyFill="1" applyBorder="1" applyAlignment="1">
      <alignment vertical="center"/>
    </xf>
    <xf numFmtId="4" fontId="6" fillId="28" borderId="5" xfId="3" applyNumberFormat="1" applyFont="1" applyFill="1" applyBorder="1" applyAlignment="1">
      <alignment vertical="center"/>
    </xf>
    <xf numFmtId="4" fontId="21" fillId="28" borderId="4" xfId="0" applyNumberFormat="1" applyFont="1" applyFill="1" applyBorder="1" applyAlignment="1">
      <alignment vertical="center"/>
    </xf>
    <xf numFmtId="4" fontId="13" fillId="28" borderId="13" xfId="2" applyNumberFormat="1" applyFont="1" applyFill="1" applyBorder="1" applyAlignment="1" applyProtection="1">
      <alignment vertical="center"/>
    </xf>
    <xf numFmtId="4" fontId="6" fillId="28" borderId="9" xfId="3" applyNumberFormat="1" applyFont="1" applyFill="1" applyBorder="1" applyAlignment="1">
      <alignment vertical="center"/>
    </xf>
    <xf numFmtId="4" fontId="13" fillId="28" borderId="13" xfId="3" applyNumberFormat="1" applyFont="1" applyFill="1" applyBorder="1" applyAlignment="1">
      <alignment vertical="center"/>
    </xf>
    <xf numFmtId="4" fontId="21" fillId="0" borderId="4" xfId="0" applyNumberFormat="1" applyFont="1" applyBorder="1" applyAlignment="1">
      <alignment vertical="center"/>
    </xf>
    <xf numFmtId="4" fontId="13" fillId="2" borderId="13" xfId="2" applyNumberFormat="1" applyFont="1" applyFill="1" applyBorder="1" applyAlignment="1" applyProtection="1">
      <alignment vertical="center"/>
    </xf>
    <xf numFmtId="4" fontId="13" fillId="2" borderId="13" xfId="3" applyNumberFormat="1" applyFont="1" applyFill="1" applyBorder="1" applyAlignment="1">
      <alignment vertical="center"/>
    </xf>
    <xf numFmtId="4" fontId="4" fillId="0" borderId="7" xfId="3" applyNumberFormat="1" applyFont="1" applyBorder="1" applyAlignment="1">
      <alignment vertical="center"/>
    </xf>
    <xf numFmtId="4" fontId="6" fillId="0" borderId="7" xfId="3" applyNumberFormat="1" applyFont="1" applyBorder="1" applyAlignment="1">
      <alignment horizontal="center" vertical="center"/>
    </xf>
    <xf numFmtId="4" fontId="40" fillId="0" borderId="7" xfId="0" applyNumberFormat="1" applyFont="1" applyBorder="1" applyAlignment="1">
      <alignment horizontal="center" vertical="center"/>
    </xf>
    <xf numFmtId="4" fontId="5" fillId="0" borderId="7" xfId="2" applyNumberFormat="1" applyFont="1" applyBorder="1" applyAlignment="1" applyProtection="1">
      <alignment vertical="center"/>
    </xf>
    <xf numFmtId="4" fontId="4" fillId="0" borderId="8" xfId="3" applyNumberFormat="1" applyFont="1" applyBorder="1" applyAlignment="1">
      <alignment vertical="center"/>
    </xf>
    <xf numFmtId="4" fontId="6" fillId="0" borderId="13" xfId="2" applyNumberFormat="1" applyFont="1" applyBorder="1" applyAlignment="1" applyProtection="1">
      <alignment vertical="center"/>
    </xf>
    <xf numFmtId="4" fontId="6" fillId="0" borderId="15" xfId="2" applyNumberFormat="1" applyFont="1" applyFill="1" applyBorder="1" applyAlignment="1" applyProtection="1">
      <alignment vertical="center"/>
    </xf>
    <xf numFmtId="4" fontId="6" fillId="0" borderId="6" xfId="3" applyNumberFormat="1" applyFont="1" applyBorder="1" applyAlignment="1">
      <alignment horizontal="center" vertical="center"/>
    </xf>
    <xf numFmtId="4" fontId="6" fillId="0" borderId="10" xfId="3" applyNumberFormat="1" applyFont="1" applyBorder="1" applyAlignment="1" applyProtection="1">
      <alignment horizontal="left"/>
      <protection locked="0"/>
    </xf>
    <xf numFmtId="4" fontId="10" fillId="0" borderId="10" xfId="1" applyNumberFormat="1" applyFont="1" applyBorder="1" applyAlignment="1" applyProtection="1">
      <alignment horizontal="center"/>
      <protection locked="0"/>
    </xf>
    <xf numFmtId="4" fontId="6" fillId="0" borderId="11" xfId="2" applyNumberFormat="1" applyFont="1" applyBorder="1" applyProtection="1">
      <protection locked="0"/>
    </xf>
    <xf numFmtId="4" fontId="6" fillId="0" borderId="11" xfId="3" applyNumberFormat="1" applyFont="1" applyBorder="1" applyAlignment="1" applyProtection="1">
      <alignment horizontal="centerContinuous"/>
      <protection locked="0"/>
    </xf>
    <xf numFmtId="4" fontId="4" fillId="0" borderId="0" xfId="2" applyNumberFormat="1" applyFont="1" applyBorder="1" applyProtection="1">
      <protection locked="0"/>
    </xf>
    <xf numFmtId="4" fontId="15" fillId="0" borderId="13" xfId="2" applyNumberFormat="1" applyFont="1" applyFill="1" applyBorder="1" applyAlignment="1" applyProtection="1">
      <alignment horizontal="center" vertical="center" wrapText="1"/>
    </xf>
    <xf numFmtId="4" fontId="15" fillId="0" borderId="13" xfId="2" applyNumberFormat="1" applyFont="1" applyFill="1" applyBorder="1" applyAlignment="1" applyProtection="1">
      <alignment vertical="center"/>
    </xf>
    <xf numFmtId="4" fontId="6" fillId="0" borderId="0" xfId="7" applyNumberFormat="1" applyFont="1" applyBorder="1" applyProtection="1">
      <protection locked="0"/>
    </xf>
    <xf numFmtId="4" fontId="6" fillId="0" borderId="0" xfId="7" applyNumberFormat="1" applyFont="1" applyFill="1" applyBorder="1" applyProtection="1">
      <protection locked="0"/>
    </xf>
    <xf numFmtId="4" fontId="12" fillId="0" borderId="0" xfId="2" applyNumberFormat="1" applyFont="1" applyFill="1" applyBorder="1" applyAlignment="1" applyProtection="1">
      <alignment horizontal="center"/>
    </xf>
    <xf numFmtId="4" fontId="12" fillId="0" borderId="3" xfId="2" applyNumberFormat="1" applyFont="1" applyFill="1" applyBorder="1" applyAlignment="1" applyProtection="1">
      <alignment horizontal="center"/>
    </xf>
    <xf numFmtId="4" fontId="5" fillId="0" borderId="0" xfId="0" applyNumberFormat="1" applyFont="1"/>
    <xf numFmtId="4" fontId="38" fillId="0" borderId="13" xfId="0" applyNumberFormat="1" applyFont="1" applyBorder="1" applyAlignment="1">
      <alignment vertical="center"/>
    </xf>
    <xf numFmtId="4" fontId="13" fillId="27" borderId="13" xfId="0" applyNumberFormat="1" applyFont="1" applyFill="1" applyBorder="1" applyAlignment="1">
      <alignment vertical="center"/>
    </xf>
    <xf numFmtId="4" fontId="12" fillId="0" borderId="6" xfId="0" applyNumberFormat="1" applyFont="1" applyBorder="1" applyAlignment="1">
      <alignment vertical="center"/>
    </xf>
    <xf numFmtId="4" fontId="4" fillId="0" borderId="7" xfId="0" applyNumberFormat="1" applyFont="1" applyBorder="1"/>
    <xf numFmtId="4" fontId="4" fillId="0" borderId="15" xfId="0" applyNumberFormat="1" applyFont="1" applyBorder="1" applyAlignment="1">
      <alignment vertical="center"/>
    </xf>
    <xf numFmtId="4" fontId="6" fillId="0" borderId="0" xfId="7" applyNumberFormat="1" applyFont="1" applyBorder="1" applyAlignment="1" applyProtection="1">
      <alignment horizontal="centerContinuous"/>
      <protection locked="0"/>
    </xf>
    <xf numFmtId="4" fontId="4" fillId="0" borderId="0" xfId="7" applyNumberFormat="1" applyFont="1" applyBorder="1" applyAlignment="1" applyProtection="1">
      <alignment horizontal="centerContinuous"/>
      <protection locked="0"/>
    </xf>
    <xf numFmtId="4" fontId="4" fillId="0" borderId="0" xfId="5" applyNumberFormat="1" applyFont="1" applyProtection="1">
      <protection locked="0"/>
    </xf>
    <xf numFmtId="4" fontId="4" fillId="28" borderId="12" xfId="7" applyNumberFormat="1" applyFont="1" applyFill="1" applyBorder="1" applyAlignment="1" applyProtection="1">
      <alignment horizontal="center" vertical="center"/>
      <protection locked="0"/>
    </xf>
    <xf numFmtId="4" fontId="7" fillId="28" borderId="13" xfId="0" applyNumberFormat="1" applyFont="1" applyFill="1" applyBorder="1" applyAlignment="1" applyProtection="1">
      <alignment vertical="center" wrapText="1"/>
      <protection locked="0"/>
    </xf>
    <xf numFmtId="10" fontId="6" fillId="4" borderId="13" xfId="12" applyNumberFormat="1" applyFont="1" applyFill="1" applyBorder="1" applyAlignment="1" applyProtection="1">
      <alignment vertical="center"/>
      <protection locked="0"/>
    </xf>
    <xf numFmtId="4" fontId="4" fillId="8" borderId="10" xfId="3" applyNumberFormat="1" applyFont="1" applyFill="1" applyBorder="1" applyAlignment="1" applyProtection="1">
      <alignment vertical="center"/>
      <protection locked="0"/>
    </xf>
    <xf numFmtId="10" fontId="6" fillId="0" borderId="12" xfId="12" applyNumberFormat="1" applyFont="1" applyBorder="1" applyAlignment="1" applyProtection="1">
      <alignment horizontal="center" vertical="center"/>
      <protection locked="0"/>
    </xf>
    <xf numFmtId="10" fontId="6" fillId="0" borderId="12" xfId="12" applyNumberFormat="1" applyFont="1" applyFill="1" applyBorder="1" applyAlignment="1" applyProtection="1">
      <alignment horizontal="center" vertical="center"/>
      <protection locked="0"/>
    </xf>
    <xf numFmtId="10" fontId="6" fillId="0" borderId="1" xfId="12" applyNumberFormat="1" applyFont="1" applyFill="1" applyBorder="1" applyAlignment="1" applyProtection="1">
      <alignment horizontal="centerContinuous" vertical="center"/>
      <protection locked="0"/>
    </xf>
    <xf numFmtId="10" fontId="6" fillId="0" borderId="5" xfId="12" applyNumberFormat="1" applyFont="1" applyFill="1" applyBorder="1" applyAlignment="1" applyProtection="1">
      <alignment horizontal="centerContinuous" vertical="center"/>
      <protection locked="0"/>
    </xf>
    <xf numFmtId="10" fontId="6" fillId="0" borderId="6" xfId="12" applyNumberFormat="1" applyFont="1" applyBorder="1" applyAlignment="1" applyProtection="1">
      <alignment horizontal="center"/>
      <protection locked="0"/>
    </xf>
    <xf numFmtId="10" fontId="6" fillId="0" borderId="12" xfId="12" applyNumberFormat="1" applyFont="1" applyBorder="1" applyAlignment="1">
      <alignment horizontal="center" vertical="center"/>
    </xf>
    <xf numFmtId="10" fontId="6" fillId="0" borderId="12" xfId="12" applyNumberFormat="1" applyFont="1" applyFill="1" applyBorder="1" applyAlignment="1" applyProtection="1">
      <alignment horizontal="center" vertical="center"/>
    </xf>
    <xf numFmtId="4" fontId="4" fillId="10" borderId="13" xfId="0" applyNumberFormat="1" applyFont="1" applyFill="1" applyBorder="1" applyAlignment="1" applyProtection="1">
      <alignment horizontal="centerContinuous" vertical="center"/>
      <protection locked="0"/>
    </xf>
    <xf numFmtId="4" fontId="4" fillId="10" borderId="13" xfId="0" applyNumberFormat="1" applyFont="1" applyFill="1" applyBorder="1" applyAlignment="1" applyProtection="1">
      <alignment horizontal="centerContinuous"/>
      <protection locked="0"/>
    </xf>
    <xf numFmtId="4" fontId="4" fillId="28" borderId="13" xfId="0" applyNumberFormat="1" applyFont="1" applyFill="1" applyBorder="1" applyAlignment="1" applyProtection="1">
      <alignment horizontal="center" vertical="center"/>
      <protection locked="0"/>
    </xf>
    <xf numFmtId="4" fontId="6" fillId="28" borderId="13" xfId="0" applyNumberFormat="1" applyFont="1" applyFill="1" applyBorder="1" applyAlignment="1" applyProtection="1">
      <alignment horizontal="center"/>
      <protection locked="0"/>
    </xf>
    <xf numFmtId="4" fontId="4" fillId="28" borderId="10" xfId="0" applyNumberFormat="1" applyFont="1" applyFill="1" applyBorder="1" applyAlignment="1" applyProtection="1">
      <alignment horizontal="centerContinuous"/>
      <protection locked="0"/>
    </xf>
    <xf numFmtId="4" fontId="4" fillId="10" borderId="13" xfId="1" applyNumberFormat="1" applyFill="1" applyBorder="1" applyAlignment="1" applyProtection="1">
      <alignment horizontal="centerContinuous"/>
      <protection locked="0"/>
    </xf>
    <xf numFmtId="4" fontId="4" fillId="10" borderId="13" xfId="1" applyNumberFormat="1" applyFill="1" applyBorder="1" applyAlignment="1" applyProtection="1">
      <alignment horizontal="centerContinuous" vertical="center"/>
      <protection locked="0"/>
    </xf>
    <xf numFmtId="4" fontId="15" fillId="28" borderId="13" xfId="2" applyNumberFormat="1" applyFont="1" applyFill="1" applyBorder="1" applyAlignment="1" applyProtection="1">
      <alignment vertical="center"/>
    </xf>
    <xf numFmtId="4" fontId="4" fillId="29" borderId="13" xfId="0" applyNumberFormat="1" applyFont="1" applyFill="1" applyBorder="1" applyAlignment="1">
      <alignment horizontal="center" vertical="center"/>
    </xf>
    <xf numFmtId="4" fontId="6" fillId="10" borderId="13" xfId="1" applyNumberFormat="1" applyFont="1" applyFill="1" applyBorder="1" applyAlignment="1" applyProtection="1">
      <alignment horizontal="center" vertical="center"/>
      <protection hidden="1"/>
    </xf>
    <xf numFmtId="4" fontId="6" fillId="10" borderId="10" xfId="1" applyNumberFormat="1" applyFont="1" applyFill="1" applyBorder="1" applyAlignment="1" applyProtection="1">
      <alignment horizontal="center" vertical="center"/>
      <protection locked="0"/>
    </xf>
    <xf numFmtId="4" fontId="6" fillId="10" borderId="11" xfId="1" applyNumberFormat="1" applyFont="1" applyFill="1" applyBorder="1" applyAlignment="1" applyProtection="1">
      <alignment horizontal="center" vertical="center"/>
      <protection locked="0"/>
    </xf>
    <xf numFmtId="4" fontId="6" fillId="10" borderId="13" xfId="0" applyNumberFormat="1" applyFont="1" applyFill="1" applyBorder="1" applyAlignment="1" applyProtection="1">
      <alignment horizontal="center"/>
      <protection locked="0"/>
    </xf>
    <xf numFmtId="4" fontId="10" fillId="10" borderId="13" xfId="1" applyNumberFormat="1" applyFont="1" applyFill="1" applyBorder="1" applyAlignment="1" applyProtection="1">
      <alignment horizontal="center" vertical="center"/>
      <protection hidden="1"/>
    </xf>
    <xf numFmtId="4" fontId="6" fillId="10" borderId="13" xfId="2" applyNumberFormat="1" applyFont="1" applyFill="1" applyBorder="1" applyAlignment="1" applyProtection="1">
      <alignment horizontal="center" vertical="center"/>
      <protection hidden="1"/>
    </xf>
    <xf numFmtId="4" fontId="7" fillId="10" borderId="13" xfId="1" applyNumberFormat="1" applyFont="1" applyFill="1" applyBorder="1" applyAlignment="1" applyProtection="1">
      <alignment horizontal="center" vertical="center"/>
      <protection hidden="1"/>
    </xf>
    <xf numFmtId="4" fontId="4" fillId="10" borderId="13" xfId="1" applyNumberFormat="1" applyFill="1" applyBorder="1" applyAlignment="1" applyProtection="1">
      <alignment horizontal="center" vertical="center"/>
      <protection hidden="1"/>
    </xf>
    <xf numFmtId="4" fontId="4" fillId="10" borderId="13" xfId="2" applyNumberFormat="1" applyFont="1" applyFill="1" applyBorder="1" applyAlignment="1" applyProtection="1">
      <alignment horizontal="center" vertical="center"/>
      <protection hidden="1"/>
    </xf>
    <xf numFmtId="4" fontId="4" fillId="10" borderId="13" xfId="3" applyNumberFormat="1" applyFont="1" applyFill="1" applyBorder="1" applyAlignment="1" applyProtection="1">
      <alignment horizontal="center" vertical="center"/>
      <protection hidden="1"/>
    </xf>
    <xf numFmtId="4" fontId="6" fillId="30" borderId="13" xfId="3" applyNumberFormat="1" applyFont="1" applyFill="1" applyBorder="1" applyAlignment="1">
      <alignment vertical="center"/>
    </xf>
    <xf numFmtId="4" fontId="24" fillId="31" borderId="13" xfId="0" applyNumberFormat="1" applyFont="1" applyFill="1" applyBorder="1" applyAlignment="1">
      <alignment vertical="center"/>
    </xf>
    <xf numFmtId="4" fontId="30" fillId="19" borderId="13" xfId="0" applyNumberFormat="1" applyFont="1" applyFill="1" applyBorder="1" applyAlignment="1">
      <alignment horizontal="center" vertical="center"/>
    </xf>
    <xf numFmtId="4" fontId="42" fillId="0" borderId="0" xfId="1" applyNumberFormat="1" applyFont="1" applyProtection="1">
      <protection locked="0"/>
    </xf>
    <xf numFmtId="4" fontId="44" fillId="0" borderId="13" xfId="0" applyNumberFormat="1" applyFont="1" applyBorder="1" applyAlignment="1">
      <alignment horizontal="center" vertical="center" wrapText="1"/>
    </xf>
    <xf numFmtId="4" fontId="44" fillId="0" borderId="13" xfId="0" applyNumberFormat="1" applyFont="1" applyBorder="1" applyAlignment="1">
      <alignment horizontal="centerContinuous" vertical="center" wrapText="1"/>
    </xf>
    <xf numFmtId="4" fontId="44" fillId="0" borderId="13" xfId="2" applyNumberFormat="1" applyFont="1" applyFill="1" applyBorder="1" applyAlignment="1" applyProtection="1">
      <alignment horizontal="center" vertical="center" wrapText="1"/>
    </xf>
    <xf numFmtId="4" fontId="44" fillId="0" borderId="13" xfId="1" applyNumberFormat="1" applyFont="1" applyBorder="1" applyAlignment="1">
      <alignment horizontal="centerContinuous" vertical="center" wrapText="1"/>
    </xf>
    <xf numFmtId="4" fontId="45" fillId="0" borderId="0" xfId="0" applyNumberFormat="1" applyFont="1"/>
    <xf numFmtId="4" fontId="45" fillId="0" borderId="0" xfId="1" applyNumberFormat="1" applyFont="1" applyProtection="1">
      <protection locked="0"/>
    </xf>
    <xf numFmtId="4" fontId="44" fillId="0" borderId="13" xfId="2" applyNumberFormat="1" applyFont="1" applyFill="1" applyBorder="1" applyAlignment="1" applyProtection="1">
      <alignment vertical="center"/>
    </xf>
    <xf numFmtId="4" fontId="48" fillId="0" borderId="13" xfId="3" applyNumberFormat="1" applyFont="1" applyBorder="1" applyAlignment="1">
      <alignment vertical="center"/>
    </xf>
    <xf numFmtId="4" fontId="44" fillId="0" borderId="13" xfId="3" applyNumberFormat="1" applyFont="1" applyBorder="1" applyAlignment="1">
      <alignment vertical="center"/>
    </xf>
    <xf numFmtId="4" fontId="4" fillId="0" borderId="42" xfId="1" applyNumberFormat="1" applyBorder="1" applyProtection="1">
      <protection locked="0"/>
    </xf>
    <xf numFmtId="4" fontId="4" fillId="0" borderId="43" xfId="1" applyNumberFormat="1" applyBorder="1" applyProtection="1">
      <protection locked="0"/>
    </xf>
    <xf numFmtId="4" fontId="7" fillId="0" borderId="43" xfId="1" applyNumberFormat="1" applyFont="1" applyBorder="1" applyAlignment="1" applyProtection="1">
      <alignment horizontal="center"/>
      <protection locked="0"/>
    </xf>
    <xf numFmtId="4" fontId="4" fillId="0" borderId="43" xfId="1" applyNumberFormat="1" applyBorder="1" applyAlignment="1" applyProtection="1">
      <alignment horizontal="right"/>
      <protection locked="0"/>
    </xf>
    <xf numFmtId="4" fontId="4" fillId="0" borderId="43" xfId="2" applyNumberFormat="1" applyFont="1" applyFill="1" applyBorder="1" applyProtection="1">
      <protection locked="0"/>
    </xf>
    <xf numFmtId="4" fontId="4" fillId="0" borderId="44" xfId="1" applyNumberFormat="1" applyBorder="1" applyProtection="1">
      <protection locked="0"/>
    </xf>
    <xf numFmtId="4" fontId="4" fillId="0" borderId="45" xfId="1" applyNumberFormat="1" applyBorder="1" applyProtection="1">
      <protection locked="0"/>
    </xf>
    <xf numFmtId="4" fontId="4" fillId="0" borderId="46" xfId="1" applyNumberFormat="1" applyBorder="1" applyProtection="1">
      <protection locked="0"/>
    </xf>
    <xf numFmtId="4" fontId="22" fillId="0" borderId="0" xfId="0" applyNumberFormat="1" applyFont="1" applyAlignment="1">
      <alignment horizontal="center"/>
    </xf>
    <xf numFmtId="4" fontId="29" fillId="0" borderId="0" xfId="0" applyNumberFormat="1" applyFont="1" applyAlignment="1">
      <alignment horizontal="center"/>
    </xf>
    <xf numFmtId="4" fontId="22" fillId="0" borderId="46" xfId="0" applyNumberFormat="1" applyFont="1" applyBorder="1" applyAlignment="1">
      <alignment horizontal="center"/>
    </xf>
    <xf numFmtId="4" fontId="30" fillId="0" borderId="0" xfId="0" applyNumberFormat="1" applyFont="1" applyAlignment="1">
      <alignment horizontal="left" vertical="center"/>
    </xf>
    <xf numFmtId="4" fontId="27" fillId="0" borderId="0" xfId="0" applyNumberFormat="1" applyFont="1" applyAlignment="1">
      <alignment horizontal="left" vertical="center"/>
    </xf>
    <xf numFmtId="4" fontId="27" fillId="0" borderId="0" xfId="0" applyNumberFormat="1" applyFont="1"/>
    <xf numFmtId="4" fontId="30" fillId="0" borderId="0" xfId="0" applyNumberFormat="1" applyFont="1" applyAlignment="1">
      <alignment horizontal="center"/>
    </xf>
    <xf numFmtId="4" fontId="42" fillId="0" borderId="45" xfId="1" applyNumberFormat="1" applyFont="1" applyBorder="1" applyProtection="1">
      <protection locked="0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Alignment="1">
      <alignment horizontal="center" vertical="top"/>
    </xf>
    <xf numFmtId="4" fontId="42" fillId="0" borderId="0" xfId="0" applyNumberFormat="1" applyFont="1" applyAlignment="1">
      <alignment horizontal="center"/>
    </xf>
    <xf numFmtId="4" fontId="13" fillId="0" borderId="46" xfId="0" applyNumberFormat="1" applyFont="1" applyBorder="1" applyAlignment="1">
      <alignment horizontal="center"/>
    </xf>
    <xf numFmtId="4" fontId="4" fillId="0" borderId="47" xfId="1" applyNumberFormat="1" applyBorder="1" applyProtection="1">
      <protection locked="0"/>
    </xf>
    <xf numFmtId="4" fontId="6" fillId="0" borderId="48" xfId="3" applyNumberFormat="1" applyFont="1" applyBorder="1" applyAlignment="1" applyProtection="1">
      <alignment horizontal="center"/>
      <protection locked="0"/>
    </xf>
    <xf numFmtId="4" fontId="6" fillId="0" borderId="45" xfId="3" applyNumberFormat="1" applyFont="1" applyBorder="1" applyProtection="1">
      <protection locked="0"/>
    </xf>
    <xf numFmtId="4" fontId="6" fillId="0" borderId="0" xfId="3" applyNumberFormat="1" applyFont="1" applyAlignment="1" applyProtection="1">
      <alignment horizontal="left"/>
      <protection locked="0"/>
    </xf>
    <xf numFmtId="4" fontId="6" fillId="0" borderId="0" xfId="3" applyNumberFormat="1" applyFont="1" applyAlignment="1" applyProtection="1">
      <alignment horizontal="centerContinuous" vertical="center"/>
      <protection locked="0"/>
    </xf>
    <xf numFmtId="4" fontId="6" fillId="0" borderId="0" xfId="3" applyNumberFormat="1" applyFont="1" applyAlignment="1" applyProtection="1">
      <alignment horizontal="center"/>
      <protection locked="0"/>
    </xf>
    <xf numFmtId="4" fontId="7" fillId="0" borderId="0" xfId="3" applyNumberFormat="1" applyFont="1" applyAlignment="1" applyProtection="1">
      <alignment horizontal="center"/>
      <protection locked="0"/>
    </xf>
    <xf numFmtId="4" fontId="4" fillId="0" borderId="0" xfId="3" applyNumberFormat="1" applyFont="1" applyAlignment="1" applyProtection="1">
      <alignment horizontal="right"/>
      <protection locked="0"/>
    </xf>
    <xf numFmtId="4" fontId="6" fillId="0" borderId="0" xfId="3" applyNumberFormat="1" applyFont="1" applyAlignment="1" applyProtection="1">
      <alignment horizontal="centerContinuous"/>
      <protection locked="0"/>
    </xf>
    <xf numFmtId="4" fontId="4" fillId="0" borderId="0" xfId="3" applyNumberFormat="1" applyFont="1" applyAlignment="1" applyProtection="1">
      <alignment horizontal="left"/>
      <protection locked="0"/>
    </xf>
    <xf numFmtId="4" fontId="4" fillId="0" borderId="0" xfId="3" applyNumberFormat="1" applyFont="1" applyAlignment="1" applyProtection="1">
      <alignment horizontal="center"/>
      <protection locked="0"/>
    </xf>
    <xf numFmtId="4" fontId="6" fillId="0" borderId="46" xfId="3" applyNumberFormat="1" applyFont="1" applyBorder="1" applyAlignment="1" applyProtection="1">
      <alignment horizontal="center"/>
      <protection locked="0"/>
    </xf>
    <xf numFmtId="4" fontId="6" fillId="0" borderId="0" xfId="3" applyNumberFormat="1" applyFont="1" applyAlignment="1" applyProtection="1">
      <alignment horizontal="center" vertical="center"/>
      <protection locked="0"/>
    </xf>
    <xf numFmtId="4" fontId="20" fillId="0" borderId="0" xfId="3" applyNumberFormat="1" applyFont="1" applyAlignment="1" applyProtection="1">
      <alignment vertical="center" wrapText="1"/>
      <protection locked="0"/>
    </xf>
    <xf numFmtId="4" fontId="4" fillId="11" borderId="0" xfId="3" applyNumberFormat="1" applyFont="1" applyFill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center"/>
      <protection locked="0"/>
    </xf>
    <xf numFmtId="4" fontId="4" fillId="0" borderId="46" xfId="3" applyNumberFormat="1" applyFont="1" applyBorder="1" applyAlignment="1" applyProtection="1">
      <alignment horizontal="centerContinuous"/>
      <protection locked="0"/>
    </xf>
    <xf numFmtId="4" fontId="4" fillId="0" borderId="0" xfId="3" applyNumberFormat="1" applyFont="1" applyAlignment="1" applyProtection="1">
      <alignment horizontal="center" vertical="center"/>
      <protection locked="0"/>
    </xf>
    <xf numFmtId="4" fontId="6" fillId="0" borderId="45" xfId="3" applyNumberFormat="1" applyFont="1" applyBorder="1" applyAlignment="1" applyProtection="1">
      <alignment vertical="center"/>
      <protection locked="0"/>
    </xf>
    <xf numFmtId="4" fontId="6" fillId="0" borderId="0" xfId="3" applyNumberFormat="1" applyFont="1" applyAlignment="1" applyProtection="1">
      <alignment vertical="center"/>
      <protection locked="0"/>
    </xf>
    <xf numFmtId="4" fontId="4" fillId="0" borderId="0" xfId="1" applyNumberFormat="1" applyAlignment="1" applyProtection="1">
      <alignment horizontal="left" vertical="center" wrapText="1"/>
      <protection locked="0"/>
    </xf>
    <xf numFmtId="4" fontId="20" fillId="0" borderId="0" xfId="3" applyNumberFormat="1" applyFont="1" applyAlignment="1" applyProtection="1">
      <alignment horizontal="justify" vertical="center" wrapText="1"/>
      <protection locked="0"/>
    </xf>
    <xf numFmtId="4" fontId="4" fillId="0" borderId="0" xfId="1" applyNumberFormat="1" applyAlignment="1" applyProtection="1">
      <alignment horizontal="left" vertical="center"/>
      <protection locked="0"/>
    </xf>
    <xf numFmtId="4" fontId="4" fillId="0" borderId="0" xfId="1" applyNumberFormat="1" applyAlignment="1" applyProtection="1">
      <alignment vertical="center" wrapText="1"/>
      <protection locked="0"/>
    </xf>
    <xf numFmtId="4" fontId="6" fillId="0" borderId="0" xfId="1" applyNumberFormat="1" applyFont="1" applyAlignment="1" applyProtection="1">
      <alignment horizontal="left" vertical="center"/>
      <protection locked="0"/>
    </xf>
    <xf numFmtId="4" fontId="6" fillId="0" borderId="0" xfId="1" applyNumberFormat="1" applyFont="1" applyAlignment="1" applyProtection="1">
      <alignment horizontal="center" vertical="center"/>
      <protection locked="0"/>
    </xf>
    <xf numFmtId="4" fontId="4" fillId="0" borderId="0" xfId="3" applyNumberFormat="1" applyFont="1" applyAlignment="1" applyProtection="1">
      <alignment horizontal="centerContinuous"/>
      <protection locked="0"/>
    </xf>
    <xf numFmtId="4" fontId="7" fillId="0" borderId="0" xfId="1" applyNumberFormat="1" applyFont="1" applyAlignment="1" applyProtection="1">
      <alignment horizontal="left" vertical="center"/>
      <protection locked="0"/>
    </xf>
    <xf numFmtId="4" fontId="6" fillId="0" borderId="0" xfId="1" applyNumberFormat="1" applyFont="1" applyAlignment="1" applyProtection="1">
      <alignment vertical="center"/>
      <protection locked="0"/>
    </xf>
    <xf numFmtId="4" fontId="4" fillId="0" borderId="0" xfId="3" applyNumberFormat="1" applyFont="1" applyProtection="1">
      <protection locked="0"/>
    </xf>
    <xf numFmtId="9" fontId="6" fillId="9" borderId="0" xfId="12" applyFont="1" applyFill="1" applyBorder="1" applyAlignment="1" applyProtection="1">
      <alignment horizontal="center" vertical="center"/>
      <protection locked="0"/>
    </xf>
    <xf numFmtId="4" fontId="6" fillId="0" borderId="45" xfId="1" applyNumberFormat="1" applyFont="1" applyBorder="1" applyAlignment="1" applyProtection="1">
      <alignment vertical="center"/>
      <protection locked="0"/>
    </xf>
    <xf numFmtId="4" fontId="6" fillId="0" borderId="45" xfId="1" applyNumberFormat="1" applyFont="1" applyBorder="1" applyAlignment="1" applyProtection="1">
      <alignment horizontal="left" vertical="center"/>
      <protection locked="0"/>
    </xf>
    <xf numFmtId="4" fontId="21" fillId="0" borderId="0" xfId="1" applyNumberFormat="1" applyFont="1" applyAlignment="1" applyProtection="1">
      <alignment horizontal="left" vertical="center"/>
      <protection locked="0"/>
    </xf>
    <xf numFmtId="4" fontId="4" fillId="0" borderId="0" xfId="1" applyNumberFormat="1" applyAlignment="1" applyProtection="1">
      <alignment horizontal="right" vertical="center"/>
      <protection locked="0"/>
    </xf>
    <xf numFmtId="4" fontId="4" fillId="7" borderId="0" xfId="1" applyNumberFormat="1" applyFill="1" applyAlignment="1" applyProtection="1">
      <alignment horizontal="left" vertical="center" wrapText="1"/>
      <protection locked="0"/>
    </xf>
    <xf numFmtId="4" fontId="7" fillId="28" borderId="0" xfId="1" applyNumberFormat="1" applyFont="1" applyFill="1" applyAlignment="1" applyProtection="1">
      <alignment horizontal="left" vertical="center"/>
      <protection locked="0"/>
    </xf>
    <xf numFmtId="4" fontId="4" fillId="28" borderId="0" xfId="1" applyNumberFormat="1" applyFill="1" applyProtection="1">
      <protection locked="0"/>
    </xf>
    <xf numFmtId="4" fontId="4" fillId="28" borderId="0" xfId="1" applyNumberFormat="1" applyFill="1" applyAlignment="1" applyProtection="1">
      <alignment horizontal="left" vertical="center"/>
      <protection locked="0"/>
    </xf>
    <xf numFmtId="4" fontId="28" fillId="28" borderId="0" xfId="1" applyNumberFormat="1" applyFont="1" applyFill="1" applyAlignment="1" applyProtection="1">
      <alignment horizontal="left" vertical="center"/>
      <protection locked="0"/>
    </xf>
    <xf numFmtId="4" fontId="4" fillId="0" borderId="45" xfId="3" applyNumberFormat="1" applyFont="1" applyBorder="1" applyProtection="1">
      <protection locked="0"/>
    </xf>
    <xf numFmtId="4" fontId="4" fillId="0" borderId="46" xfId="3" applyNumberFormat="1" applyFont="1" applyBorder="1" applyProtection="1">
      <protection locked="0"/>
    </xf>
    <xf numFmtId="4" fontId="6" fillId="3" borderId="52" xfId="1" applyNumberFormat="1" applyFont="1" applyFill="1" applyBorder="1" applyAlignment="1" applyProtection="1">
      <alignment horizontal="centerContinuous"/>
      <protection locked="0"/>
    </xf>
    <xf numFmtId="4" fontId="6" fillId="0" borderId="53" xfId="1" applyNumberFormat="1" applyFont="1" applyBorder="1" applyProtection="1">
      <protection locked="0"/>
    </xf>
    <xf numFmtId="4" fontId="6" fillId="0" borderId="52" xfId="1" applyNumberFormat="1" applyFont="1" applyBorder="1" applyAlignment="1" applyProtection="1">
      <alignment horizontal="centerContinuous"/>
      <protection locked="0"/>
    </xf>
    <xf numFmtId="4" fontId="4" fillId="0" borderId="54" xfId="1" applyNumberFormat="1" applyBorder="1" applyProtection="1">
      <protection locked="0"/>
    </xf>
    <xf numFmtId="4" fontId="4" fillId="0" borderId="0" xfId="2" applyNumberFormat="1" applyFont="1" applyFill="1" applyBorder="1" applyProtection="1">
      <protection locked="0"/>
    </xf>
    <xf numFmtId="4" fontId="6" fillId="0" borderId="53" xfId="0" applyNumberFormat="1" applyFont="1" applyBorder="1" applyProtection="1">
      <protection locked="0"/>
    </xf>
    <xf numFmtId="4" fontId="6" fillId="0" borderId="52" xfId="0" applyNumberFormat="1" applyFont="1" applyBorder="1" applyAlignment="1" applyProtection="1">
      <alignment horizontal="centerContinuous"/>
      <protection locked="0"/>
    </xf>
    <xf numFmtId="4" fontId="4" fillId="0" borderId="53" xfId="0" applyNumberFormat="1" applyFont="1" applyBorder="1" applyAlignment="1" applyProtection="1">
      <alignment horizontal="center" vertical="center"/>
      <protection locked="0"/>
    </xf>
    <xf numFmtId="4" fontId="6" fillId="0" borderId="55" xfId="0" applyNumberFormat="1" applyFont="1" applyBorder="1" applyAlignment="1" applyProtection="1">
      <alignment horizontal="center" vertical="center"/>
      <protection locked="0"/>
    </xf>
    <xf numFmtId="4" fontId="6" fillId="0" borderId="0" xfId="3" applyNumberFormat="1" applyFont="1" applyProtection="1">
      <protection locked="0"/>
    </xf>
    <xf numFmtId="4" fontId="4" fillId="0" borderId="0" xfId="0" applyNumberFormat="1" applyFont="1" applyAlignment="1" applyProtection="1">
      <alignment horizontal="centerContinuous"/>
      <protection locked="0"/>
    </xf>
    <xf numFmtId="4" fontId="6" fillId="0" borderId="45" xfId="0" applyNumberFormat="1" applyFont="1" applyBorder="1" applyAlignment="1" applyProtection="1">
      <alignment horizontal="center" vertical="center"/>
      <protection locked="0"/>
    </xf>
    <xf numFmtId="4" fontId="6" fillId="0" borderId="0" xfId="0" applyNumberFormat="1" applyFont="1" applyAlignment="1" applyProtection="1">
      <alignment horizontal="left" vertical="center" wrapText="1"/>
      <protection locked="0"/>
    </xf>
    <xf numFmtId="4" fontId="6" fillId="0" borderId="0" xfId="0" applyNumberFormat="1" applyFont="1" applyAlignment="1" applyProtection="1">
      <alignment horizontal="center" vertical="center"/>
      <protection locked="0"/>
    </xf>
    <xf numFmtId="4" fontId="6" fillId="0" borderId="0" xfId="0" applyNumberFormat="1" applyFont="1" applyAlignment="1" applyProtection="1">
      <alignment horizontal="right" vertical="center"/>
      <protection locked="0"/>
    </xf>
    <xf numFmtId="4" fontId="10" fillId="0" borderId="0" xfId="0" applyNumberFormat="1" applyFont="1" applyAlignment="1" applyProtection="1">
      <alignment vertical="center" wrapText="1"/>
      <protection locked="0"/>
    </xf>
    <xf numFmtId="4" fontId="6" fillId="0" borderId="0" xfId="0" applyNumberFormat="1" applyFont="1" applyAlignment="1" applyProtection="1">
      <alignment horizontal="centerContinuous"/>
      <protection locked="0"/>
    </xf>
    <xf numFmtId="4" fontId="4" fillId="0" borderId="46" xfId="3" applyNumberFormat="1" applyFont="1" applyBorder="1" applyAlignment="1" applyProtection="1">
      <alignment horizontal="center" vertical="center"/>
      <protection locked="0"/>
    </xf>
    <xf numFmtId="4" fontId="6" fillId="0" borderId="53" xfId="0" applyNumberFormat="1" applyFont="1" applyBorder="1" applyAlignment="1" applyProtection="1">
      <alignment horizontal="center"/>
      <protection locked="0"/>
    </xf>
    <xf numFmtId="4" fontId="4" fillId="0" borderId="57" xfId="0" applyNumberFormat="1" applyFont="1" applyBorder="1" applyAlignment="1" applyProtection="1">
      <alignment horizontal="center" vertical="center"/>
      <protection locked="0"/>
    </xf>
    <xf numFmtId="4" fontId="6" fillId="0" borderId="48" xfId="0" applyNumberFormat="1" applyFont="1" applyBorder="1" applyAlignment="1" applyProtection="1">
      <alignment horizontal="centerContinuous"/>
      <protection locked="0"/>
    </xf>
    <xf numFmtId="4" fontId="6" fillId="10" borderId="59" xfId="1" applyNumberFormat="1" applyFont="1" applyFill="1" applyBorder="1" applyAlignment="1" applyProtection="1">
      <alignment horizontal="centerContinuous"/>
      <protection locked="0"/>
    </xf>
    <xf numFmtId="4" fontId="6" fillId="0" borderId="0" xfId="1" applyNumberFormat="1" applyFont="1" applyAlignment="1" applyProtection="1">
      <alignment horizontal="centerContinuous"/>
      <protection locked="0"/>
    </xf>
    <xf numFmtId="4" fontId="6" fillId="10" borderId="51" xfId="1" applyNumberFormat="1" applyFont="1" applyFill="1" applyBorder="1" applyAlignment="1" applyProtection="1">
      <alignment horizontal="center" vertical="center"/>
      <protection locked="0"/>
    </xf>
    <xf numFmtId="4" fontId="6" fillId="10" borderId="52" xfId="1" applyNumberFormat="1" applyFont="1" applyFill="1" applyBorder="1" applyAlignment="1" applyProtection="1">
      <alignment horizontal="center"/>
      <protection locked="0"/>
    </xf>
    <xf numFmtId="4" fontId="6" fillId="0" borderId="52" xfId="1" applyNumberFormat="1" applyFont="1" applyBorder="1" applyAlignment="1" applyProtection="1">
      <alignment horizontal="center"/>
      <protection locked="0"/>
    </xf>
    <xf numFmtId="4" fontId="4" fillId="0" borderId="53" xfId="1" applyNumberFormat="1" applyBorder="1" applyAlignment="1" applyProtection="1">
      <alignment horizontal="center" vertical="center"/>
      <protection hidden="1"/>
    </xf>
    <xf numFmtId="4" fontId="6" fillId="24" borderId="51" xfId="1" applyNumberFormat="1" applyFont="1" applyFill="1" applyBorder="1" applyAlignment="1" applyProtection="1">
      <alignment horizontal="center" vertical="center"/>
      <protection locked="0"/>
    </xf>
    <xf numFmtId="4" fontId="6" fillId="7" borderId="53" xfId="1" applyNumberFormat="1" applyFont="1" applyFill="1" applyBorder="1" applyAlignment="1" applyProtection="1">
      <alignment horizontal="center" vertical="center"/>
      <protection hidden="1"/>
    </xf>
    <xf numFmtId="4" fontId="4" fillId="0" borderId="51" xfId="1" applyNumberFormat="1" applyBorder="1" applyAlignment="1" applyProtection="1">
      <alignment horizontal="center" vertical="center"/>
      <protection hidden="1"/>
    </xf>
    <xf numFmtId="4" fontId="7" fillId="0" borderId="53" xfId="1" applyNumberFormat="1" applyFont="1" applyBorder="1" applyAlignment="1" applyProtection="1">
      <alignment horizontal="left" vertical="center"/>
      <protection locked="0"/>
    </xf>
    <xf numFmtId="4" fontId="4" fillId="9" borderId="53" xfId="1" applyNumberFormat="1" applyFill="1" applyBorder="1" applyAlignment="1" applyProtection="1">
      <alignment horizontal="center" vertical="center"/>
      <protection hidden="1"/>
    </xf>
    <xf numFmtId="4" fontId="10" fillId="28" borderId="53" xfId="1" applyNumberFormat="1" applyFont="1" applyFill="1" applyBorder="1" applyAlignment="1" applyProtection="1">
      <alignment horizontal="left" vertical="center"/>
      <protection locked="0"/>
    </xf>
    <xf numFmtId="4" fontId="10" fillId="0" borderId="53" xfId="1" applyNumberFormat="1" applyFont="1" applyBorder="1" applyAlignment="1" applyProtection="1">
      <alignment horizontal="left" vertical="center"/>
      <protection locked="0"/>
    </xf>
    <xf numFmtId="4" fontId="4" fillId="0" borderId="0" xfId="3" applyNumberFormat="1" applyFont="1" applyAlignment="1" applyProtection="1">
      <alignment vertical="center"/>
      <protection locked="0"/>
    </xf>
    <xf numFmtId="4" fontId="6" fillId="0" borderId="51" xfId="3" applyNumberFormat="1" applyFont="1" applyBorder="1" applyAlignment="1" applyProtection="1">
      <alignment horizontal="left" vertical="center"/>
      <protection locked="0"/>
    </xf>
    <xf numFmtId="4" fontId="10" fillId="0" borderId="53" xfId="1" applyNumberFormat="1" applyFont="1" applyBorder="1" applyAlignment="1" applyProtection="1">
      <alignment horizontal="center" vertical="center"/>
      <protection locked="0"/>
    </xf>
    <xf numFmtId="4" fontId="7" fillId="0" borderId="51" xfId="1" applyNumberFormat="1" applyFont="1" applyBorder="1" applyAlignment="1" applyProtection="1">
      <alignment horizontal="left" vertical="center"/>
      <protection locked="0"/>
    </xf>
    <xf numFmtId="4" fontId="7" fillId="0" borderId="0" xfId="3" applyNumberFormat="1" applyFont="1" applyAlignment="1" applyProtection="1">
      <alignment horizontal="center" vertical="center"/>
      <protection locked="0"/>
    </xf>
    <xf numFmtId="4" fontId="4" fillId="0" borderId="0" xfId="3" applyNumberFormat="1" applyFont="1" applyAlignment="1" applyProtection="1">
      <alignment horizontal="right" vertical="center"/>
      <protection locked="0"/>
    </xf>
    <xf numFmtId="4" fontId="6" fillId="0" borderId="46" xfId="3" applyNumberFormat="1" applyFont="1" applyBorder="1" applyAlignment="1" applyProtection="1">
      <alignment horizontal="center" vertical="center"/>
      <protection locked="0"/>
    </xf>
    <xf numFmtId="4" fontId="6" fillId="0" borderId="51" xfId="3" applyNumberFormat="1" applyFont="1" applyBorder="1" applyAlignment="1" applyProtection="1">
      <alignment vertical="center"/>
      <protection locked="0"/>
    </xf>
    <xf numFmtId="4" fontId="4" fillId="0" borderId="47" xfId="3" applyNumberFormat="1" applyFont="1" applyBorder="1" applyProtection="1">
      <protection locked="0"/>
    </xf>
    <xf numFmtId="4" fontId="4" fillId="0" borderId="52" xfId="3" applyNumberFormat="1" applyFont="1" applyBorder="1" applyAlignment="1" applyProtection="1">
      <alignment horizontal="center"/>
      <protection locked="0"/>
    </xf>
    <xf numFmtId="10" fontId="6" fillId="0" borderId="52" xfId="12" applyNumberFormat="1" applyFont="1" applyBorder="1" applyAlignment="1" applyProtection="1">
      <alignment horizontal="center" vertical="center"/>
      <protection locked="0"/>
    </xf>
    <xf numFmtId="10" fontId="6" fillId="0" borderId="52" xfId="12" applyNumberFormat="1" applyFont="1" applyFill="1" applyBorder="1" applyAlignment="1" applyProtection="1">
      <alignment horizontal="center" vertical="center"/>
      <protection locked="0"/>
    </xf>
    <xf numFmtId="4" fontId="8" fillId="0" borderId="0" xfId="5" applyNumberFormat="1" applyFont="1" applyBorder="1" applyAlignment="1" applyProtection="1">
      <alignment horizontal="center"/>
      <protection locked="0"/>
    </xf>
    <xf numFmtId="4" fontId="19" fillId="0" borderId="0" xfId="5" applyNumberFormat="1" applyFont="1" applyBorder="1" applyAlignment="1" applyProtection="1">
      <alignment horizontal="center"/>
      <protection locked="0"/>
    </xf>
    <xf numFmtId="4" fontId="21" fillId="0" borderId="0" xfId="2" applyNumberFormat="1" applyFont="1" applyBorder="1" applyProtection="1">
      <protection locked="0"/>
    </xf>
    <xf numFmtId="4" fontId="6" fillId="11" borderId="0" xfId="3" applyNumberFormat="1" applyFont="1" applyFill="1" applyAlignment="1" applyProtection="1">
      <alignment vertical="center"/>
      <protection locked="0"/>
    </xf>
    <xf numFmtId="10" fontId="6" fillId="0" borderId="48" xfId="12" applyNumberFormat="1" applyFont="1" applyFill="1" applyBorder="1" applyAlignment="1" applyProtection="1">
      <alignment horizontal="centerContinuous" vertical="center"/>
      <protection locked="0"/>
    </xf>
    <xf numFmtId="10" fontId="6" fillId="0" borderId="46" xfId="12" applyNumberFormat="1" applyFont="1" applyFill="1" applyBorder="1" applyAlignment="1" applyProtection="1">
      <alignment horizontal="centerContinuous" vertical="center"/>
      <protection locked="0"/>
    </xf>
    <xf numFmtId="4" fontId="4" fillId="0" borderId="49" xfId="3" applyNumberFormat="1" applyFont="1" applyBorder="1" applyProtection="1">
      <protection locked="0"/>
    </xf>
    <xf numFmtId="10" fontId="6" fillId="0" borderId="50" xfId="12" applyNumberFormat="1" applyFont="1" applyBorder="1" applyAlignment="1" applyProtection="1">
      <alignment horizontal="center"/>
      <protection locked="0"/>
    </xf>
    <xf numFmtId="4" fontId="6" fillId="0" borderId="45" xfId="3" applyNumberFormat="1" applyFont="1" applyBorder="1" applyAlignment="1">
      <alignment vertical="center"/>
    </xf>
    <xf numFmtId="4" fontId="6" fillId="0" borderId="0" xfId="3" applyNumberFormat="1" applyFont="1" applyAlignment="1">
      <alignment horizontal="left" vertical="center"/>
    </xf>
    <xf numFmtId="4" fontId="40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right" vertical="center"/>
    </xf>
    <xf numFmtId="4" fontId="5" fillId="0" borderId="0" xfId="2" applyNumberFormat="1" applyFont="1" applyBorder="1" applyAlignment="1" applyProtection="1">
      <alignment vertical="center"/>
    </xf>
    <xf numFmtId="4" fontId="6" fillId="0" borderId="0" xfId="3" applyNumberFormat="1" applyFont="1" applyAlignment="1">
      <alignment vertical="center"/>
    </xf>
    <xf numFmtId="4" fontId="0" fillId="0" borderId="45" xfId="3" applyNumberFormat="1" applyFont="1" applyBorder="1" applyAlignment="1">
      <alignment vertical="center"/>
    </xf>
    <xf numFmtId="4" fontId="4" fillId="0" borderId="0" xfId="3" applyNumberFormat="1" applyFont="1" applyAlignment="1">
      <alignment vertical="center"/>
    </xf>
    <xf numFmtId="4" fontId="6" fillId="0" borderId="0" xfId="3" applyNumberFormat="1" applyFont="1" applyAlignment="1">
      <alignment horizontal="center" vertical="center"/>
    </xf>
    <xf numFmtId="10" fontId="6" fillId="0" borderId="52" xfId="12" applyNumberFormat="1" applyFont="1" applyBorder="1" applyAlignment="1">
      <alignment horizontal="center" vertical="center"/>
    </xf>
    <xf numFmtId="10" fontId="6" fillId="0" borderId="52" xfId="12" applyNumberFormat="1" applyFont="1" applyFill="1" applyBorder="1" applyAlignment="1" applyProtection="1">
      <alignment horizontal="center" vertical="center"/>
    </xf>
    <xf numFmtId="4" fontId="6" fillId="9" borderId="45" xfId="3" applyNumberFormat="1" applyFont="1" applyFill="1" applyBorder="1" applyAlignment="1">
      <alignment vertical="center"/>
    </xf>
    <xf numFmtId="4" fontId="6" fillId="9" borderId="0" xfId="3" applyNumberFormat="1" applyFont="1" applyFill="1" applyAlignment="1">
      <alignment horizontal="left" vertical="center"/>
    </xf>
    <xf numFmtId="4" fontId="4" fillId="9" borderId="0" xfId="0" applyNumberFormat="1" applyFont="1" applyFill="1" applyAlignment="1">
      <alignment vertical="center"/>
    </xf>
    <xf numFmtId="4" fontId="4" fillId="0" borderId="0" xfId="0" applyNumberFormat="1" applyFont="1" applyAlignment="1">
      <alignment vertical="center"/>
    </xf>
    <xf numFmtId="4" fontId="7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4" fontId="6" fillId="28" borderId="45" xfId="3" applyNumberFormat="1" applyFont="1" applyFill="1" applyBorder="1" applyAlignment="1">
      <alignment vertical="center"/>
    </xf>
    <xf numFmtId="4" fontId="6" fillId="28" borderId="0" xfId="3" applyNumberFormat="1" applyFont="1" applyFill="1" applyAlignment="1">
      <alignment horizontal="left" vertical="center"/>
    </xf>
    <xf numFmtId="4" fontId="40" fillId="28" borderId="0" xfId="0" applyNumberFormat="1" applyFont="1" applyFill="1" applyAlignment="1">
      <alignment horizontal="center" vertical="center"/>
    </xf>
    <xf numFmtId="4" fontId="5" fillId="28" borderId="0" xfId="0" applyNumberFormat="1" applyFont="1" applyFill="1" applyAlignment="1">
      <alignment horizontal="right" vertical="center"/>
    </xf>
    <xf numFmtId="4" fontId="5" fillId="28" borderId="0" xfId="2" applyNumberFormat="1" applyFont="1" applyFill="1" applyBorder="1" applyAlignment="1" applyProtection="1">
      <alignment vertical="center"/>
    </xf>
    <xf numFmtId="4" fontId="6" fillId="28" borderId="0" xfId="3" applyNumberFormat="1" applyFont="1" applyFill="1" applyAlignment="1">
      <alignment vertical="center"/>
    </xf>
    <xf numFmtId="4" fontId="0" fillId="0" borderId="49" xfId="3" applyNumberFormat="1" applyFont="1" applyBorder="1" applyAlignment="1">
      <alignment vertical="center"/>
    </xf>
    <xf numFmtId="4" fontId="6" fillId="0" borderId="50" xfId="3" applyNumberFormat="1" applyFont="1" applyBorder="1" applyAlignment="1">
      <alignment horizontal="center" vertical="center"/>
    </xf>
    <xf numFmtId="4" fontId="6" fillId="0" borderId="50" xfId="3" applyNumberFormat="1" applyFont="1" applyBorder="1" applyAlignment="1" applyProtection="1">
      <alignment horizontal="center"/>
      <protection locked="0"/>
    </xf>
    <xf numFmtId="4" fontId="6" fillId="0" borderId="46" xfId="3" applyNumberFormat="1" applyFont="1" applyBorder="1" applyAlignment="1" applyProtection="1">
      <alignment horizontal="centerContinuous"/>
      <protection locked="0"/>
    </xf>
    <xf numFmtId="4" fontId="6" fillId="0" borderId="51" xfId="3" applyNumberFormat="1" applyFont="1" applyBorder="1" applyProtection="1">
      <protection locked="0"/>
    </xf>
    <xf numFmtId="4" fontId="4" fillId="0" borderId="48" xfId="3" applyNumberFormat="1" applyFont="1" applyBorder="1" applyProtection="1">
      <protection locked="0"/>
    </xf>
    <xf numFmtId="4" fontId="6" fillId="0" borderId="0" xfId="3" applyNumberFormat="1" applyFont="1"/>
    <xf numFmtId="4" fontId="6" fillId="0" borderId="46" xfId="3" applyNumberFormat="1" applyFont="1" applyBorder="1" applyProtection="1">
      <protection locked="0"/>
    </xf>
    <xf numFmtId="4" fontId="15" fillId="0" borderId="53" xfId="1" applyNumberFormat="1" applyFont="1" applyBorder="1" applyAlignment="1">
      <alignment horizontal="center" vertical="center" wrapText="1"/>
    </xf>
    <xf numFmtId="4" fontId="15" fillId="0" borderId="60" xfId="3" quotePrefix="1" applyNumberFormat="1" applyFont="1" applyBorder="1" applyAlignment="1">
      <alignment horizontal="center" vertical="center"/>
    </xf>
    <xf numFmtId="4" fontId="15" fillId="0" borderId="53" xfId="3" quotePrefix="1" applyNumberFormat="1" applyFont="1" applyBorder="1" applyAlignment="1">
      <alignment horizontal="center" vertical="center"/>
    </xf>
    <xf numFmtId="4" fontId="15" fillId="0" borderId="53" xfId="3" applyNumberFormat="1" applyFont="1" applyBorder="1" applyAlignment="1">
      <alignment horizontal="center" vertical="center"/>
    </xf>
    <xf numFmtId="4" fontId="15" fillId="0" borderId="45" xfId="3" applyNumberFormat="1" applyFont="1" applyBorder="1" applyAlignment="1">
      <alignment horizontal="center" vertical="center"/>
    </xf>
    <xf numFmtId="4" fontId="15" fillId="0" borderId="45" xfId="3" applyNumberFormat="1" applyFont="1" applyBorder="1" applyAlignment="1">
      <alignment horizontal="center"/>
    </xf>
    <xf numFmtId="4" fontId="15" fillId="0" borderId="0" xfId="3" applyNumberFormat="1" applyFont="1" applyAlignment="1">
      <alignment horizontal="center"/>
    </xf>
    <xf numFmtId="4" fontId="6" fillId="0" borderId="0" xfId="0" applyNumberFormat="1" applyFont="1"/>
    <xf numFmtId="4" fontId="6" fillId="0" borderId="46" xfId="0" applyNumberFormat="1" applyFont="1" applyBorder="1"/>
    <xf numFmtId="4" fontId="15" fillId="0" borderId="60" xfId="0" applyNumberFormat="1" applyFont="1" applyBorder="1" applyAlignment="1">
      <alignment horizontal="center" vertical="center"/>
    </xf>
    <xf numFmtId="4" fontId="5" fillId="0" borderId="51" xfId="0" applyNumberFormat="1" applyFont="1" applyBorder="1"/>
    <xf numFmtId="4" fontId="36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right"/>
    </xf>
    <xf numFmtId="4" fontId="5" fillId="0" borderId="46" xfId="0" applyNumberFormat="1" applyFont="1" applyBorder="1"/>
    <xf numFmtId="4" fontId="6" fillId="0" borderId="47" xfId="0" applyNumberFormat="1" applyFont="1" applyBorder="1"/>
    <xf numFmtId="4" fontId="6" fillId="0" borderId="0" xfId="0" applyNumberFormat="1" applyFont="1" applyAlignment="1">
      <alignment horizontal="centerContinuous"/>
    </xf>
    <xf numFmtId="4" fontId="12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right"/>
    </xf>
    <xf numFmtId="4" fontId="46" fillId="0" borderId="45" xfId="0" applyNumberFormat="1" applyFont="1" applyBorder="1"/>
    <xf numFmtId="4" fontId="46" fillId="0" borderId="0" xfId="0" applyNumberFormat="1" applyFont="1"/>
    <xf numFmtId="4" fontId="46" fillId="0" borderId="46" xfId="0" applyNumberFormat="1" applyFont="1" applyBorder="1"/>
    <xf numFmtId="4" fontId="6" fillId="0" borderId="45" xfId="0" applyNumberFormat="1" applyFont="1" applyBorder="1"/>
    <xf numFmtId="4" fontId="45" fillId="0" borderId="45" xfId="1" applyNumberFormat="1" applyFont="1" applyBorder="1" applyProtection="1">
      <protection locked="0"/>
    </xf>
    <xf numFmtId="4" fontId="12" fillId="0" borderId="45" xfId="0" applyNumberFormat="1" applyFont="1" applyBorder="1" applyAlignment="1">
      <alignment horizontal="center"/>
    </xf>
    <xf numFmtId="4" fontId="4" fillId="0" borderId="46" xfId="0" applyNumberFormat="1" applyFont="1" applyBorder="1"/>
    <xf numFmtId="4" fontId="6" fillId="0" borderId="45" xfId="1" applyNumberFormat="1" applyFont="1" applyBorder="1" applyProtection="1">
      <protection locked="0"/>
    </xf>
    <xf numFmtId="4" fontId="6" fillId="0" borderId="61" xfId="3" applyNumberFormat="1" applyFont="1" applyBorder="1" applyProtection="1">
      <protection locked="0"/>
    </xf>
    <xf numFmtId="4" fontId="4" fillId="0" borderId="62" xfId="1" applyNumberFormat="1" applyBorder="1" applyAlignment="1" applyProtection="1">
      <alignment horizontal="center"/>
      <protection locked="0"/>
    </xf>
    <xf numFmtId="4" fontId="4" fillId="0" borderId="62" xfId="1" applyNumberFormat="1" applyBorder="1" applyProtection="1">
      <protection locked="0"/>
    </xf>
    <xf numFmtId="4" fontId="7" fillId="0" borderId="62" xfId="1" applyNumberFormat="1" applyFont="1" applyBorder="1" applyAlignment="1" applyProtection="1">
      <alignment horizontal="center"/>
      <protection locked="0"/>
    </xf>
    <xf numFmtId="4" fontId="4" fillId="0" borderId="62" xfId="1" applyNumberFormat="1" applyBorder="1" applyAlignment="1" applyProtection="1">
      <alignment horizontal="right"/>
      <protection locked="0"/>
    </xf>
    <xf numFmtId="4" fontId="4" fillId="0" borderId="62" xfId="2" applyNumberFormat="1" applyFont="1" applyBorder="1" applyProtection="1">
      <protection locked="0"/>
    </xf>
    <xf numFmtId="4" fontId="4" fillId="0" borderId="63" xfId="1" applyNumberFormat="1" applyBorder="1" applyProtection="1">
      <protection locked="0"/>
    </xf>
    <xf numFmtId="4" fontId="6" fillId="10" borderId="53" xfId="1" applyNumberFormat="1" applyFont="1" applyFill="1" applyBorder="1" applyAlignment="1" applyProtection="1">
      <alignment horizontal="left" vertical="center"/>
      <protection hidden="1"/>
    </xf>
    <xf numFmtId="4" fontId="7" fillId="28" borderId="53" xfId="1" applyNumberFormat="1" applyFont="1" applyFill="1" applyBorder="1" applyAlignment="1" applyProtection="1">
      <alignment horizontal="left" vertical="center"/>
      <protection locked="0"/>
    </xf>
    <xf numFmtId="4" fontId="10" fillId="10" borderId="53" xfId="1" applyNumberFormat="1" applyFont="1" applyFill="1" applyBorder="1" applyAlignment="1" applyProtection="1">
      <alignment horizontal="left" vertical="center"/>
      <protection locked="0"/>
    </xf>
    <xf numFmtId="4" fontId="6" fillId="28" borderId="53" xfId="1" applyNumberFormat="1" applyFont="1" applyFill="1" applyBorder="1" applyAlignment="1" applyProtection="1">
      <alignment horizontal="left" vertical="center"/>
      <protection hidden="1"/>
    </xf>
    <xf numFmtId="4" fontId="4" fillId="10" borderId="13" xfId="0" applyNumberFormat="1" applyFont="1" applyFill="1" applyBorder="1" applyAlignment="1" applyProtection="1">
      <alignment horizontal="center"/>
      <protection locked="0"/>
    </xf>
    <xf numFmtId="4" fontId="7" fillId="0" borderId="0" xfId="1" applyNumberFormat="1" applyFont="1" applyAlignment="1" applyProtection="1">
      <alignment horizontal="center" vertical="center"/>
      <protection locked="0"/>
    </xf>
    <xf numFmtId="4" fontId="21" fillId="0" borderId="0" xfId="2" applyNumberFormat="1" applyFont="1" applyBorder="1" applyAlignment="1" applyProtection="1">
      <alignment vertical="center"/>
      <protection locked="0"/>
    </xf>
    <xf numFmtId="4" fontId="35" fillId="11" borderId="45" xfId="3" applyNumberFormat="1" applyFont="1" applyFill="1" applyBorder="1" applyAlignment="1" applyProtection="1">
      <alignment vertical="center"/>
      <protection locked="0"/>
    </xf>
    <xf numFmtId="4" fontId="6" fillId="11" borderId="0" xfId="3" applyNumberFormat="1" applyFont="1" applyFill="1" applyAlignment="1" applyProtection="1">
      <alignment horizontal="left" vertical="center"/>
      <protection locked="0"/>
    </xf>
    <xf numFmtId="4" fontId="7" fillId="11" borderId="0" xfId="1" applyNumberFormat="1" applyFont="1" applyFill="1" applyAlignment="1" applyProtection="1">
      <alignment horizontal="center" vertical="center"/>
      <protection locked="0"/>
    </xf>
    <xf numFmtId="4" fontId="4" fillId="11" borderId="0" xfId="1" applyNumberFormat="1" applyFill="1" applyAlignment="1" applyProtection="1">
      <alignment horizontal="right" vertical="center"/>
      <protection locked="0"/>
    </xf>
    <xf numFmtId="4" fontId="21" fillId="11" borderId="0" xfId="2" applyNumberFormat="1" applyFont="1" applyFill="1" applyBorder="1" applyAlignment="1" applyProtection="1">
      <alignment vertical="center"/>
      <protection locked="0"/>
    </xf>
    <xf numFmtId="4" fontId="4" fillId="0" borderId="4" xfId="1" applyNumberFormat="1" applyBorder="1" applyAlignment="1" applyProtection="1">
      <alignment vertical="center"/>
      <protection locked="0"/>
    </xf>
    <xf numFmtId="4" fontId="46" fillId="0" borderId="0" xfId="3" applyNumberFormat="1" applyFont="1" applyProtection="1">
      <protection locked="0"/>
    </xf>
    <xf numFmtId="4" fontId="46" fillId="0" borderId="5" xfId="3" applyNumberFormat="1" applyFont="1" applyBorder="1" applyProtection="1">
      <protection locked="0"/>
    </xf>
    <xf numFmtId="4" fontId="46" fillId="0" borderId="13" xfId="3" applyNumberFormat="1" applyFont="1" applyBorder="1" applyProtection="1">
      <protection locked="0"/>
    </xf>
    <xf numFmtId="4" fontId="46" fillId="0" borderId="9" xfId="3" applyNumberFormat="1" applyFont="1" applyBorder="1" applyProtection="1">
      <protection locked="0"/>
    </xf>
    <xf numFmtId="4" fontId="46" fillId="0" borderId="15" xfId="3" applyNumberFormat="1" applyFont="1" applyBorder="1" applyProtection="1">
      <protection locked="0"/>
    </xf>
    <xf numFmtId="10" fontId="46" fillId="0" borderId="6" xfId="12" applyNumberFormat="1" applyFont="1" applyBorder="1" applyAlignment="1" applyProtection="1">
      <alignment horizontal="center"/>
      <protection locked="0"/>
    </xf>
    <xf numFmtId="10" fontId="46" fillId="0" borderId="50" xfId="12" applyNumberFormat="1" applyFont="1" applyBorder="1" applyAlignment="1" applyProtection="1">
      <alignment horizontal="center"/>
      <protection locked="0"/>
    </xf>
    <xf numFmtId="4" fontId="13" fillId="0" borderId="11" xfId="0" applyNumberFormat="1" applyFont="1" applyBorder="1"/>
    <xf numFmtId="4" fontId="13" fillId="0" borderId="0" xfId="0" applyNumberFormat="1" applyFont="1"/>
    <xf numFmtId="4" fontId="13" fillId="0" borderId="46" xfId="0" applyNumberFormat="1" applyFont="1" applyBorder="1"/>
    <xf numFmtId="4" fontId="50" fillId="0" borderId="0" xfId="0" applyNumberFormat="1" applyFont="1"/>
    <xf numFmtId="4" fontId="15" fillId="0" borderId="57" xfId="0" applyNumberFormat="1" applyFont="1" applyBorder="1" applyAlignment="1">
      <alignment horizontal="center" vertical="top" wrapText="1"/>
    </xf>
    <xf numFmtId="4" fontId="15" fillId="0" borderId="15" xfId="0" applyNumberFormat="1" applyFont="1" applyBorder="1" applyAlignment="1">
      <alignment horizontal="center" vertical="top" wrapText="1"/>
    </xf>
    <xf numFmtId="4" fontId="15" fillId="0" borderId="15" xfId="0" applyNumberFormat="1" applyFont="1" applyBorder="1" applyAlignment="1">
      <alignment horizontal="centerContinuous" vertical="top" wrapText="1"/>
    </xf>
    <xf numFmtId="4" fontId="6" fillId="0" borderId="0" xfId="0" applyNumberFormat="1" applyFont="1" applyAlignment="1">
      <alignment vertical="top"/>
    </xf>
    <xf numFmtId="4" fontId="6" fillId="0" borderId="46" xfId="0" applyNumberFormat="1" applyFont="1" applyBorder="1" applyAlignment="1">
      <alignment vertical="top"/>
    </xf>
    <xf numFmtId="4" fontId="5" fillId="0" borderId="0" xfId="0" applyNumberFormat="1" applyFont="1" applyAlignment="1">
      <alignment vertical="top"/>
    </xf>
    <xf numFmtId="4" fontId="4" fillId="0" borderId="0" xfId="1" applyNumberFormat="1" applyAlignment="1" applyProtection="1">
      <alignment vertical="top"/>
      <protection locked="0"/>
    </xf>
    <xf numFmtId="4" fontId="44" fillId="0" borderId="45" xfId="0" applyNumberFormat="1" applyFont="1" applyBorder="1" applyAlignment="1">
      <alignment horizontal="center"/>
    </xf>
    <xf numFmtId="4" fontId="7" fillId="0" borderId="12" xfId="1" applyNumberFormat="1" applyFont="1" applyBorder="1" applyAlignment="1" applyProtection="1">
      <alignment horizontal="left" vertical="center"/>
      <protection locked="0"/>
    </xf>
    <xf numFmtId="4" fontId="7" fillId="0" borderId="10" xfId="1" applyNumberFormat="1" applyFont="1" applyBorder="1" applyAlignment="1" applyProtection="1">
      <alignment horizontal="left" vertical="center"/>
      <protection locked="0"/>
    </xf>
    <xf numFmtId="4" fontId="7" fillId="0" borderId="11" xfId="1" applyNumberFormat="1" applyFont="1" applyBorder="1" applyAlignment="1" applyProtection="1">
      <alignment horizontal="left" vertical="center"/>
      <protection locked="0"/>
    </xf>
    <xf numFmtId="4" fontId="10" fillId="0" borderId="12" xfId="1" applyNumberFormat="1" applyFont="1" applyBorder="1" applyAlignment="1" applyProtection="1">
      <alignment horizontal="left" vertical="center"/>
      <protection locked="0"/>
    </xf>
    <xf numFmtId="4" fontId="10" fillId="0" borderId="10" xfId="1" applyNumberFormat="1" applyFont="1" applyBorder="1" applyAlignment="1" applyProtection="1">
      <alignment horizontal="left" vertical="center"/>
      <protection locked="0"/>
    </xf>
    <xf numFmtId="4" fontId="10" fillId="0" borderId="11" xfId="1" applyNumberFormat="1" applyFont="1" applyBorder="1" applyAlignment="1" applyProtection="1">
      <alignment horizontal="left" vertical="center"/>
      <protection locked="0"/>
    </xf>
    <xf numFmtId="4" fontId="7" fillId="0" borderId="45" xfId="1" applyNumberFormat="1" applyFont="1" applyBorder="1" applyAlignment="1" applyProtection="1">
      <alignment horizontal="left" vertical="center"/>
      <protection locked="0"/>
    </xf>
    <xf numFmtId="4" fontId="4" fillId="0" borderId="0" xfId="0" applyNumberFormat="1" applyFont="1" applyAlignment="1" applyProtection="1">
      <alignment horizontal="center" vertical="center"/>
      <protection locked="0"/>
    </xf>
    <xf numFmtId="4" fontId="51" fillId="0" borderId="13" xfId="8" applyNumberFormat="1" applyFont="1" applyBorder="1" applyAlignment="1">
      <alignment horizontal="right" vertical="center" wrapText="1"/>
    </xf>
    <xf numFmtId="3" fontId="51" fillId="0" borderId="13" xfId="8" applyNumberFormat="1" applyFont="1" applyBorder="1" applyAlignment="1">
      <alignment horizontal="right" vertical="center" wrapText="1"/>
    </xf>
    <xf numFmtId="4" fontId="7" fillId="0" borderId="1" xfId="1" applyNumberFormat="1" applyFont="1" applyBorder="1" applyAlignment="1" applyProtection="1">
      <alignment horizontal="left" vertical="center"/>
      <protection locked="0"/>
    </xf>
    <xf numFmtId="4" fontId="7" fillId="0" borderId="2" xfId="1" applyNumberFormat="1" applyFont="1" applyBorder="1" applyAlignment="1" applyProtection="1">
      <alignment horizontal="left" vertical="center"/>
      <protection locked="0"/>
    </xf>
    <xf numFmtId="4" fontId="7" fillId="0" borderId="60" xfId="1" applyNumberFormat="1" applyFont="1" applyBorder="1" applyAlignment="1" applyProtection="1">
      <alignment horizontal="left" vertical="center"/>
      <protection locked="0"/>
    </xf>
    <xf numFmtId="4" fontId="10" fillId="0" borderId="1" xfId="1" applyNumberFormat="1" applyFont="1" applyBorder="1" applyAlignment="1" applyProtection="1">
      <alignment horizontal="left" vertical="center"/>
      <protection locked="0"/>
    </xf>
    <xf numFmtId="4" fontId="10" fillId="0" borderId="6" xfId="1" applyNumberFormat="1" applyFont="1" applyBorder="1" applyAlignment="1" applyProtection="1">
      <alignment horizontal="left" vertical="center"/>
      <protection locked="0"/>
    </xf>
    <xf numFmtId="4" fontId="10" fillId="0" borderId="7" xfId="1" applyNumberFormat="1" applyFont="1" applyBorder="1" applyAlignment="1" applyProtection="1">
      <alignment horizontal="left" vertical="center"/>
      <protection locked="0"/>
    </xf>
    <xf numFmtId="4" fontId="7" fillId="0" borderId="3" xfId="1" applyNumberFormat="1" applyFont="1" applyBorder="1" applyAlignment="1" applyProtection="1">
      <alignment horizontal="left" vertical="center"/>
      <protection locked="0"/>
    </xf>
    <xf numFmtId="173" fontId="10" fillId="0" borderId="57" xfId="1" applyNumberFormat="1" applyFont="1" applyBorder="1" applyAlignment="1" applyProtection="1">
      <alignment horizontal="left" vertical="center"/>
      <protection locked="0"/>
    </xf>
    <xf numFmtId="3" fontId="10" fillId="28" borderId="53" xfId="1" applyNumberFormat="1" applyFont="1" applyFill="1" applyBorder="1" applyAlignment="1" applyProtection="1">
      <alignment horizontal="left" vertical="center"/>
      <protection locked="0"/>
    </xf>
    <xf numFmtId="3" fontId="10" fillId="0" borderId="53" xfId="1" applyNumberFormat="1" applyFont="1" applyBorder="1" applyAlignment="1" applyProtection="1">
      <alignment horizontal="left" vertical="center"/>
      <protection locked="0"/>
    </xf>
    <xf numFmtId="4" fontId="7" fillId="0" borderId="64" xfId="1" applyNumberFormat="1" applyFont="1" applyBorder="1" applyAlignment="1" applyProtection="1">
      <alignment horizontal="left" vertical="center"/>
      <protection locked="0"/>
    </xf>
    <xf numFmtId="4" fontId="7" fillId="0" borderId="4" xfId="1" applyNumberFormat="1" applyFont="1" applyBorder="1" applyAlignment="1" applyProtection="1">
      <alignment horizontal="left" vertical="center"/>
      <protection locked="0"/>
    </xf>
    <xf numFmtId="4" fontId="4" fillId="0" borderId="11" xfId="0" applyNumberFormat="1" applyFont="1" applyBorder="1" applyAlignment="1" applyProtection="1">
      <alignment horizontal="center" vertical="center"/>
      <protection locked="0"/>
    </xf>
    <xf numFmtId="4" fontId="4" fillId="0" borderId="14" xfId="0" applyNumberFormat="1" applyFont="1" applyBorder="1" applyAlignment="1" applyProtection="1">
      <alignment horizontal="center" vertical="center"/>
      <protection locked="0"/>
    </xf>
    <xf numFmtId="4" fontId="4" fillId="0" borderId="9" xfId="0" applyNumberFormat="1" applyFont="1" applyBorder="1" applyAlignment="1" applyProtection="1">
      <alignment horizontal="center" vertical="center"/>
      <protection locked="0"/>
    </xf>
    <xf numFmtId="4" fontId="4" fillId="0" borderId="2" xfId="0" applyNumberFormat="1" applyFont="1" applyBorder="1" applyAlignment="1" applyProtection="1">
      <alignment horizontal="center" vertical="center"/>
      <protection locked="0"/>
    </xf>
    <xf numFmtId="4" fontId="4" fillId="0" borderId="5" xfId="0" applyNumberFormat="1" applyFont="1" applyBorder="1" applyAlignment="1" applyProtection="1">
      <alignment horizontal="center" vertical="center"/>
      <protection locked="0"/>
    </xf>
    <xf numFmtId="3" fontId="51" fillId="0" borderId="15" xfId="8" applyNumberFormat="1" applyFont="1" applyBorder="1" applyAlignment="1">
      <alignment horizontal="right" vertical="center" wrapText="1"/>
    </xf>
    <xf numFmtId="3" fontId="51" fillId="0" borderId="11" xfId="8" applyNumberFormat="1" applyFont="1" applyBorder="1" applyAlignment="1">
      <alignment horizontal="right" vertical="center" wrapText="1"/>
    </xf>
    <xf numFmtId="4" fontId="4" fillId="0" borderId="4" xfId="0" applyNumberFormat="1" applyFont="1" applyBorder="1" applyAlignment="1" applyProtection="1">
      <alignment horizontal="center" vertical="center"/>
      <protection locked="0"/>
    </xf>
    <xf numFmtId="4" fontId="4" fillId="0" borderId="8" xfId="0" applyNumberFormat="1" applyFont="1" applyBorder="1" applyAlignment="1" applyProtection="1">
      <alignment horizontal="center" vertical="center"/>
      <protection locked="0"/>
    </xf>
    <xf numFmtId="4" fontId="4" fillId="0" borderId="3" xfId="0" applyNumberFormat="1" applyFont="1" applyBorder="1" applyAlignment="1" applyProtection="1">
      <alignment horizontal="center" vertical="center"/>
      <protection locked="0"/>
    </xf>
    <xf numFmtId="4" fontId="4" fillId="0" borderId="1" xfId="0" applyNumberFormat="1" applyFont="1" applyBorder="1" applyAlignment="1" applyProtection="1">
      <alignment horizontal="center" vertical="center"/>
      <protection locked="0"/>
    </xf>
    <xf numFmtId="4" fontId="4" fillId="0" borderId="12" xfId="0" applyNumberFormat="1" applyFont="1" applyBorder="1" applyAlignment="1" applyProtection="1">
      <alignment horizontal="center" vertical="center"/>
      <protection locked="0"/>
    </xf>
    <xf numFmtId="4" fontId="4" fillId="0" borderId="5" xfId="3" applyNumberFormat="1" applyFont="1" applyBorder="1" applyProtection="1">
      <protection locked="0"/>
    </xf>
    <xf numFmtId="4" fontId="7" fillId="0" borderId="13" xfId="1" applyNumberFormat="1" applyFont="1" applyBorder="1" applyAlignment="1" applyProtection="1">
      <alignment horizontal="left" vertical="center"/>
      <protection locked="0"/>
    </xf>
    <xf numFmtId="4" fontId="10" fillId="0" borderId="13" xfId="1" applyNumberFormat="1" applyFont="1" applyBorder="1" applyAlignment="1" applyProtection="1">
      <alignment horizontal="left" vertical="center"/>
      <protection locked="0"/>
    </xf>
    <xf numFmtId="4" fontId="7" fillId="0" borderId="5" xfId="1" applyNumberFormat="1" applyFont="1" applyBorder="1" applyAlignment="1" applyProtection="1">
      <alignment horizontal="left" vertical="center"/>
      <protection locked="0"/>
    </xf>
    <xf numFmtId="4" fontId="7" fillId="0" borderId="6" xfId="1" applyNumberFormat="1" applyFont="1" applyBorder="1" applyAlignment="1" applyProtection="1">
      <alignment horizontal="left" vertical="center"/>
      <protection locked="0"/>
    </xf>
    <xf numFmtId="4" fontId="7" fillId="0" borderId="7" xfId="1" applyNumberFormat="1" applyFont="1" applyBorder="1" applyAlignment="1" applyProtection="1">
      <alignment horizontal="left" vertical="center"/>
      <protection locked="0"/>
    </xf>
    <xf numFmtId="4" fontId="7" fillId="0" borderId="8" xfId="1" applyNumberFormat="1" applyFont="1" applyBorder="1" applyAlignment="1" applyProtection="1">
      <alignment horizontal="left" vertical="center"/>
      <protection locked="0"/>
    </xf>
    <xf numFmtId="4" fontId="4" fillId="0" borderId="6" xfId="0" applyNumberFormat="1" applyFont="1" applyBorder="1" applyAlignment="1" applyProtection="1">
      <alignment horizontal="center" vertical="center"/>
      <protection locked="0"/>
    </xf>
    <xf numFmtId="4" fontId="7" fillId="0" borderId="14" xfId="1" applyNumberFormat="1" applyFont="1" applyBorder="1" applyAlignment="1" applyProtection="1">
      <alignment horizontal="left" vertical="center"/>
      <protection locked="0"/>
    </xf>
    <xf numFmtId="4" fontId="10" fillId="0" borderId="3" xfId="1" applyNumberFormat="1" applyFont="1" applyBorder="1" applyAlignment="1" applyProtection="1">
      <alignment horizontal="left" vertical="center"/>
      <protection locked="0"/>
    </xf>
    <xf numFmtId="4" fontId="10" fillId="0" borderId="60" xfId="1" applyNumberFormat="1" applyFont="1" applyBorder="1" applyAlignment="1" applyProtection="1">
      <alignment horizontal="left" vertical="center"/>
      <protection locked="0"/>
    </xf>
    <xf numFmtId="4" fontId="10" fillId="0" borderId="2" xfId="1" applyNumberFormat="1" applyFont="1" applyBorder="1" applyAlignment="1" applyProtection="1">
      <alignment horizontal="left" vertical="center"/>
      <protection locked="0"/>
    </xf>
    <xf numFmtId="4" fontId="7" fillId="0" borderId="15" xfId="1" applyNumberFormat="1" applyFont="1" applyBorder="1" applyAlignment="1" applyProtection="1">
      <alignment horizontal="left" vertical="center"/>
      <protection locked="0"/>
    </xf>
    <xf numFmtId="3" fontId="51" fillId="0" borderId="14" xfId="8" applyNumberFormat="1" applyFont="1" applyBorder="1" applyAlignment="1">
      <alignment horizontal="right" vertical="center" wrapText="1"/>
    </xf>
    <xf numFmtId="4" fontId="51" fillId="28" borderId="13" xfId="8" applyNumberFormat="1" applyFont="1" applyFill="1" applyBorder="1" applyAlignment="1">
      <alignment horizontal="right" vertical="center" wrapText="1"/>
    </xf>
    <xf numFmtId="4" fontId="10" fillId="23" borderId="0" xfId="0" applyNumberFormat="1" applyFont="1" applyFill="1" applyAlignment="1" applyProtection="1">
      <alignment vertical="center" wrapText="1"/>
      <protection locked="0"/>
    </xf>
    <xf numFmtId="4" fontId="4" fillId="28" borderId="0" xfId="3" applyNumberFormat="1" applyFont="1" applyFill="1" applyProtection="1">
      <protection locked="0"/>
    </xf>
    <xf numFmtId="4" fontId="10" fillId="28" borderId="0" xfId="0" applyNumberFormat="1" applyFont="1" applyFill="1" applyAlignment="1" applyProtection="1">
      <alignment vertical="center" wrapText="1"/>
      <protection locked="0"/>
    </xf>
    <xf numFmtId="4" fontId="4" fillId="28" borderId="46" xfId="3" applyNumberFormat="1" applyFont="1" applyFill="1" applyBorder="1" applyProtection="1">
      <protection locked="0"/>
    </xf>
    <xf numFmtId="3" fontId="6" fillId="2" borderId="18" xfId="3" applyNumberFormat="1" applyFont="1" applyFill="1" applyBorder="1" applyAlignment="1" applyProtection="1">
      <alignment vertical="center"/>
      <protection locked="0"/>
    </xf>
    <xf numFmtId="177" fontId="4" fillId="0" borderId="0" xfId="2" applyNumberFormat="1" applyFont="1" applyBorder="1" applyProtection="1">
      <protection locked="0"/>
    </xf>
    <xf numFmtId="3" fontId="6" fillId="2" borderId="13" xfId="3" applyNumberFormat="1" applyFont="1" applyFill="1" applyBorder="1" applyAlignment="1" applyProtection="1">
      <alignment vertical="center"/>
      <protection locked="0"/>
    </xf>
    <xf numFmtId="174" fontId="4" fillId="0" borderId="0" xfId="1" applyNumberFormat="1" applyAlignment="1" applyProtection="1">
      <alignment horizontal="right"/>
      <protection locked="0"/>
    </xf>
    <xf numFmtId="175" fontId="4" fillId="0" borderId="0" xfId="1" applyNumberFormat="1" applyAlignment="1" applyProtection="1">
      <alignment horizontal="right"/>
      <protection locked="0"/>
    </xf>
    <xf numFmtId="176" fontId="7" fillId="0" borderId="0" xfId="1" applyNumberFormat="1" applyFont="1" applyAlignment="1" applyProtection="1">
      <alignment horizontal="center"/>
      <protection locked="0"/>
    </xf>
    <xf numFmtId="10" fontId="4" fillId="0" borderId="0" xfId="12" applyNumberFormat="1" applyFont="1" applyProtection="1">
      <protection locked="0"/>
    </xf>
    <xf numFmtId="3" fontId="30" fillId="19" borderId="13" xfId="0" applyNumberFormat="1" applyFont="1" applyFill="1" applyBorder="1" applyAlignment="1">
      <alignment horizontal="center"/>
    </xf>
    <xf numFmtId="4" fontId="4" fillId="10" borderId="11" xfId="3" applyNumberFormat="1" applyFont="1" applyFill="1" applyBorder="1" applyAlignment="1" applyProtection="1">
      <alignment vertical="center"/>
      <protection locked="0"/>
    </xf>
    <xf numFmtId="4" fontId="6" fillId="10" borderId="13" xfId="3" applyNumberFormat="1" applyFont="1" applyFill="1" applyBorder="1" applyAlignment="1" applyProtection="1">
      <alignment horizontal="right" vertical="center"/>
      <protection hidden="1"/>
    </xf>
    <xf numFmtId="4" fontId="4" fillId="11" borderId="0" xfId="3" applyNumberFormat="1" applyFont="1" applyFill="1" applyAlignment="1" applyProtection="1">
      <alignment horizontal="left"/>
      <protection locked="0"/>
    </xf>
    <xf numFmtId="4" fontId="4" fillId="0" borderId="12" xfId="3" applyNumberFormat="1" applyFont="1" applyBorder="1" applyAlignment="1" applyProtection="1">
      <alignment horizontal="center" vertical="center"/>
      <protection locked="0"/>
    </xf>
    <xf numFmtId="4" fontId="4" fillId="0" borderId="52" xfId="3" applyNumberFormat="1" applyFont="1" applyBorder="1" applyAlignment="1" applyProtection="1">
      <alignment horizontal="center" vertical="center"/>
      <protection locked="0"/>
    </xf>
    <xf numFmtId="4" fontId="6" fillId="0" borderId="12" xfId="0" applyNumberFormat="1" applyFont="1" applyBorder="1" applyAlignment="1" applyProtection="1">
      <alignment horizontal="left" vertical="center" wrapText="1"/>
      <protection locked="0"/>
    </xf>
    <xf numFmtId="4" fontId="6" fillId="0" borderId="10" xfId="0" applyNumberFormat="1" applyFont="1" applyBorder="1" applyAlignment="1" applyProtection="1">
      <alignment horizontal="left" vertical="center" wrapText="1"/>
      <protection locked="0"/>
    </xf>
    <xf numFmtId="4" fontId="6" fillId="0" borderId="11" xfId="0" applyNumberFormat="1" applyFont="1" applyBorder="1" applyAlignment="1" applyProtection="1">
      <alignment horizontal="left" vertical="center" wrapText="1"/>
      <protection locked="0"/>
    </xf>
    <xf numFmtId="4" fontId="4" fillId="0" borderId="12" xfId="0" applyNumberFormat="1" applyFont="1" applyBorder="1" applyAlignment="1" applyProtection="1">
      <alignment horizontal="left" vertical="center" wrapText="1"/>
      <protection locked="0"/>
    </xf>
    <xf numFmtId="4" fontId="4" fillId="0" borderId="10" xfId="0" applyNumberFormat="1" applyFont="1" applyBorder="1" applyAlignment="1" applyProtection="1">
      <alignment horizontal="left" vertical="center" wrapText="1"/>
      <protection locked="0"/>
    </xf>
    <xf numFmtId="4" fontId="4" fillId="0" borderId="11" xfId="0" applyNumberFormat="1" applyFont="1" applyBorder="1" applyAlignment="1" applyProtection="1">
      <alignment horizontal="left" vertical="center" wrapText="1"/>
      <protection locked="0"/>
    </xf>
    <xf numFmtId="4" fontId="6" fillId="0" borderId="38" xfId="0" applyNumberFormat="1" applyFont="1" applyBorder="1" applyAlignment="1" applyProtection="1">
      <alignment horizontal="left" vertical="center" wrapText="1"/>
      <protection locked="0"/>
    </xf>
    <xf numFmtId="4" fontId="6" fillId="0" borderId="37" xfId="0" applyNumberFormat="1" applyFont="1" applyBorder="1" applyAlignment="1" applyProtection="1">
      <alignment horizontal="left" vertical="center" wrapText="1"/>
      <protection locked="0"/>
    </xf>
    <xf numFmtId="4" fontId="7" fillId="0" borderId="12" xfId="1" applyNumberFormat="1" applyFont="1" applyBorder="1" applyAlignment="1" applyProtection="1">
      <alignment horizontal="left" vertical="center" wrapText="1"/>
      <protection locked="0"/>
    </xf>
    <xf numFmtId="4" fontId="7" fillId="0" borderId="10" xfId="1" applyNumberFormat="1" applyFont="1" applyBorder="1" applyAlignment="1" applyProtection="1">
      <alignment horizontal="left" vertical="center" wrapText="1"/>
      <protection locked="0"/>
    </xf>
    <xf numFmtId="4" fontId="7" fillId="0" borderId="11" xfId="1" applyNumberFormat="1" applyFont="1" applyBorder="1" applyAlignment="1" applyProtection="1">
      <alignment horizontal="left" vertical="center" wrapText="1"/>
      <protection locked="0"/>
    </xf>
    <xf numFmtId="4" fontId="10" fillId="0" borderId="12" xfId="1" applyNumberFormat="1" applyFont="1" applyBorder="1" applyAlignment="1" applyProtection="1">
      <alignment horizontal="left" vertical="center"/>
      <protection locked="0"/>
    </xf>
    <xf numFmtId="4" fontId="10" fillId="0" borderId="10" xfId="1" applyNumberFormat="1" applyFont="1" applyBorder="1" applyAlignment="1" applyProtection="1">
      <alignment horizontal="left" vertical="center"/>
      <protection locked="0"/>
    </xf>
    <xf numFmtId="4" fontId="7" fillId="0" borderId="1" xfId="1" applyNumberFormat="1" applyFont="1" applyBorder="1" applyAlignment="1" applyProtection="1">
      <alignment horizontal="left" vertical="center" wrapText="1"/>
      <protection locked="0"/>
    </xf>
    <xf numFmtId="4" fontId="7" fillId="0" borderId="2" xfId="1" applyNumberFormat="1" applyFont="1" applyBorder="1" applyAlignment="1" applyProtection="1">
      <alignment horizontal="left" vertical="center" wrapText="1"/>
      <protection locked="0"/>
    </xf>
    <xf numFmtId="4" fontId="7" fillId="0" borderId="3" xfId="1" applyNumberFormat="1" applyFont="1" applyBorder="1" applyAlignment="1" applyProtection="1">
      <alignment horizontal="left" vertical="center" wrapText="1"/>
      <protection locked="0"/>
    </xf>
    <xf numFmtId="4" fontId="7" fillId="0" borderId="12" xfId="1" applyNumberFormat="1" applyFont="1" applyBorder="1" applyAlignment="1" applyProtection="1">
      <alignment horizontal="left" vertical="center"/>
      <protection locked="0"/>
    </xf>
    <xf numFmtId="4" fontId="7" fillId="0" borderId="10" xfId="1" applyNumberFormat="1" applyFont="1" applyBorder="1" applyAlignment="1" applyProtection="1">
      <alignment horizontal="left" vertical="center"/>
      <protection locked="0"/>
    </xf>
    <xf numFmtId="4" fontId="7" fillId="0" borderId="11" xfId="1" applyNumberFormat="1" applyFont="1" applyBorder="1" applyAlignment="1" applyProtection="1">
      <alignment horizontal="left" vertical="center"/>
      <protection locked="0"/>
    </xf>
    <xf numFmtId="4" fontId="6" fillId="6" borderId="51" xfId="1" applyNumberFormat="1" applyFont="1" applyFill="1" applyBorder="1" applyAlignment="1" applyProtection="1">
      <alignment horizontal="center" vertical="center"/>
      <protection locked="0"/>
    </xf>
    <xf numFmtId="4" fontId="6" fillId="6" borderId="10" xfId="1" applyNumberFormat="1" applyFont="1" applyFill="1" applyBorder="1" applyAlignment="1" applyProtection="1">
      <alignment horizontal="center" vertical="center"/>
      <protection locked="0"/>
    </xf>
    <xf numFmtId="4" fontId="6" fillId="6" borderId="11" xfId="1" applyNumberFormat="1" applyFont="1" applyFill="1" applyBorder="1" applyAlignment="1" applyProtection="1">
      <alignment horizontal="center" vertical="center"/>
      <protection locked="0"/>
    </xf>
    <xf numFmtId="4" fontId="6" fillId="6" borderId="12" xfId="1" applyNumberFormat="1" applyFont="1" applyFill="1" applyBorder="1" applyAlignment="1" applyProtection="1">
      <alignment horizontal="center" vertical="center"/>
      <protection locked="0"/>
    </xf>
    <xf numFmtId="4" fontId="6" fillId="6" borderId="52" xfId="1" applyNumberFormat="1" applyFont="1" applyFill="1" applyBorder="1" applyAlignment="1" applyProtection="1">
      <alignment horizontal="center" vertical="center"/>
      <protection locked="0"/>
    </xf>
    <xf numFmtId="4" fontId="10" fillId="0" borderId="12" xfId="1" applyNumberFormat="1" applyFont="1" applyBorder="1" applyAlignment="1" applyProtection="1">
      <alignment horizontal="center" vertical="center"/>
      <protection locked="0"/>
    </xf>
    <xf numFmtId="4" fontId="10" fillId="0" borderId="10" xfId="1" applyNumberFormat="1" applyFont="1" applyBorder="1" applyAlignment="1" applyProtection="1">
      <alignment horizontal="center" vertical="center"/>
      <protection locked="0"/>
    </xf>
    <xf numFmtId="4" fontId="10" fillId="0" borderId="11" xfId="1" applyNumberFormat="1" applyFont="1" applyBorder="1" applyAlignment="1" applyProtection="1">
      <alignment horizontal="center" vertical="center"/>
      <protection locked="0"/>
    </xf>
    <xf numFmtId="4" fontId="6" fillId="7" borderId="12" xfId="0" applyNumberFormat="1" applyFont="1" applyFill="1" applyBorder="1" applyAlignment="1" applyProtection="1">
      <alignment horizontal="center"/>
      <protection locked="0"/>
    </xf>
    <xf numFmtId="4" fontId="6" fillId="7" borderId="11" xfId="0" applyNumberFormat="1" applyFont="1" applyFill="1" applyBorder="1" applyAlignment="1" applyProtection="1">
      <alignment horizontal="center"/>
      <protection locked="0"/>
    </xf>
    <xf numFmtId="4" fontId="6" fillId="7" borderId="10" xfId="0" applyNumberFormat="1" applyFont="1" applyFill="1" applyBorder="1" applyAlignment="1" applyProtection="1">
      <alignment horizontal="center"/>
      <protection locked="0"/>
    </xf>
    <xf numFmtId="4" fontId="6" fillId="7" borderId="52" xfId="0" applyNumberFormat="1" applyFont="1" applyFill="1" applyBorder="1" applyAlignment="1" applyProtection="1">
      <alignment horizontal="center"/>
      <protection locked="0"/>
    </xf>
    <xf numFmtId="4" fontId="10" fillId="28" borderId="12" xfId="1" applyNumberFormat="1" applyFont="1" applyFill="1" applyBorder="1" applyAlignment="1" applyProtection="1">
      <alignment horizontal="left" vertical="center"/>
      <protection locked="0"/>
    </xf>
    <xf numFmtId="4" fontId="10" fillId="28" borderId="10" xfId="1" applyNumberFormat="1" applyFont="1" applyFill="1" applyBorder="1" applyAlignment="1" applyProtection="1">
      <alignment horizontal="left" vertical="center"/>
      <protection locked="0"/>
    </xf>
    <xf numFmtId="4" fontId="30" fillId="7" borderId="2" xfId="2" applyNumberFormat="1" applyFont="1" applyFill="1" applyBorder="1" applyAlignment="1" applyProtection="1">
      <alignment horizontal="center" vertical="center"/>
      <protection locked="0"/>
    </xf>
    <xf numFmtId="4" fontId="6" fillId="0" borderId="0" xfId="3" applyNumberFormat="1" applyFont="1" applyAlignment="1" applyProtection="1">
      <alignment horizontal="center" vertical="center"/>
      <protection locked="0"/>
    </xf>
    <xf numFmtId="4" fontId="4" fillId="7" borderId="0" xfId="1" applyNumberFormat="1" applyFill="1" applyAlignment="1" applyProtection="1">
      <alignment horizontal="left" vertical="center"/>
      <protection locked="0"/>
    </xf>
    <xf numFmtId="4" fontId="43" fillId="7" borderId="0" xfId="3" applyNumberFormat="1" applyFont="1" applyFill="1" applyAlignment="1" applyProtection="1">
      <alignment horizontal="left" vertical="center" wrapText="1"/>
      <protection locked="0"/>
    </xf>
    <xf numFmtId="4" fontId="4" fillId="28" borderId="0" xfId="1" applyNumberFormat="1" applyFill="1" applyAlignment="1" applyProtection="1">
      <alignment horizontal="left" vertical="center"/>
      <protection locked="0"/>
    </xf>
    <xf numFmtId="4" fontId="45" fillId="0" borderId="0" xfId="0" applyNumberFormat="1" applyFont="1"/>
    <xf numFmtId="4" fontId="12" fillId="0" borderId="12" xfId="0" applyNumberFormat="1" applyFont="1" applyBorder="1" applyAlignment="1">
      <alignment horizontal="left" vertical="center" wrapText="1"/>
    </xf>
    <xf numFmtId="4" fontId="12" fillId="0" borderId="10" xfId="0" applyNumberFormat="1" applyFont="1" applyBorder="1" applyAlignment="1">
      <alignment horizontal="left" vertical="center" wrapText="1"/>
    </xf>
    <xf numFmtId="4" fontId="12" fillId="0" borderId="11" xfId="0" applyNumberFormat="1" applyFont="1" applyBorder="1" applyAlignment="1">
      <alignment horizontal="left" vertical="center" wrapText="1"/>
    </xf>
    <xf numFmtId="4" fontId="4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4" fillId="0" borderId="12" xfId="0" applyNumberFormat="1" applyFont="1" applyBorder="1" applyAlignment="1">
      <alignment horizontal="right" vertical="center"/>
    </xf>
    <xf numFmtId="4" fontId="4" fillId="0" borderId="11" xfId="0" applyNumberFormat="1" applyFont="1" applyBorder="1" applyAlignment="1">
      <alignment horizontal="right" vertical="center"/>
    </xf>
    <xf numFmtId="4" fontId="4" fillId="0" borderId="7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4" fontId="4" fillId="0" borderId="0" xfId="0" applyNumberFormat="1" applyFont="1"/>
    <xf numFmtId="4" fontId="49" fillId="0" borderId="13" xfId="3" applyNumberFormat="1" applyFont="1" applyBorder="1" applyAlignment="1">
      <alignment horizontal="left" vertical="center"/>
    </xf>
    <xf numFmtId="4" fontId="49" fillId="0" borderId="12" xfId="3" applyNumberFormat="1" applyFont="1" applyBorder="1" applyAlignment="1">
      <alignment horizontal="left" vertical="center"/>
    </xf>
    <xf numFmtId="4" fontId="49" fillId="0" borderId="10" xfId="3" applyNumberFormat="1" applyFont="1" applyBorder="1" applyAlignment="1">
      <alignment horizontal="left" vertical="center"/>
    </xf>
    <xf numFmtId="4" fontId="49" fillId="0" borderId="11" xfId="3" applyNumberFormat="1" applyFont="1" applyBorder="1" applyAlignment="1">
      <alignment horizontal="left" vertical="center"/>
    </xf>
    <xf numFmtId="4" fontId="44" fillId="0" borderId="12" xfId="3" applyNumberFormat="1" applyFont="1" applyBorder="1" applyAlignment="1">
      <alignment horizontal="center" vertical="center"/>
    </xf>
    <xf numFmtId="4" fontId="44" fillId="0" borderId="11" xfId="3" applyNumberFormat="1" applyFont="1" applyBorder="1" applyAlignment="1">
      <alignment horizontal="center" vertical="center"/>
    </xf>
    <xf numFmtId="4" fontId="44" fillId="28" borderId="12" xfId="3" applyNumberFormat="1" applyFont="1" applyFill="1" applyBorder="1" applyAlignment="1" applyProtection="1">
      <alignment horizontal="center" vertical="center"/>
      <protection locked="0"/>
    </xf>
    <xf numFmtId="4" fontId="44" fillId="28" borderId="11" xfId="3" applyNumberFormat="1" applyFont="1" applyFill="1" applyBorder="1" applyAlignment="1" applyProtection="1">
      <alignment horizontal="center" vertical="center"/>
      <protection locked="0"/>
    </xf>
    <xf numFmtId="4" fontId="46" fillId="0" borderId="12" xfId="0" applyNumberFormat="1" applyFont="1" applyBorder="1" applyAlignment="1">
      <alignment horizontal="left"/>
    </xf>
    <xf numFmtId="4" fontId="46" fillId="0" borderId="10" xfId="0" applyNumberFormat="1" applyFont="1" applyBorder="1" applyAlignment="1">
      <alignment horizontal="left"/>
    </xf>
    <xf numFmtId="4" fontId="46" fillId="0" borderId="11" xfId="0" applyNumberFormat="1" applyFont="1" applyBorder="1" applyAlignment="1">
      <alignment horizontal="left"/>
    </xf>
    <xf numFmtId="4" fontId="46" fillId="0" borderId="0" xfId="0" applyNumberFormat="1" applyFont="1"/>
    <xf numFmtId="4" fontId="44" fillId="0" borderId="12" xfId="0" applyNumberFormat="1" applyFont="1" applyBorder="1" applyAlignment="1">
      <alignment horizontal="center" vertical="center" wrapText="1"/>
    </xf>
    <xf numFmtId="4" fontId="44" fillId="0" borderId="10" xfId="0" applyNumberFormat="1" applyFont="1" applyBorder="1" applyAlignment="1">
      <alignment horizontal="center" vertical="center" wrapText="1"/>
    </xf>
    <xf numFmtId="4" fontId="44" fillId="0" borderId="11" xfId="0" applyNumberFormat="1" applyFont="1" applyBorder="1" applyAlignment="1">
      <alignment horizontal="center" vertical="center" wrapText="1"/>
    </xf>
    <xf numFmtId="4" fontId="44" fillId="0" borderId="12" xfId="0" applyNumberFormat="1" applyFont="1" applyBorder="1" applyAlignment="1">
      <alignment horizontal="center" vertical="center"/>
    </xf>
    <xf numFmtId="4" fontId="44" fillId="0" borderId="10" xfId="0" applyNumberFormat="1" applyFont="1" applyBorder="1" applyAlignment="1">
      <alignment horizontal="center" vertical="center"/>
    </xf>
    <xf numFmtId="4" fontId="44" fillId="0" borderId="11" xfId="0" applyNumberFormat="1" applyFont="1" applyBorder="1" applyAlignment="1">
      <alignment horizontal="center" vertical="center"/>
    </xf>
    <xf numFmtId="4" fontId="34" fillId="9" borderId="12" xfId="0" applyNumberFormat="1" applyFont="1" applyFill="1" applyBorder="1" applyAlignment="1">
      <alignment horizontal="left" vertical="center"/>
    </xf>
    <xf numFmtId="4" fontId="34" fillId="9" borderId="10" xfId="0" applyNumberFormat="1" applyFont="1" applyFill="1" applyBorder="1" applyAlignment="1">
      <alignment horizontal="left" vertical="center"/>
    </xf>
    <xf numFmtId="4" fontId="34" fillId="9" borderId="11" xfId="0" applyNumberFormat="1" applyFont="1" applyFill="1" applyBorder="1" applyAlignment="1">
      <alignment horizontal="left" vertical="center"/>
    </xf>
    <xf numFmtId="4" fontId="4" fillId="0" borderId="12" xfId="1" applyNumberFormat="1" applyBorder="1" applyAlignment="1" applyProtection="1">
      <alignment horizontal="left" vertical="center" wrapText="1"/>
      <protection hidden="1"/>
    </xf>
    <xf numFmtId="4" fontId="4" fillId="0" borderId="10" xfId="1" applyNumberFormat="1" applyBorder="1" applyAlignment="1" applyProtection="1">
      <alignment horizontal="left" vertical="center" wrapText="1"/>
      <protection hidden="1"/>
    </xf>
    <xf numFmtId="4" fontId="4" fillId="0" borderId="11" xfId="1" applyNumberFormat="1" applyBorder="1" applyAlignment="1" applyProtection="1">
      <alignment horizontal="left" vertical="center" wrapText="1"/>
      <protection hidden="1"/>
    </xf>
    <xf numFmtId="4" fontId="14" fillId="9" borderId="12" xfId="0" applyNumberFormat="1" applyFont="1" applyFill="1" applyBorder="1" applyAlignment="1">
      <alignment horizontal="left" vertical="center" wrapText="1"/>
    </xf>
    <xf numFmtId="4" fontId="14" fillId="9" borderId="10" xfId="0" applyNumberFormat="1" applyFont="1" applyFill="1" applyBorder="1" applyAlignment="1">
      <alignment horizontal="left" vertical="center" wrapText="1"/>
    </xf>
    <xf numFmtId="4" fontId="14" fillId="9" borderId="11" xfId="0" applyNumberFormat="1" applyFont="1" applyFill="1" applyBorder="1" applyAlignment="1">
      <alignment horizontal="left" vertical="center" wrapText="1"/>
    </xf>
    <xf numFmtId="4" fontId="6" fillId="0" borderId="12" xfId="1" applyNumberFormat="1" applyFont="1" applyBorder="1" applyAlignment="1" applyProtection="1">
      <alignment horizontal="center"/>
      <protection locked="0"/>
    </xf>
    <xf numFmtId="4" fontId="6" fillId="0" borderId="52" xfId="1" applyNumberFormat="1" applyFont="1" applyBorder="1" applyAlignment="1" applyProtection="1">
      <alignment horizontal="center"/>
      <protection locked="0"/>
    </xf>
    <xf numFmtId="9" fontId="4" fillId="0" borderId="12" xfId="12" applyFont="1" applyBorder="1" applyAlignment="1" applyProtection="1">
      <alignment horizontal="center" vertical="center"/>
      <protection locked="0"/>
    </xf>
    <xf numFmtId="9" fontId="4" fillId="0" borderId="52" xfId="12" applyFont="1" applyBorder="1" applyAlignment="1" applyProtection="1">
      <alignment horizontal="center" vertical="center"/>
      <protection locked="0"/>
    </xf>
    <xf numFmtId="9" fontId="4" fillId="10" borderId="12" xfId="12" applyFont="1" applyFill="1" applyBorder="1" applyAlignment="1" applyProtection="1">
      <alignment horizontal="center" vertical="center"/>
      <protection locked="0"/>
    </xf>
    <xf numFmtId="9" fontId="4" fillId="10" borderId="52" xfId="12" applyFont="1" applyFill="1" applyBorder="1" applyAlignment="1" applyProtection="1">
      <alignment horizontal="center" vertical="center"/>
      <protection locked="0"/>
    </xf>
    <xf numFmtId="4" fontId="4" fillId="0" borderId="12" xfId="1" applyNumberFormat="1" applyBorder="1" applyAlignment="1" applyProtection="1">
      <alignment horizontal="left" vertical="center"/>
      <protection hidden="1"/>
    </xf>
    <xf numFmtId="4" fontId="4" fillId="0" borderId="10" xfId="1" applyNumberFormat="1" applyBorder="1" applyAlignment="1" applyProtection="1">
      <alignment horizontal="left" vertical="center"/>
      <protection hidden="1"/>
    </xf>
    <xf numFmtId="4" fontId="4" fillId="0" borderId="11" xfId="1" applyNumberFormat="1" applyBorder="1" applyAlignment="1" applyProtection="1">
      <alignment horizontal="left" vertical="center"/>
      <protection hidden="1"/>
    </xf>
    <xf numFmtId="4" fontId="6" fillId="24" borderId="12" xfId="6" applyNumberFormat="1" applyFont="1" applyFill="1" applyBorder="1" applyAlignment="1" applyProtection="1">
      <alignment horizontal="left" vertical="center" wrapText="1"/>
      <protection hidden="1"/>
    </xf>
    <xf numFmtId="4" fontId="6" fillId="24" borderId="10" xfId="6" applyNumberFormat="1" applyFont="1" applyFill="1" applyBorder="1" applyAlignment="1" applyProtection="1">
      <alignment horizontal="left" vertical="center" wrapText="1"/>
      <protection hidden="1"/>
    </xf>
    <xf numFmtId="4" fontId="6" fillId="24" borderId="11" xfId="6" applyNumberFormat="1" applyFont="1" applyFill="1" applyBorder="1" applyAlignment="1" applyProtection="1">
      <alignment horizontal="left" vertical="center" wrapText="1"/>
      <protection hidden="1"/>
    </xf>
    <xf numFmtId="4" fontId="4" fillId="0" borderId="10" xfId="3" applyNumberFormat="1" applyFont="1" applyBorder="1" applyAlignment="1" applyProtection="1">
      <alignment horizontal="center" vertical="center"/>
      <protection locked="0"/>
    </xf>
    <xf numFmtId="4" fontId="6" fillId="0" borderId="12" xfId="0" applyNumberFormat="1" applyFont="1" applyBorder="1" applyAlignment="1" applyProtection="1">
      <alignment horizontal="center"/>
      <protection locked="0"/>
    </xf>
    <xf numFmtId="4" fontId="6" fillId="0" borderId="10" xfId="0" applyNumberFormat="1" applyFont="1" applyBorder="1" applyAlignment="1" applyProtection="1">
      <alignment horizontal="center"/>
      <protection locked="0"/>
    </xf>
    <xf numFmtId="4" fontId="6" fillId="0" borderId="11" xfId="0" applyNumberFormat="1" applyFont="1" applyBorder="1" applyAlignment="1" applyProtection="1">
      <alignment horizontal="center"/>
      <protection locked="0"/>
    </xf>
    <xf numFmtId="4" fontId="6" fillId="10" borderId="12" xfId="1" applyNumberFormat="1" applyFont="1" applyFill="1" applyBorder="1" applyAlignment="1" applyProtection="1">
      <alignment horizontal="center"/>
      <protection locked="0"/>
    </xf>
    <xf numFmtId="4" fontId="6" fillId="10" borderId="52" xfId="1" applyNumberFormat="1" applyFont="1" applyFill="1" applyBorder="1" applyAlignment="1" applyProtection="1">
      <alignment horizontal="center"/>
      <protection locked="0"/>
    </xf>
    <xf numFmtId="4" fontId="6" fillId="10" borderId="12" xfId="3" applyNumberFormat="1" applyFont="1" applyFill="1" applyBorder="1" applyAlignment="1" applyProtection="1">
      <alignment horizontal="center" vertical="center"/>
      <protection locked="0"/>
    </xf>
    <xf numFmtId="4" fontId="6" fillId="10" borderId="52" xfId="3" applyNumberFormat="1" applyFont="1" applyFill="1" applyBorder="1" applyAlignment="1" applyProtection="1">
      <alignment horizontal="center" vertical="center"/>
      <protection locked="0"/>
    </xf>
    <xf numFmtId="4" fontId="10" fillId="0" borderId="11" xfId="1" applyNumberFormat="1" applyFont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15" fillId="0" borderId="24" xfId="3" applyNumberFormat="1" applyFont="1" applyBorder="1" applyAlignment="1">
      <alignment horizontal="left" vertical="center"/>
    </xf>
    <xf numFmtId="4" fontId="15" fillId="0" borderId="25" xfId="3" applyNumberFormat="1" applyFont="1" applyBorder="1" applyAlignment="1">
      <alignment horizontal="left" vertical="center"/>
    </xf>
    <xf numFmtId="4" fontId="15" fillId="0" borderId="26" xfId="3" applyNumberFormat="1" applyFont="1" applyBorder="1" applyAlignment="1">
      <alignment horizontal="left" vertical="center"/>
    </xf>
    <xf numFmtId="4" fontId="15" fillId="0" borderId="12" xfId="0" applyNumberFormat="1" applyFont="1" applyBorder="1" applyAlignment="1">
      <alignment horizontal="left" vertical="center"/>
    </xf>
    <xf numFmtId="4" fontId="15" fillId="0" borderId="10" xfId="0" applyNumberFormat="1" applyFont="1" applyBorder="1" applyAlignment="1">
      <alignment horizontal="left" vertical="center"/>
    </xf>
    <xf numFmtId="4" fontId="15" fillId="0" borderId="11" xfId="0" applyNumberFormat="1" applyFont="1" applyBorder="1" applyAlignment="1">
      <alignment horizontal="left" vertical="center"/>
    </xf>
    <xf numFmtId="4" fontId="15" fillId="0" borderId="12" xfId="3" applyNumberFormat="1" applyFont="1" applyBorder="1" applyAlignment="1">
      <alignment horizontal="center" vertical="center"/>
    </xf>
    <xf numFmtId="4" fontId="15" fillId="0" borderId="11" xfId="3" applyNumberFormat="1" applyFont="1" applyBorder="1" applyAlignment="1">
      <alignment horizontal="center" vertical="center"/>
    </xf>
    <xf numFmtId="4" fontId="15" fillId="28" borderId="5" xfId="3" applyNumberFormat="1" applyFont="1" applyFill="1" applyBorder="1" applyAlignment="1" applyProtection="1">
      <alignment horizontal="left" vertical="center" wrapText="1"/>
      <protection locked="0"/>
    </xf>
    <xf numFmtId="4" fontId="15" fillId="28" borderId="0" xfId="3" applyNumberFormat="1" applyFont="1" applyFill="1" applyAlignment="1" applyProtection="1">
      <alignment horizontal="left" vertical="center" wrapText="1"/>
      <protection locked="0"/>
    </xf>
    <xf numFmtId="4" fontId="15" fillId="28" borderId="4" xfId="3" applyNumberFormat="1" applyFont="1" applyFill="1" applyBorder="1" applyAlignment="1" applyProtection="1">
      <alignment horizontal="left" vertical="center" wrapText="1"/>
      <protection locked="0"/>
    </xf>
    <xf numFmtId="4" fontId="15" fillId="0" borderId="36" xfId="0" applyNumberFormat="1" applyFont="1" applyBorder="1" applyAlignment="1">
      <alignment horizontal="left" vertical="center"/>
    </xf>
    <xf numFmtId="10" fontId="6" fillId="2" borderId="12" xfId="12" applyNumberFormat="1" applyFont="1" applyFill="1" applyBorder="1" applyAlignment="1" applyProtection="1">
      <alignment horizontal="center" vertical="center"/>
      <protection locked="0"/>
    </xf>
    <xf numFmtId="10" fontId="6" fillId="2" borderId="52" xfId="12" applyNumberFormat="1" applyFont="1" applyFill="1" applyBorder="1" applyAlignment="1" applyProtection="1">
      <alignment horizontal="center" vertical="center"/>
      <protection locked="0"/>
    </xf>
    <xf numFmtId="10" fontId="6" fillId="11" borderId="12" xfId="12" applyNumberFormat="1" applyFont="1" applyFill="1" applyBorder="1" applyAlignment="1" applyProtection="1">
      <alignment horizontal="center" vertical="center"/>
      <protection locked="0"/>
    </xf>
    <xf numFmtId="10" fontId="6" fillId="11" borderId="52" xfId="12" applyNumberFormat="1" applyFont="1" applyFill="1" applyBorder="1" applyAlignment="1" applyProtection="1">
      <alignment horizontal="center" vertical="center"/>
      <protection locked="0"/>
    </xf>
    <xf numFmtId="10" fontId="6" fillId="7" borderId="12" xfId="12" applyNumberFormat="1" applyFont="1" applyFill="1" applyBorder="1" applyAlignment="1" applyProtection="1">
      <alignment horizontal="center" vertical="center"/>
      <protection locked="0"/>
    </xf>
    <xf numFmtId="10" fontId="6" fillId="7" borderId="52" xfId="12" applyNumberFormat="1" applyFont="1" applyFill="1" applyBorder="1" applyAlignment="1" applyProtection="1">
      <alignment horizontal="center" vertical="center"/>
      <protection locked="0"/>
    </xf>
    <xf numFmtId="4" fontId="15" fillId="0" borderId="12" xfId="3" applyNumberFormat="1" applyFont="1" applyBorder="1" applyAlignment="1">
      <alignment horizontal="left" vertical="center"/>
    </xf>
    <xf numFmtId="4" fontId="15" fillId="0" borderId="10" xfId="3" applyNumberFormat="1" applyFont="1" applyBorder="1" applyAlignment="1">
      <alignment horizontal="left" vertical="center"/>
    </xf>
    <xf numFmtId="4" fontId="15" fillId="0" borderId="11" xfId="3" applyNumberFormat="1" applyFont="1" applyBorder="1" applyAlignment="1">
      <alignment horizontal="left" vertical="center"/>
    </xf>
    <xf numFmtId="4" fontId="6" fillId="0" borderId="12" xfId="0" applyNumberFormat="1" applyFont="1" applyBorder="1" applyAlignment="1">
      <alignment horizontal="left" vertical="center"/>
    </xf>
    <xf numFmtId="4" fontId="6" fillId="0" borderId="10" xfId="0" applyNumberFormat="1" applyFont="1" applyBorder="1" applyAlignment="1">
      <alignment horizontal="left" vertical="center"/>
    </xf>
    <xf numFmtId="4" fontId="6" fillId="0" borderId="11" xfId="0" applyNumberFormat="1" applyFont="1" applyBorder="1" applyAlignment="1">
      <alignment horizontal="left" vertical="center"/>
    </xf>
    <xf numFmtId="4" fontId="15" fillId="28" borderId="12" xfId="3" applyNumberFormat="1" applyFont="1" applyFill="1" applyBorder="1" applyAlignment="1" applyProtection="1">
      <alignment horizontal="center" vertical="center"/>
      <protection locked="0"/>
    </xf>
    <xf numFmtId="4" fontId="15" fillId="28" borderId="11" xfId="3" applyNumberFormat="1" applyFont="1" applyFill="1" applyBorder="1" applyAlignment="1" applyProtection="1">
      <alignment horizontal="center" vertical="center"/>
      <protection locked="0"/>
    </xf>
    <xf numFmtId="4" fontId="13" fillId="0" borderId="49" xfId="3" applyNumberFormat="1" applyFont="1" applyBorder="1" applyAlignment="1">
      <alignment horizontal="left"/>
    </xf>
    <xf numFmtId="4" fontId="13" fillId="0" borderId="7" xfId="3" applyNumberFormat="1" applyFont="1" applyBorder="1" applyAlignment="1">
      <alignment horizontal="left"/>
    </xf>
    <xf numFmtId="4" fontId="6" fillId="2" borderId="12" xfId="3" applyNumberFormat="1" applyFont="1" applyFill="1" applyBorder="1" applyAlignment="1" applyProtection="1">
      <alignment horizontal="center" vertical="center"/>
      <protection locked="0"/>
    </xf>
    <xf numFmtId="4" fontId="6" fillId="2" borderId="11" xfId="3" applyNumberFormat="1" applyFont="1" applyFill="1" applyBorder="1" applyAlignment="1" applyProtection="1">
      <alignment horizontal="center" vertical="center"/>
      <protection locked="0"/>
    </xf>
    <xf numFmtId="4" fontId="15" fillId="0" borderId="13" xfId="1" applyNumberFormat="1" applyFont="1" applyBorder="1" applyAlignment="1">
      <alignment horizontal="center" vertical="center" wrapText="1"/>
    </xf>
    <xf numFmtId="4" fontId="15" fillId="0" borderId="12" xfId="3" applyNumberFormat="1" applyFont="1" applyBorder="1" applyAlignment="1" applyProtection="1">
      <alignment horizontal="center" vertical="center"/>
      <protection locked="0"/>
    </xf>
    <xf numFmtId="4" fontId="15" fillId="0" borderId="11" xfId="3" applyNumberFormat="1" applyFont="1" applyBorder="1" applyAlignment="1" applyProtection="1">
      <alignment horizontal="center" vertical="center"/>
      <protection locked="0"/>
    </xf>
    <xf numFmtId="4" fontId="15" fillId="0" borderId="10" xfId="3" applyNumberFormat="1" applyFont="1" applyBorder="1" applyAlignment="1">
      <alignment horizontal="center" vertical="center"/>
    </xf>
    <xf numFmtId="4" fontId="15" fillId="0" borderId="19" xfId="3" applyNumberFormat="1" applyFont="1" applyBorder="1" applyAlignment="1">
      <alignment horizontal="left" vertical="center"/>
    </xf>
    <xf numFmtId="4" fontId="15" fillId="0" borderId="20" xfId="3" applyNumberFormat="1" applyFont="1" applyBorder="1" applyAlignment="1">
      <alignment horizontal="left" vertical="center"/>
    </xf>
    <xf numFmtId="4" fontId="15" fillId="0" borderId="17" xfId="3" applyNumberFormat="1" applyFont="1" applyBorder="1" applyAlignment="1">
      <alignment horizontal="left" vertical="center"/>
    </xf>
    <xf numFmtId="4" fontId="15" fillId="0" borderId="12" xfId="1" applyNumberFormat="1" applyFont="1" applyBorder="1" applyAlignment="1">
      <alignment horizontal="center" vertical="center" wrapText="1"/>
    </xf>
    <xf numFmtId="4" fontId="15" fillId="0" borderId="11" xfId="1" applyNumberFormat="1" applyFont="1" applyBorder="1" applyAlignment="1">
      <alignment horizontal="center" vertical="center" wrapText="1"/>
    </xf>
    <xf numFmtId="4" fontId="15" fillId="0" borderId="13" xfId="3" applyNumberFormat="1" applyFont="1" applyBorder="1" applyAlignment="1">
      <alignment horizontal="center" vertical="center"/>
    </xf>
    <xf numFmtId="4" fontId="15" fillId="0" borderId="10" xfId="1" applyNumberFormat="1" applyFont="1" applyBorder="1" applyAlignment="1">
      <alignment horizontal="center" vertical="center" wrapText="1"/>
    </xf>
    <xf numFmtId="4" fontId="13" fillId="0" borderId="0" xfId="0" applyNumberFormat="1" applyFont="1"/>
    <xf numFmtId="4" fontId="15" fillId="0" borderId="40" xfId="0" applyNumberFormat="1" applyFont="1" applyBorder="1" applyAlignment="1">
      <alignment horizontal="center" vertical="top" wrapText="1"/>
    </xf>
    <xf numFmtId="4" fontId="15" fillId="0" borderId="27" xfId="0" applyNumberFormat="1" applyFont="1" applyBorder="1" applyAlignment="1">
      <alignment horizontal="center" vertical="top" wrapText="1"/>
    </xf>
    <xf numFmtId="4" fontId="15" fillId="0" borderId="41" xfId="0" applyNumberFormat="1" applyFont="1" applyBorder="1" applyAlignment="1">
      <alignment horizontal="center" vertical="top" wrapText="1"/>
    </xf>
    <xf numFmtId="4" fontId="15" fillId="0" borderId="6" xfId="0" applyNumberFormat="1" applyFont="1" applyBorder="1" applyAlignment="1">
      <alignment horizontal="center" vertical="top"/>
    </xf>
    <xf numFmtId="4" fontId="15" fillId="0" borderId="7" xfId="0" applyNumberFormat="1" applyFont="1" applyBorder="1" applyAlignment="1">
      <alignment horizontal="center" vertical="top"/>
    </xf>
    <xf numFmtId="4" fontId="15" fillId="0" borderId="8" xfId="0" applyNumberFormat="1" applyFont="1" applyBorder="1" applyAlignment="1">
      <alignment horizontal="center" vertical="top"/>
    </xf>
    <xf numFmtId="4" fontId="15" fillId="0" borderId="6" xfId="0" applyNumberFormat="1" applyFont="1" applyBorder="1" applyAlignment="1">
      <alignment horizontal="center" vertical="top" wrapText="1"/>
    </xf>
    <xf numFmtId="4" fontId="15" fillId="0" borderId="8" xfId="0" applyNumberFormat="1" applyFont="1" applyBorder="1" applyAlignment="1">
      <alignment horizontal="center" vertical="top" wrapText="1"/>
    </xf>
    <xf numFmtId="4" fontId="44" fillId="0" borderId="13" xfId="3" applyNumberFormat="1" applyFont="1" applyBorder="1" applyAlignment="1">
      <alignment horizontal="center" vertical="center"/>
    </xf>
    <xf numFmtId="4" fontId="13" fillId="0" borderId="51" xfId="0" applyNumberFormat="1" applyFont="1" applyBorder="1" applyAlignment="1">
      <alignment horizontal="left"/>
    </xf>
    <xf numFmtId="4" fontId="13" fillId="0" borderId="10" xfId="0" applyNumberFormat="1" applyFont="1" applyBorder="1" applyAlignment="1">
      <alignment horizontal="left"/>
    </xf>
    <xf numFmtId="4" fontId="24" fillId="31" borderId="12" xfId="0" applyNumberFormat="1" applyFont="1" applyFill="1" applyBorder="1" applyAlignment="1">
      <alignment horizontal="center" vertical="center"/>
    </xf>
    <xf numFmtId="4" fontId="24" fillId="31" borderId="11" xfId="0" applyNumberFormat="1" applyFont="1" applyFill="1" applyBorder="1" applyAlignment="1">
      <alignment horizontal="center" vertical="center"/>
    </xf>
    <xf numFmtId="4" fontId="24" fillId="31" borderId="12" xfId="0" applyNumberFormat="1" applyFont="1" applyFill="1" applyBorder="1" applyAlignment="1">
      <alignment horizontal="right" vertical="center"/>
    </xf>
    <xf numFmtId="4" fontId="24" fillId="31" borderId="11" xfId="0" applyNumberFormat="1" applyFont="1" applyFill="1" applyBorder="1" applyAlignment="1">
      <alignment horizontal="right" vertical="center"/>
    </xf>
    <xf numFmtId="4" fontId="44" fillId="0" borderId="12" xfId="1" applyNumberFormat="1" applyFont="1" applyBorder="1" applyAlignment="1">
      <alignment horizontal="center" vertical="center" wrapText="1"/>
    </xf>
    <xf numFmtId="4" fontId="44" fillId="0" borderId="10" xfId="1" applyNumberFormat="1" applyFont="1" applyBorder="1" applyAlignment="1">
      <alignment horizontal="center" vertical="center" wrapText="1"/>
    </xf>
    <xf numFmtId="4" fontId="44" fillId="0" borderId="11" xfId="1" applyNumberFormat="1" applyFont="1" applyBorder="1" applyAlignment="1">
      <alignment horizontal="center" vertical="center" wrapText="1"/>
    </xf>
    <xf numFmtId="4" fontId="44" fillId="0" borderId="10" xfId="3" applyNumberFormat="1" applyFont="1" applyBorder="1" applyAlignment="1">
      <alignment horizontal="center" vertical="center"/>
    </xf>
    <xf numFmtId="4" fontId="44" fillId="0" borderId="13" xfId="1" applyNumberFormat="1" applyFont="1" applyBorder="1" applyAlignment="1">
      <alignment horizontal="center" vertical="center" wrapText="1"/>
    </xf>
    <xf numFmtId="4" fontId="6" fillId="0" borderId="0" xfId="0" applyNumberFormat="1" applyFont="1"/>
    <xf numFmtId="4" fontId="5" fillId="0" borderId="0" xfId="0" applyNumberFormat="1" applyFont="1"/>
    <xf numFmtId="4" fontId="47" fillId="0" borderId="62" xfId="1" applyNumberFormat="1" applyFont="1" applyBorder="1" applyAlignment="1" applyProtection="1">
      <alignment horizontal="center"/>
      <protection locked="0"/>
    </xf>
    <xf numFmtId="4" fontId="6" fillId="0" borderId="62" xfId="1" applyNumberFormat="1" applyFont="1" applyBorder="1" applyAlignment="1" applyProtection="1">
      <alignment horizontal="center"/>
      <protection locked="0"/>
    </xf>
    <xf numFmtId="4" fontId="46" fillId="0" borderId="2" xfId="3" applyNumberFormat="1" applyFont="1" applyBorder="1" applyAlignment="1" applyProtection="1">
      <alignment horizontal="center"/>
      <protection locked="0"/>
    </xf>
    <xf numFmtId="4" fontId="6" fillId="0" borderId="2" xfId="3" applyNumberFormat="1" applyFont="1" applyBorder="1" applyAlignment="1" applyProtection="1">
      <alignment horizontal="center"/>
      <protection locked="0"/>
    </xf>
    <xf numFmtId="4" fontId="4" fillId="0" borderId="0" xfId="1" applyNumberFormat="1" applyAlignment="1" applyProtection="1">
      <alignment horizontal="center"/>
      <protection locked="0"/>
    </xf>
    <xf numFmtId="4" fontId="45" fillId="0" borderId="0" xfId="1" applyNumberFormat="1" applyFont="1" applyAlignment="1" applyProtection="1">
      <alignment horizontal="center"/>
      <protection locked="0"/>
    </xf>
    <xf numFmtId="4" fontId="44" fillId="0" borderId="13" xfId="3" applyNumberFormat="1" applyFont="1" applyBorder="1" applyAlignment="1">
      <alignment horizontal="left" vertical="center"/>
    </xf>
    <xf numFmtId="4" fontId="44" fillId="0" borderId="12" xfId="3" applyNumberFormat="1" applyFont="1" applyBorder="1" applyAlignment="1">
      <alignment horizontal="left" vertical="center"/>
    </xf>
    <xf numFmtId="4" fontId="44" fillId="0" borderId="10" xfId="3" applyNumberFormat="1" applyFont="1" applyBorder="1" applyAlignment="1">
      <alignment horizontal="left" vertical="center"/>
    </xf>
    <xf numFmtId="4" fontId="44" fillId="0" borderId="11" xfId="3" applyNumberFormat="1" applyFont="1" applyBorder="1" applyAlignment="1">
      <alignment horizontal="left" vertical="center"/>
    </xf>
    <xf numFmtId="4" fontId="6" fillId="0" borderId="0" xfId="0" applyNumberFormat="1" applyFont="1" applyAlignment="1">
      <alignment vertical="top"/>
    </xf>
    <xf numFmtId="4" fontId="15" fillId="0" borderId="24" xfId="0" applyNumberFormat="1" applyFont="1" applyBorder="1" applyAlignment="1">
      <alignment horizontal="left" vertical="center"/>
    </xf>
    <xf numFmtId="4" fontId="15" fillId="0" borderId="25" xfId="0" applyNumberFormat="1" applyFont="1" applyBorder="1" applyAlignment="1">
      <alignment horizontal="left" vertical="center"/>
    </xf>
    <xf numFmtId="4" fontId="15" fillId="0" borderId="26" xfId="0" applyNumberFormat="1" applyFont="1" applyBorder="1" applyAlignment="1">
      <alignment horizontal="left" vertical="center"/>
    </xf>
    <xf numFmtId="4" fontId="15" fillId="30" borderId="51" xfId="0" applyNumberFormat="1" applyFont="1" applyFill="1" applyBorder="1" applyAlignment="1">
      <alignment horizontal="center"/>
    </xf>
    <xf numFmtId="4" fontId="15" fillId="30" borderId="10" xfId="0" applyNumberFormat="1" applyFont="1" applyFill="1" applyBorder="1" applyAlignment="1">
      <alignment horizontal="center"/>
    </xf>
    <xf numFmtId="4" fontId="15" fillId="30" borderId="11" xfId="0" applyNumberFormat="1" applyFont="1" applyFill="1" applyBorder="1" applyAlignment="1">
      <alignment horizontal="center"/>
    </xf>
    <xf numFmtId="4" fontId="38" fillId="0" borderId="12" xfId="0" applyNumberFormat="1" applyFont="1" applyBorder="1" applyAlignment="1">
      <alignment horizontal="center" vertical="center"/>
    </xf>
    <xf numFmtId="4" fontId="38" fillId="0" borderId="11" xfId="0" applyNumberFormat="1" applyFont="1" applyBorder="1" applyAlignment="1">
      <alignment horizontal="center" vertical="center"/>
    </xf>
    <xf numFmtId="4" fontId="38" fillId="0" borderId="12" xfId="0" applyNumberFormat="1" applyFont="1" applyBorder="1" applyAlignment="1">
      <alignment horizontal="right" vertical="center"/>
    </xf>
    <xf numFmtId="4" fontId="38" fillId="0" borderId="11" xfId="0" applyNumberFormat="1" applyFont="1" applyBorder="1" applyAlignment="1">
      <alignment horizontal="right" vertical="center"/>
    </xf>
    <xf numFmtId="4" fontId="5" fillId="0" borderId="0" xfId="0" applyNumberFormat="1" applyFont="1" applyAlignment="1">
      <alignment horizontal="right"/>
    </xf>
    <xf numFmtId="4" fontId="13" fillId="27" borderId="13" xfId="0" applyNumberFormat="1" applyFont="1" applyFill="1" applyBorder="1" applyAlignment="1">
      <alignment horizontal="right" vertical="center"/>
    </xf>
    <xf numFmtId="4" fontId="39" fillId="26" borderId="53" xfId="0" applyNumberFormat="1" applyFont="1" applyFill="1" applyBorder="1" applyAlignment="1">
      <alignment horizontal="center" vertical="center"/>
    </xf>
    <xf numFmtId="4" fontId="39" fillId="26" borderId="13" xfId="0" applyNumberFormat="1" applyFont="1" applyFill="1" applyBorder="1" applyAlignment="1">
      <alignment horizontal="center" vertical="center"/>
    </xf>
    <xf numFmtId="4" fontId="13" fillId="27" borderId="13" xfId="0" applyNumberFormat="1" applyFont="1" applyFill="1" applyBorder="1" applyAlignment="1">
      <alignment horizontal="center" vertical="center"/>
    </xf>
    <xf numFmtId="4" fontId="15" fillId="30" borderId="53" xfId="3" applyNumberFormat="1" applyFont="1" applyFill="1" applyBorder="1" applyAlignment="1">
      <alignment horizontal="center"/>
    </xf>
    <xf numFmtId="4" fontId="15" fillId="30" borderId="13" xfId="3" applyNumberFormat="1" applyFont="1" applyFill="1" applyBorder="1" applyAlignment="1">
      <alignment horizontal="center"/>
    </xf>
    <xf numFmtId="4" fontId="6" fillId="30" borderId="12" xfId="3" applyNumberFormat="1" applyFont="1" applyFill="1" applyBorder="1" applyAlignment="1">
      <alignment horizontal="center" vertical="center"/>
    </xf>
    <xf numFmtId="4" fontId="6" fillId="30" borderId="11" xfId="3" applyNumberFormat="1" applyFont="1" applyFill="1" applyBorder="1" applyAlignment="1">
      <alignment horizontal="center" vertical="center"/>
    </xf>
    <xf numFmtId="4" fontId="6" fillId="0" borderId="51" xfId="3" applyNumberFormat="1" applyFont="1" applyBorder="1" applyAlignment="1" applyProtection="1">
      <alignment horizontal="left" vertical="center"/>
      <protection locked="0"/>
    </xf>
    <xf numFmtId="4" fontId="6" fillId="0" borderId="10" xfId="3" applyNumberFormat="1" applyFont="1" applyBorder="1" applyAlignment="1" applyProtection="1">
      <alignment horizontal="left" vertical="center"/>
      <protection locked="0"/>
    </xf>
    <xf numFmtId="4" fontId="6" fillId="7" borderId="12" xfId="1" applyNumberFormat="1" applyFont="1" applyFill="1" applyBorder="1" applyAlignment="1" applyProtection="1">
      <alignment horizontal="left" vertical="center" wrapText="1"/>
      <protection hidden="1"/>
    </xf>
    <xf numFmtId="4" fontId="6" fillId="7" borderId="10" xfId="1" applyNumberFormat="1" applyFont="1" applyFill="1" applyBorder="1" applyAlignment="1" applyProtection="1">
      <alignment horizontal="left" vertical="center" wrapText="1"/>
      <protection hidden="1"/>
    </xf>
    <xf numFmtId="4" fontId="6" fillId="7" borderId="11" xfId="1" applyNumberFormat="1" applyFont="1" applyFill="1" applyBorder="1" applyAlignment="1" applyProtection="1">
      <alignment horizontal="left" vertical="center" wrapText="1"/>
      <protection hidden="1"/>
    </xf>
    <xf numFmtId="4" fontId="6" fillId="7" borderId="12" xfId="1" applyNumberFormat="1" applyFont="1" applyFill="1" applyBorder="1" applyAlignment="1" applyProtection="1">
      <alignment horizontal="left" vertical="center"/>
      <protection hidden="1"/>
    </xf>
    <xf numFmtId="4" fontId="6" fillId="7" borderId="10" xfId="1" applyNumberFormat="1" applyFont="1" applyFill="1" applyBorder="1" applyAlignment="1" applyProtection="1">
      <alignment horizontal="left" vertical="center"/>
      <protection hidden="1"/>
    </xf>
    <xf numFmtId="4" fontId="6" fillId="7" borderId="11" xfId="1" applyNumberFormat="1" applyFont="1" applyFill="1" applyBorder="1" applyAlignment="1" applyProtection="1">
      <alignment horizontal="left" vertical="center"/>
      <protection hidden="1"/>
    </xf>
    <xf numFmtId="4" fontId="4" fillId="7" borderId="0" xfId="1" applyNumberFormat="1" applyFill="1" applyAlignment="1" applyProtection="1">
      <alignment horizontal="center" vertical="center" wrapText="1"/>
      <protection locked="0"/>
    </xf>
    <xf numFmtId="4" fontId="24" fillId="9" borderId="0" xfId="3" applyNumberFormat="1" applyFont="1" applyFill="1" applyAlignment="1" applyProtection="1">
      <alignment horizontal="center" vertical="center"/>
      <protection locked="0" hidden="1"/>
    </xf>
    <xf numFmtId="4" fontId="6" fillId="0" borderId="45" xfId="1" applyNumberFormat="1" applyFont="1" applyBorder="1" applyAlignment="1" applyProtection="1">
      <alignment horizontal="left" vertical="center"/>
      <protection locked="0"/>
    </xf>
    <xf numFmtId="4" fontId="6" fillId="0" borderId="0" xfId="1" applyNumberFormat="1" applyFont="1" applyAlignment="1" applyProtection="1">
      <alignment horizontal="left" vertical="center"/>
      <protection locked="0"/>
    </xf>
    <xf numFmtId="4" fontId="7" fillId="7" borderId="0" xfId="1" applyNumberFormat="1" applyFont="1" applyFill="1" applyAlignment="1" applyProtection="1">
      <alignment horizontal="left" vertical="center"/>
      <protection locked="0"/>
    </xf>
    <xf numFmtId="4" fontId="4" fillId="7" borderId="0" xfId="3" applyNumberFormat="1" applyFont="1" applyFill="1" applyAlignment="1" applyProtection="1">
      <alignment horizontal="center"/>
      <protection locked="0"/>
    </xf>
    <xf numFmtId="4" fontId="7" fillId="0" borderId="0" xfId="1" applyNumberFormat="1" applyFont="1" applyAlignment="1" applyProtection="1">
      <alignment horizontal="left" vertical="center"/>
      <protection locked="0"/>
    </xf>
    <xf numFmtId="4" fontId="7" fillId="7" borderId="0" xfId="3" applyNumberFormat="1" applyFont="1" applyFill="1" applyAlignment="1" applyProtection="1">
      <alignment horizontal="left" vertical="center"/>
      <protection locked="0"/>
    </xf>
    <xf numFmtId="4" fontId="4" fillId="0" borderId="0" xfId="3" applyNumberFormat="1" applyFont="1" applyAlignment="1" applyProtection="1">
      <alignment horizontal="left" vertical="center"/>
      <protection locked="0"/>
    </xf>
    <xf numFmtId="4" fontId="6" fillId="0" borderId="51" xfId="3" applyNumberFormat="1" applyFont="1" applyBorder="1" applyAlignment="1" applyProtection="1">
      <alignment horizontal="center" vertical="center"/>
      <protection locked="0"/>
    </xf>
    <xf numFmtId="4" fontId="6" fillId="0" borderId="10" xfId="3" applyNumberFormat="1" applyFont="1" applyBorder="1" applyAlignment="1" applyProtection="1">
      <alignment horizontal="center" vertical="center"/>
      <protection locked="0"/>
    </xf>
    <xf numFmtId="4" fontId="6" fillId="0" borderId="52" xfId="3" applyNumberFormat="1" applyFont="1" applyBorder="1" applyAlignment="1" applyProtection="1">
      <alignment horizontal="center" vertical="center"/>
      <protection locked="0"/>
    </xf>
    <xf numFmtId="4" fontId="6" fillId="3" borderId="51" xfId="1" applyNumberFormat="1" applyFont="1" applyFill="1" applyBorder="1" applyAlignment="1" applyProtection="1">
      <alignment horizontal="center" vertical="center"/>
      <protection locked="0"/>
    </xf>
    <xf numFmtId="4" fontId="6" fillId="3" borderId="10" xfId="1" applyNumberFormat="1" applyFont="1" applyFill="1" applyBorder="1" applyAlignment="1" applyProtection="1">
      <alignment horizontal="center" vertical="center"/>
      <protection locked="0"/>
    </xf>
    <xf numFmtId="4" fontId="6" fillId="3" borderId="11" xfId="1" applyNumberFormat="1" applyFont="1" applyFill="1" applyBorder="1" applyAlignment="1" applyProtection="1">
      <alignment horizontal="center" vertical="center"/>
      <protection locked="0"/>
    </xf>
    <xf numFmtId="4" fontId="4" fillId="7" borderId="0" xfId="3" applyNumberFormat="1" applyFont="1" applyFill="1" applyAlignment="1" applyProtection="1">
      <alignment horizontal="center" vertical="center"/>
      <protection locked="0"/>
    </xf>
    <xf numFmtId="4" fontId="4" fillId="0" borderId="18" xfId="3" applyNumberFormat="1" applyFont="1" applyBorder="1" applyAlignment="1" applyProtection="1">
      <alignment horizontal="center" vertical="center"/>
      <protection locked="0"/>
    </xf>
    <xf numFmtId="4" fontId="4" fillId="0" borderId="56" xfId="3" applyNumberFormat="1" applyFont="1" applyBorder="1" applyAlignment="1" applyProtection="1">
      <alignment horizontal="center" vertical="center"/>
      <protection locked="0"/>
    </xf>
    <xf numFmtId="4" fontId="4" fillId="0" borderId="24" xfId="0" applyNumberFormat="1" applyFont="1" applyBorder="1" applyAlignment="1" applyProtection="1">
      <alignment horizontal="left" vertical="center" wrapText="1"/>
      <protection locked="0"/>
    </xf>
    <xf numFmtId="4" fontId="4" fillId="0" borderId="25" xfId="0" applyNumberFormat="1" applyFont="1" applyBorder="1" applyAlignment="1" applyProtection="1">
      <alignment horizontal="left" vertical="center" wrapText="1"/>
      <protection locked="0"/>
    </xf>
    <xf numFmtId="4" fontId="4" fillId="0" borderId="26" xfId="0" applyNumberFormat="1" applyFont="1" applyBorder="1" applyAlignment="1" applyProtection="1">
      <alignment horizontal="left" vertical="center" wrapText="1"/>
      <protection locked="0"/>
    </xf>
    <xf numFmtId="4" fontId="6" fillId="10" borderId="12" xfId="0" applyNumberFormat="1" applyFont="1" applyFill="1" applyBorder="1" applyAlignment="1" applyProtection="1">
      <alignment horizontal="center" vertical="center"/>
      <protection locked="0"/>
    </xf>
    <xf numFmtId="4" fontId="6" fillId="10" borderId="11" xfId="0" applyNumberFormat="1" applyFont="1" applyFill="1" applyBorder="1" applyAlignment="1" applyProtection="1">
      <alignment horizontal="center" vertical="center"/>
      <protection locked="0"/>
    </xf>
    <xf numFmtId="4" fontId="6" fillId="10" borderId="12" xfId="1" applyNumberFormat="1" applyFont="1" applyFill="1" applyBorder="1" applyAlignment="1" applyProtection="1">
      <alignment horizontal="left" vertical="center"/>
      <protection hidden="1"/>
    </xf>
    <xf numFmtId="4" fontId="6" fillId="10" borderId="10" xfId="1" applyNumberFormat="1" applyFont="1" applyFill="1" applyBorder="1" applyAlignment="1" applyProtection="1">
      <alignment horizontal="left" vertical="center"/>
      <protection hidden="1"/>
    </xf>
    <xf numFmtId="4" fontId="6" fillId="10" borderId="11" xfId="1" applyNumberFormat="1" applyFont="1" applyFill="1" applyBorder="1" applyAlignment="1" applyProtection="1">
      <alignment horizontal="left" vertical="center"/>
      <protection hidden="1"/>
    </xf>
    <xf numFmtId="4" fontId="4" fillId="0" borderId="12" xfId="0" applyNumberFormat="1" applyFont="1" applyBorder="1" applyAlignment="1" applyProtection="1">
      <alignment horizontal="justify" vertical="center" wrapText="1"/>
      <protection locked="0"/>
    </xf>
    <xf numFmtId="4" fontId="4" fillId="0" borderId="10" xfId="0" applyNumberFormat="1" applyFont="1" applyBorder="1" applyAlignment="1" applyProtection="1">
      <alignment horizontal="justify" vertical="center" wrapText="1"/>
      <protection locked="0"/>
    </xf>
    <xf numFmtId="4" fontId="4" fillId="0" borderId="11" xfId="0" applyNumberFormat="1" applyFont="1" applyBorder="1" applyAlignment="1" applyProtection="1">
      <alignment horizontal="justify" vertical="center" wrapText="1"/>
      <protection locked="0"/>
    </xf>
    <xf numFmtId="4" fontId="4" fillId="8" borderId="12" xfId="3" applyNumberFormat="1" applyFont="1" applyFill="1" applyBorder="1" applyAlignment="1" applyProtection="1">
      <alignment horizontal="center" vertical="center"/>
      <protection locked="0"/>
    </xf>
    <xf numFmtId="4" fontId="4" fillId="8" borderId="10" xfId="3" applyNumberFormat="1" applyFont="1" applyFill="1" applyBorder="1" applyAlignment="1" applyProtection="1">
      <alignment horizontal="center" vertical="center"/>
      <protection locked="0"/>
    </xf>
    <xf numFmtId="4" fontId="4" fillId="8" borderId="52" xfId="3" applyNumberFormat="1" applyFont="1" applyFill="1" applyBorder="1" applyAlignment="1" applyProtection="1">
      <alignment horizontal="center" vertical="center"/>
      <protection locked="0"/>
    </xf>
    <xf numFmtId="4" fontId="6" fillId="10" borderId="10" xfId="0" applyNumberFormat="1" applyFont="1" applyFill="1" applyBorder="1" applyAlignment="1" applyProtection="1">
      <alignment horizontal="center" vertical="center"/>
      <protection locked="0"/>
    </xf>
    <xf numFmtId="4" fontId="6" fillId="10" borderId="52" xfId="0" applyNumberFormat="1" applyFont="1" applyFill="1" applyBorder="1" applyAlignment="1" applyProtection="1">
      <alignment horizontal="center" vertical="center"/>
      <protection locked="0"/>
    </xf>
    <xf numFmtId="4" fontId="6" fillId="0" borderId="19" xfId="0" applyNumberFormat="1" applyFont="1" applyBorder="1" applyAlignment="1" applyProtection="1">
      <alignment horizontal="center" vertical="center"/>
      <protection locked="0"/>
    </xf>
    <xf numFmtId="4" fontId="6" fillId="0" borderId="20" xfId="0" applyNumberFormat="1" applyFont="1" applyBorder="1" applyAlignment="1" applyProtection="1">
      <alignment horizontal="center" vertical="center"/>
      <protection locked="0"/>
    </xf>
    <xf numFmtId="4" fontId="6" fillId="0" borderId="22" xfId="0" applyNumberFormat="1" applyFont="1" applyBorder="1" applyAlignment="1" applyProtection="1">
      <alignment horizontal="center" vertical="center"/>
      <protection locked="0"/>
    </xf>
    <xf numFmtId="4" fontId="10" fillId="10" borderId="12" xfId="1" applyNumberFormat="1" applyFont="1" applyFill="1" applyBorder="1" applyAlignment="1" applyProtection="1">
      <alignment horizontal="left" vertical="center"/>
      <protection locked="0"/>
    </xf>
    <xf numFmtId="4" fontId="10" fillId="10" borderId="10" xfId="1" applyNumberFormat="1" applyFont="1" applyFill="1" applyBorder="1" applyAlignment="1" applyProtection="1">
      <alignment horizontal="left" vertical="center"/>
      <protection locked="0"/>
    </xf>
    <xf numFmtId="4" fontId="10" fillId="10" borderId="11" xfId="1" applyNumberFormat="1" applyFont="1" applyFill="1" applyBorder="1" applyAlignment="1" applyProtection="1">
      <alignment horizontal="left" vertical="center"/>
      <protection locked="0"/>
    </xf>
    <xf numFmtId="4" fontId="15" fillId="7" borderId="0" xfId="1" applyNumberFormat="1" applyFont="1" applyFill="1" applyAlignment="1" applyProtection="1">
      <alignment horizontal="center" vertical="center" wrapText="1"/>
      <protection locked="0"/>
    </xf>
    <xf numFmtId="4" fontId="4" fillId="0" borderId="0" xfId="3" applyNumberFormat="1" applyFont="1" applyAlignment="1" applyProtection="1">
      <alignment horizontal="center" vertical="center"/>
      <protection locked="0"/>
    </xf>
    <xf numFmtId="4" fontId="4" fillId="0" borderId="46" xfId="3" applyNumberFormat="1" applyFont="1" applyBorder="1" applyAlignment="1" applyProtection="1">
      <alignment horizontal="center" vertical="center"/>
      <protection locked="0"/>
    </xf>
    <xf numFmtId="4" fontId="6" fillId="3" borderId="51" xfId="1" applyNumberFormat="1" applyFont="1" applyFill="1" applyBorder="1" applyAlignment="1" applyProtection="1">
      <alignment horizontal="center" vertical="center" wrapText="1"/>
      <protection locked="0"/>
    </xf>
    <xf numFmtId="4" fontId="6" fillId="3" borderId="10" xfId="1" applyNumberFormat="1" applyFont="1" applyFill="1" applyBorder="1" applyAlignment="1" applyProtection="1">
      <alignment horizontal="center" vertical="center" wrapText="1"/>
      <protection locked="0"/>
    </xf>
    <xf numFmtId="4" fontId="6" fillId="3" borderId="11" xfId="1" applyNumberFormat="1" applyFont="1" applyFill="1" applyBorder="1" applyAlignment="1" applyProtection="1">
      <alignment horizontal="center" vertical="center" wrapText="1"/>
      <protection locked="0"/>
    </xf>
    <xf numFmtId="4" fontId="6" fillId="0" borderId="58" xfId="0" applyNumberFormat="1" applyFont="1" applyBorder="1" applyAlignment="1" applyProtection="1">
      <alignment horizontal="center" vertical="center"/>
      <protection locked="0"/>
    </xf>
    <xf numFmtId="4" fontId="6" fillId="0" borderId="37" xfId="0" applyNumberFormat="1" applyFont="1" applyBorder="1" applyAlignment="1" applyProtection="1">
      <alignment horizontal="center" vertical="center"/>
      <protection locked="0"/>
    </xf>
    <xf numFmtId="4" fontId="6" fillId="0" borderId="39" xfId="0" applyNumberFormat="1" applyFont="1" applyBorder="1" applyAlignment="1" applyProtection="1">
      <alignment horizontal="center" vertical="center"/>
      <protection locked="0"/>
    </xf>
    <xf numFmtId="4" fontId="6" fillId="3" borderId="51" xfId="1" applyNumberFormat="1" applyFont="1" applyFill="1" applyBorder="1" applyAlignment="1" applyProtection="1">
      <alignment horizontal="center"/>
      <protection locked="0"/>
    </xf>
    <xf numFmtId="4" fontId="6" fillId="3" borderId="10" xfId="1" applyNumberFormat="1" applyFont="1" applyFill="1" applyBorder="1" applyAlignment="1" applyProtection="1">
      <alignment horizontal="center"/>
      <protection locked="0"/>
    </xf>
    <xf numFmtId="4" fontId="6" fillId="3" borderId="11" xfId="1" applyNumberFormat="1" applyFont="1" applyFill="1" applyBorder="1" applyAlignment="1" applyProtection="1">
      <alignment horizontal="center"/>
      <protection locked="0"/>
    </xf>
    <xf numFmtId="4" fontId="6" fillId="11" borderId="16" xfId="3" applyNumberFormat="1" applyFont="1" applyFill="1" applyBorder="1" applyAlignment="1" applyProtection="1">
      <alignment horizontal="center" vertical="center"/>
      <protection locked="0"/>
    </xf>
    <xf numFmtId="4" fontId="6" fillId="11" borderId="17" xfId="3" applyNumberFormat="1" applyFont="1" applyFill="1" applyBorder="1" applyAlignment="1" applyProtection="1">
      <alignment horizontal="center" vertical="center"/>
      <protection locked="0"/>
    </xf>
    <xf numFmtId="4" fontId="6" fillId="10" borderId="51" xfId="1" applyNumberFormat="1" applyFont="1" applyFill="1" applyBorder="1" applyAlignment="1" applyProtection="1">
      <alignment horizontal="center" vertical="center"/>
      <protection hidden="1"/>
    </xf>
    <xf numFmtId="4" fontId="6" fillId="10" borderId="10" xfId="1" applyNumberFormat="1" applyFont="1" applyFill="1" applyBorder="1" applyAlignment="1" applyProtection="1">
      <alignment horizontal="center" vertical="center"/>
      <protection hidden="1"/>
    </xf>
    <xf numFmtId="4" fontId="6" fillId="10" borderId="12" xfId="6" applyNumberFormat="1" applyFont="1" applyFill="1" applyBorder="1" applyAlignment="1" applyProtection="1">
      <alignment horizontal="left" vertical="center" wrapText="1"/>
      <protection hidden="1"/>
    </xf>
    <xf numFmtId="4" fontId="6" fillId="10" borderId="10" xfId="6" applyNumberFormat="1" applyFont="1" applyFill="1" applyBorder="1" applyAlignment="1" applyProtection="1">
      <alignment horizontal="left" vertical="center" wrapText="1"/>
      <protection hidden="1"/>
    </xf>
    <xf numFmtId="4" fontId="6" fillId="10" borderId="11" xfId="6" applyNumberFormat="1" applyFont="1" applyFill="1" applyBorder="1" applyAlignment="1" applyProtection="1">
      <alignment horizontal="left" vertical="center" wrapText="1"/>
      <protection hidden="1"/>
    </xf>
    <xf numFmtId="4" fontId="4" fillId="0" borderId="13" xfId="1" applyNumberFormat="1" applyBorder="1" applyAlignment="1" applyProtection="1">
      <alignment horizontal="center" vertical="center"/>
      <protection locked="0"/>
    </xf>
    <xf numFmtId="4" fontId="22" fillId="0" borderId="12" xfId="1" applyNumberFormat="1" applyFont="1" applyBorder="1" applyAlignment="1" applyProtection="1">
      <alignment horizontal="center" vertical="center"/>
      <protection locked="0"/>
    </xf>
    <xf numFmtId="4" fontId="22" fillId="0" borderId="10" xfId="1" applyNumberFormat="1" applyFont="1" applyBorder="1" applyAlignment="1" applyProtection="1">
      <alignment horizontal="center" vertical="center"/>
      <protection locked="0"/>
    </xf>
    <xf numFmtId="4" fontId="41" fillId="0" borderId="12" xfId="1" applyNumberFormat="1" applyFont="1" applyBorder="1" applyAlignment="1" applyProtection="1">
      <alignment horizontal="center" vertical="center"/>
      <protection locked="0"/>
    </xf>
    <xf numFmtId="4" fontId="41" fillId="0" borderId="10" xfId="1" applyNumberFormat="1" applyFont="1" applyBorder="1" applyAlignment="1" applyProtection="1">
      <alignment horizontal="center" vertical="center"/>
      <protection locked="0"/>
    </xf>
    <xf numFmtId="4" fontId="4" fillId="0" borderId="1" xfId="1" applyNumberFormat="1" applyBorder="1" applyAlignment="1" applyProtection="1">
      <alignment horizontal="center"/>
      <protection locked="0"/>
    </xf>
    <xf numFmtId="4" fontId="4" fillId="0" borderId="2" xfId="1" applyNumberFormat="1" applyBorder="1" applyAlignment="1" applyProtection="1">
      <alignment horizontal="center"/>
      <protection locked="0"/>
    </xf>
    <xf numFmtId="4" fontId="4" fillId="0" borderId="48" xfId="1" applyNumberFormat="1" applyBorder="1" applyAlignment="1" applyProtection="1">
      <alignment horizontal="center"/>
      <protection locked="0"/>
    </xf>
    <xf numFmtId="4" fontId="4" fillId="0" borderId="6" xfId="1" applyNumberFormat="1" applyBorder="1" applyAlignment="1" applyProtection="1">
      <alignment horizontal="center"/>
      <protection locked="0"/>
    </xf>
    <xf numFmtId="4" fontId="4" fillId="0" borderId="7" xfId="1" applyNumberFormat="1" applyBorder="1" applyAlignment="1" applyProtection="1">
      <alignment horizontal="center"/>
      <protection locked="0"/>
    </xf>
    <xf numFmtId="4" fontId="4" fillId="0" borderId="50" xfId="1" applyNumberFormat="1" applyBorder="1" applyAlignment="1" applyProtection="1">
      <alignment horizontal="center"/>
      <protection locked="0"/>
    </xf>
    <xf numFmtId="4" fontId="4" fillId="0" borderId="47" xfId="1" applyNumberFormat="1" applyBorder="1" applyAlignment="1" applyProtection="1">
      <alignment horizontal="center"/>
      <protection locked="0"/>
    </xf>
    <xf numFmtId="4" fontId="4" fillId="0" borderId="49" xfId="1" applyNumberFormat="1" applyBorder="1" applyAlignment="1" applyProtection="1">
      <alignment horizontal="center"/>
      <protection locked="0"/>
    </xf>
    <xf numFmtId="4" fontId="10" fillId="28" borderId="11" xfId="1" applyNumberFormat="1" applyFont="1" applyFill="1" applyBorder="1" applyAlignment="1" applyProtection="1">
      <alignment horizontal="left" vertical="center"/>
      <protection locked="0"/>
    </xf>
    <xf numFmtId="10" fontId="6" fillId="2" borderId="12" xfId="12" applyNumberFormat="1" applyFont="1" applyFill="1" applyBorder="1" applyAlignment="1">
      <alignment horizontal="center" vertical="center"/>
    </xf>
    <xf numFmtId="10" fontId="6" fillId="2" borderId="52" xfId="12" applyNumberFormat="1" applyFont="1" applyFill="1" applyBorder="1" applyAlignment="1">
      <alignment horizontal="center" vertical="center"/>
    </xf>
    <xf numFmtId="10" fontId="6" fillId="28" borderId="12" xfId="12" applyNumberFormat="1" applyFont="1" applyFill="1" applyBorder="1" applyAlignment="1">
      <alignment horizontal="center" vertical="center"/>
    </xf>
    <xf numFmtId="10" fontId="6" fillId="28" borderId="52" xfId="12" applyNumberFormat="1" applyFont="1" applyFill="1" applyBorder="1" applyAlignment="1">
      <alignment horizontal="center" vertical="center"/>
    </xf>
    <xf numFmtId="4" fontId="6" fillId="0" borderId="16" xfId="0" applyNumberFormat="1" applyFont="1" applyBorder="1" applyAlignment="1" applyProtection="1">
      <alignment horizontal="left" vertical="center" wrapText="1"/>
      <protection locked="0"/>
    </xf>
    <xf numFmtId="4" fontId="6" fillId="0" borderId="20" xfId="0" applyNumberFormat="1" applyFont="1" applyBorder="1" applyAlignment="1" applyProtection="1">
      <alignment horizontal="left" vertical="center" wrapText="1"/>
      <protection locked="0"/>
    </xf>
    <xf numFmtId="4" fontId="10" fillId="0" borderId="12" xfId="1" applyNumberFormat="1" applyFont="1" applyBorder="1" applyAlignment="1" applyProtection="1">
      <alignment horizontal="left" vertical="center" wrapText="1"/>
      <protection locked="0"/>
    </xf>
    <xf numFmtId="4" fontId="10" fillId="0" borderId="10" xfId="1" applyNumberFormat="1" applyFont="1" applyBorder="1" applyAlignment="1" applyProtection="1">
      <alignment horizontal="left" vertical="center" wrapText="1"/>
      <protection locked="0"/>
    </xf>
    <xf numFmtId="4" fontId="10" fillId="0" borderId="11" xfId="1" applyNumberFormat="1" applyFont="1" applyBorder="1" applyAlignment="1" applyProtection="1">
      <alignment horizontal="left" vertical="center" wrapText="1"/>
      <protection locked="0"/>
    </xf>
    <xf numFmtId="4" fontId="46" fillId="9" borderId="47" xfId="3" applyNumberFormat="1" applyFont="1" applyFill="1" applyBorder="1" applyAlignment="1" applyProtection="1">
      <alignment horizontal="left"/>
      <protection locked="0"/>
    </xf>
    <xf numFmtId="4" fontId="46" fillId="9" borderId="2" xfId="3" applyNumberFormat="1" applyFont="1" applyFill="1" applyBorder="1" applyAlignment="1" applyProtection="1">
      <alignment horizontal="left"/>
      <protection locked="0"/>
    </xf>
    <xf numFmtId="4" fontId="46" fillId="9" borderId="3" xfId="3" applyNumberFormat="1" applyFont="1" applyFill="1" applyBorder="1" applyAlignment="1" applyProtection="1">
      <alignment horizontal="left"/>
      <protection locked="0"/>
    </xf>
    <xf numFmtId="170" fontId="4" fillId="0" borderId="12" xfId="3" applyNumberFormat="1" applyFont="1" applyBorder="1" applyAlignment="1" applyProtection="1">
      <alignment horizontal="center" vertical="center"/>
      <protection hidden="1"/>
    </xf>
    <xf numFmtId="170" fontId="4" fillId="0" borderId="11" xfId="3" applyNumberFormat="1" applyFont="1" applyBorder="1" applyAlignment="1" applyProtection="1">
      <alignment horizontal="center" vertical="center"/>
      <protection hidden="1"/>
    </xf>
    <xf numFmtId="0" fontId="4" fillId="21" borderId="12" xfId="6" applyFont="1" applyFill="1" applyBorder="1" applyAlignment="1" applyProtection="1">
      <alignment horizontal="left" vertical="center" wrapText="1"/>
      <protection locked="0"/>
    </xf>
    <xf numFmtId="0" fontId="4" fillId="21" borderId="10" xfId="6" applyFont="1" applyFill="1" applyBorder="1" applyAlignment="1" applyProtection="1">
      <alignment horizontal="left" vertical="center" wrapText="1"/>
      <protection locked="0"/>
    </xf>
    <xf numFmtId="0" fontId="4" fillId="21" borderId="11" xfId="6" applyFont="1" applyFill="1" applyBorder="1" applyAlignment="1" applyProtection="1">
      <alignment horizontal="left" vertical="center" wrapText="1"/>
      <protection locked="0"/>
    </xf>
    <xf numFmtId="0" fontId="4" fillId="0" borderId="12" xfId="6" applyFont="1" applyBorder="1" applyAlignment="1" applyProtection="1">
      <alignment horizontal="left" vertical="center" wrapText="1"/>
      <protection locked="0"/>
    </xf>
    <xf numFmtId="0" fontId="4" fillId="0" borderId="10" xfId="6" applyFont="1" applyBorder="1" applyAlignment="1" applyProtection="1">
      <alignment horizontal="left" vertical="center" wrapText="1"/>
      <protection locked="0"/>
    </xf>
    <xf numFmtId="0" fontId="4" fillId="0" borderId="11" xfId="6" applyFont="1" applyBorder="1" applyAlignment="1" applyProtection="1">
      <alignment horizontal="left" vertical="center" wrapText="1"/>
      <protection locked="0"/>
    </xf>
    <xf numFmtId="0" fontId="6" fillId="0" borderId="12" xfId="6" applyFont="1" applyBorder="1" applyAlignment="1" applyProtection="1">
      <alignment horizontal="left" vertical="center" wrapText="1"/>
      <protection locked="0"/>
    </xf>
    <xf numFmtId="0" fontId="6" fillId="0" borderId="10" xfId="6" applyFont="1" applyBorder="1" applyAlignment="1" applyProtection="1">
      <alignment horizontal="left" vertical="center" wrapText="1"/>
      <protection locked="0"/>
    </xf>
    <xf numFmtId="0" fontId="6" fillId="0" borderId="11" xfId="6" applyFont="1" applyBorder="1" applyAlignment="1" applyProtection="1">
      <alignment horizontal="left" vertical="center" wrapText="1"/>
      <protection locked="0"/>
    </xf>
    <xf numFmtId="0" fontId="6" fillId="16" borderId="12" xfId="6" applyFont="1" applyFill="1" applyBorder="1" applyAlignment="1" applyProtection="1">
      <alignment horizontal="left" vertical="center" wrapText="1"/>
      <protection locked="0"/>
    </xf>
    <xf numFmtId="0" fontId="6" fillId="16" borderId="10" xfId="6" applyFont="1" applyFill="1" applyBorder="1" applyAlignment="1" applyProtection="1">
      <alignment horizontal="left" vertical="center" wrapText="1"/>
      <protection locked="0"/>
    </xf>
    <xf numFmtId="0" fontId="6" fillId="16" borderId="11" xfId="6" applyFont="1" applyFill="1" applyBorder="1" applyAlignment="1" applyProtection="1">
      <alignment horizontal="left" vertical="center" wrapText="1"/>
      <protection locked="0"/>
    </xf>
    <xf numFmtId="0" fontId="6" fillId="5" borderId="12" xfId="6" applyFont="1" applyFill="1" applyBorder="1" applyAlignment="1" applyProtection="1">
      <alignment horizontal="left" vertical="center" wrapText="1"/>
      <protection locked="0"/>
    </xf>
    <xf numFmtId="0" fontId="6" fillId="5" borderId="10" xfId="6" applyFont="1" applyFill="1" applyBorder="1" applyAlignment="1" applyProtection="1">
      <alignment horizontal="left" vertical="center" wrapText="1"/>
      <protection locked="0"/>
    </xf>
    <xf numFmtId="0" fontId="6" fillId="5" borderId="11" xfId="6" applyFont="1" applyFill="1" applyBorder="1" applyAlignment="1" applyProtection="1">
      <alignment horizontal="left" vertical="center" wrapText="1"/>
      <protection locked="0"/>
    </xf>
    <xf numFmtId="3" fontId="6" fillId="0" borderId="12" xfId="1" applyNumberFormat="1" applyFont="1" applyBorder="1" applyAlignment="1" applyProtection="1">
      <alignment horizontal="left"/>
      <protection hidden="1"/>
    </xf>
    <xf numFmtId="3" fontId="6" fillId="0" borderId="10" xfId="1" applyNumberFormat="1" applyFont="1" applyBorder="1" applyAlignment="1" applyProtection="1">
      <alignment horizontal="left"/>
      <protection hidden="1"/>
    </xf>
    <xf numFmtId="3" fontId="6" fillId="0" borderId="11" xfId="1" applyNumberFormat="1" applyFont="1" applyBorder="1" applyAlignment="1" applyProtection="1">
      <alignment horizontal="left"/>
      <protection hidden="1"/>
    </xf>
    <xf numFmtId="10" fontId="6" fillId="0" borderId="12" xfId="3" applyNumberFormat="1" applyFont="1" applyBorder="1" applyAlignment="1" applyProtection="1">
      <alignment horizontal="center" vertical="center"/>
      <protection hidden="1"/>
    </xf>
    <xf numFmtId="10" fontId="6" fillId="0" borderId="11" xfId="3" applyNumberFormat="1" applyFont="1" applyBorder="1" applyAlignment="1" applyProtection="1">
      <alignment horizontal="center" vertical="center"/>
      <protection hidden="1"/>
    </xf>
    <xf numFmtId="3" fontId="4" fillId="7" borderId="13" xfId="1" applyNumberFormat="1" applyFill="1" applyBorder="1" applyAlignment="1" applyProtection="1">
      <alignment horizontal="left"/>
      <protection hidden="1"/>
    </xf>
    <xf numFmtId="3" fontId="6" fillId="0" borderId="12" xfId="1" applyNumberFormat="1" applyFont="1" applyBorder="1" applyAlignment="1" applyProtection="1">
      <alignment horizontal="center" vertical="center"/>
      <protection hidden="1"/>
    </xf>
    <xf numFmtId="3" fontId="6" fillId="0" borderId="10" xfId="1" applyNumberFormat="1" applyFont="1" applyBorder="1" applyAlignment="1" applyProtection="1">
      <alignment horizontal="center" vertical="center"/>
      <protection hidden="1"/>
    </xf>
    <xf numFmtId="3" fontId="6" fillId="0" borderId="11" xfId="1" applyNumberFormat="1" applyFont="1" applyBorder="1" applyAlignment="1" applyProtection="1">
      <alignment horizontal="center" vertical="center"/>
      <protection hidden="1"/>
    </xf>
    <xf numFmtId="0" fontId="4" fillId="22" borderId="12" xfId="6" applyFont="1" applyFill="1" applyBorder="1" applyAlignment="1" applyProtection="1">
      <alignment horizontal="left" vertical="center" wrapText="1"/>
      <protection locked="0"/>
    </xf>
    <xf numFmtId="0" fontId="4" fillId="22" borderId="10" xfId="6" applyFont="1" applyFill="1" applyBorder="1" applyAlignment="1" applyProtection="1">
      <alignment horizontal="left" vertical="center" wrapText="1"/>
      <protection locked="0"/>
    </xf>
    <xf numFmtId="0" fontId="4" fillId="22" borderId="11" xfId="6" applyFont="1" applyFill="1" applyBorder="1" applyAlignment="1" applyProtection="1">
      <alignment horizontal="left" vertical="center" wrapText="1"/>
      <protection locked="0"/>
    </xf>
    <xf numFmtId="0" fontId="33" fillId="21" borderId="12" xfId="6" applyFont="1" applyFill="1" applyBorder="1" applyAlignment="1" applyProtection="1">
      <alignment horizontal="left" vertical="center" wrapText="1"/>
      <protection hidden="1"/>
    </xf>
    <xf numFmtId="0" fontId="33" fillId="21" borderId="10" xfId="6" applyFont="1" applyFill="1" applyBorder="1" applyAlignment="1" applyProtection="1">
      <alignment horizontal="left" vertical="center" wrapText="1"/>
      <protection hidden="1"/>
    </xf>
    <xf numFmtId="0" fontId="33" fillId="21" borderId="11" xfId="6" applyFont="1" applyFill="1" applyBorder="1" applyAlignment="1" applyProtection="1">
      <alignment horizontal="left" vertical="center" wrapText="1"/>
      <protection hidden="1"/>
    </xf>
    <xf numFmtId="0" fontId="6" fillId="5" borderId="12" xfId="6" applyFont="1" applyFill="1" applyBorder="1" applyAlignment="1" applyProtection="1">
      <alignment horizontal="center" vertical="center" wrapText="1"/>
      <protection locked="0"/>
    </xf>
    <xf numFmtId="0" fontId="6" fillId="5" borderId="10" xfId="6" applyFont="1" applyFill="1" applyBorder="1" applyAlignment="1" applyProtection="1">
      <alignment horizontal="center" vertical="center" wrapText="1"/>
      <protection locked="0"/>
    </xf>
    <xf numFmtId="0" fontId="6" fillId="5" borderId="11" xfId="6" applyFont="1" applyFill="1" applyBorder="1" applyAlignment="1" applyProtection="1">
      <alignment horizontal="center" vertical="center" wrapText="1"/>
      <protection locked="0"/>
    </xf>
    <xf numFmtId="3" fontId="6" fillId="0" borderId="1" xfId="1" applyNumberFormat="1" applyFont="1" applyBorder="1" applyAlignment="1" applyProtection="1">
      <alignment horizontal="center" vertical="center"/>
      <protection hidden="1"/>
    </xf>
    <xf numFmtId="3" fontId="6" fillId="0" borderId="2" xfId="1" applyNumberFormat="1" applyFont="1" applyBorder="1" applyAlignment="1" applyProtection="1">
      <alignment horizontal="center" vertical="center"/>
      <protection hidden="1"/>
    </xf>
    <xf numFmtId="3" fontId="6" fillId="0" borderId="3" xfId="1" applyNumberFormat="1" applyFont="1" applyBorder="1" applyAlignment="1" applyProtection="1">
      <alignment horizontal="center" vertical="center"/>
      <protection hidden="1"/>
    </xf>
    <xf numFmtId="0" fontId="6" fillId="5" borderId="13" xfId="6" applyFont="1" applyFill="1" applyBorder="1" applyAlignment="1" applyProtection="1">
      <alignment horizontal="center" vertical="center" wrapText="1"/>
      <protection locked="0"/>
    </xf>
    <xf numFmtId="0" fontId="10" fillId="0" borderId="12" xfId="1" applyFont="1" applyBorder="1" applyAlignment="1" applyProtection="1">
      <alignment horizontal="center" vertical="center"/>
      <protection locked="0"/>
    </xf>
    <xf numFmtId="0" fontId="10" fillId="0" borderId="10" xfId="1" applyFont="1" applyBorder="1" applyAlignment="1" applyProtection="1">
      <alignment horizontal="center" vertical="center"/>
      <protection locked="0"/>
    </xf>
    <xf numFmtId="0" fontId="10" fillId="0" borderId="11" xfId="1" applyFont="1" applyBorder="1" applyAlignment="1" applyProtection="1">
      <alignment horizontal="center" vertical="center"/>
      <protection locked="0"/>
    </xf>
    <xf numFmtId="0" fontId="10" fillId="13" borderId="12" xfId="13" applyFont="1" applyFill="1" applyBorder="1" applyAlignment="1">
      <alignment horizontal="left" vertical="center" wrapText="1"/>
    </xf>
    <xf numFmtId="0" fontId="10" fillId="13" borderId="10" xfId="13" applyFont="1" applyFill="1" applyBorder="1" applyAlignment="1">
      <alignment horizontal="left" vertical="center" wrapText="1"/>
    </xf>
    <xf numFmtId="0" fontId="10" fillId="13" borderId="11" xfId="13" applyFont="1" applyFill="1" applyBorder="1" applyAlignment="1">
      <alignment horizontal="left" vertical="center" wrapText="1"/>
    </xf>
    <xf numFmtId="0" fontId="7" fillId="0" borderId="30" xfId="13" applyFont="1" applyBorder="1" applyAlignment="1">
      <alignment horizontal="left" vertical="center" wrapText="1"/>
    </xf>
    <xf numFmtId="0" fontId="7" fillId="0" borderId="29" xfId="13" applyFont="1" applyBorder="1" applyAlignment="1">
      <alignment horizontal="left" vertical="center" wrapText="1"/>
    </xf>
    <xf numFmtId="0" fontId="7" fillId="0" borderId="31" xfId="13" applyFont="1" applyBorder="1" applyAlignment="1">
      <alignment horizontal="left" vertical="center" wrapText="1"/>
    </xf>
    <xf numFmtId="0" fontId="10" fillId="16" borderId="12" xfId="13" applyFont="1" applyFill="1" applyBorder="1" applyAlignment="1">
      <alignment horizontal="center" vertical="center" wrapText="1"/>
    </xf>
    <xf numFmtId="0" fontId="10" fillId="16" borderId="11" xfId="13" applyFont="1" applyFill="1" applyBorder="1" applyAlignment="1">
      <alignment horizontal="center" vertical="center" wrapText="1"/>
    </xf>
    <xf numFmtId="0" fontId="10" fillId="0" borderId="0" xfId="13" applyFont="1" applyAlignment="1">
      <alignment horizontal="center" vertical="center"/>
    </xf>
    <xf numFmtId="0" fontId="4" fillId="7" borderId="0" xfId="1" applyNumberFormat="1" applyFill="1" applyAlignment="1" applyProtection="1">
      <alignment horizontal="center" vertical="center"/>
      <protection locked="0"/>
    </xf>
    <xf numFmtId="10" fontId="4" fillId="0" borderId="12" xfId="12" applyNumberFormat="1" applyFont="1" applyBorder="1" applyAlignment="1" applyProtection="1">
      <alignment horizontal="center" vertical="center"/>
      <protection locked="0"/>
    </xf>
    <xf numFmtId="10" fontId="4" fillId="0" borderId="52" xfId="12" applyNumberFormat="1" applyFont="1" applyBorder="1" applyAlignment="1" applyProtection="1">
      <alignment horizontal="center" vertical="center"/>
      <protection locked="0"/>
    </xf>
  </cellXfs>
  <cellStyles count="23">
    <cellStyle name="BodyStyle" xfId="10" xr:uid="{00000000-0005-0000-0000-000000000000}"/>
    <cellStyle name="Millares 2" xfId="7" xr:uid="{00000000-0005-0000-0000-000001000000}"/>
    <cellStyle name="Millares 3" xfId="14" xr:uid="{00000000-0005-0000-0000-000002000000}"/>
    <cellStyle name="Moneda" xfId="19" builtinId="4"/>
    <cellStyle name="Moneda [0] 2" xfId="2" xr:uid="{00000000-0005-0000-0000-000004000000}"/>
    <cellStyle name="Moneda 2" xfId="4" xr:uid="{00000000-0005-0000-0000-000005000000}"/>
    <cellStyle name="Normal" xfId="0" builtinId="0"/>
    <cellStyle name="Normal 10" xfId="20" xr:uid="{00000000-0005-0000-0000-000007000000}"/>
    <cellStyle name="Normal 106" xfId="16" xr:uid="{00000000-0005-0000-0000-000008000000}"/>
    <cellStyle name="Normal 12" xfId="9" xr:uid="{00000000-0005-0000-0000-000009000000}"/>
    <cellStyle name="Normal 2" xfId="1" xr:uid="{00000000-0005-0000-0000-00000A000000}"/>
    <cellStyle name="Normal 2 2 2" xfId="8" xr:uid="{00000000-0005-0000-0000-00000B000000}"/>
    <cellStyle name="Normal 2 3" xfId="15" xr:uid="{00000000-0005-0000-0000-00000C000000}"/>
    <cellStyle name="Normal 3" xfId="13" xr:uid="{00000000-0005-0000-0000-00000D000000}"/>
    <cellStyle name="Normal 3 2 3" xfId="11" xr:uid="{00000000-0005-0000-0000-00000E000000}"/>
    <cellStyle name="Normal 4" xfId="21" xr:uid="{3030601B-3D3F-4FD0-B26F-DD7982577C71}"/>
    <cellStyle name="Normal 4 2 3" xfId="22" xr:uid="{55AF6E0B-4192-45F0-911B-F8B37C884CFA}"/>
    <cellStyle name="Normal 5 4" xfId="17" xr:uid="{00000000-0005-0000-0000-00000F000000}"/>
    <cellStyle name="Normal 5 4 3" xfId="18" xr:uid="{00000000-0005-0000-0000-000010000000}"/>
    <cellStyle name="Normal_LISTA S.E.D" xfId="3" xr:uid="{00000000-0005-0000-0000-000011000000}"/>
    <cellStyle name="Normal_precios 2001-2 y 2002-1" xfId="6" xr:uid="{00000000-0005-0000-0000-000012000000}"/>
    <cellStyle name="Porcentaje" xfId="12" builtinId="5"/>
    <cellStyle name="Porcentaje 2" xfId="5" xr:uid="{00000000-0005-0000-0000-000014000000}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</dxfs>
  <tableStyles count="1" defaultTableStyle="TableStyleMedium2" defaultPivotStyle="PivotStyleLight16">
    <tableStyle name="Invisible" pivot="0" table="0" count="0" xr9:uid="{00000000-0011-0000-FFFF-FFFF00000000}"/>
  </tableStyles>
  <colors>
    <mruColors>
      <color rgb="FF00FFFF"/>
      <color rgb="FFFFCCFF"/>
      <color rgb="FF00FF00"/>
      <color rgb="FFFF33CC"/>
      <color rgb="FFFF00FF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293595</xdr:colOff>
      <xdr:row>2</xdr:row>
      <xdr:rowOff>56032</xdr:rowOff>
    </xdr:from>
    <xdr:to>
      <xdr:col>3</xdr:col>
      <xdr:colOff>382184</xdr:colOff>
      <xdr:row>3</xdr:row>
      <xdr:rowOff>262388</xdr:rowOff>
    </xdr:to>
    <xdr:pic>
      <xdr:nvPicPr>
        <xdr:cNvPr id="5" name="Imagen 3">
          <a:extLst>
            <a:ext uri="{FF2B5EF4-FFF2-40B4-BE49-F238E27FC236}">
              <a16:creationId xmlns:a16="http://schemas.microsoft.com/office/drawing/2014/main" id="{C851C51C-96D8-4367-B59A-EA59331D0A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356" y="56032"/>
          <a:ext cx="2784774" cy="5100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</xdr:col>
      <xdr:colOff>227367</xdr:colOff>
      <xdr:row>2</xdr:row>
      <xdr:rowOff>44824</xdr:rowOff>
    </xdr:from>
    <xdr:to>
      <xdr:col>21</xdr:col>
      <xdr:colOff>260704</xdr:colOff>
      <xdr:row>3</xdr:row>
      <xdr:rowOff>285188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3454E9D2-47C2-4B40-A8F8-7736FAC88C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33237" y="44824"/>
          <a:ext cx="1843285" cy="544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sultorias%20SED-UNAL/0-BASE%20DE%20DATOS/Listado%20de%20APU's%20v4.00%20C.8-21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CTAS%20DE%20OBRA/ACTA%2005-FEBRERO/MEMORIAS%20ACTA%20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rquitecto%20Proyecto\Desktop\I.E.ASC\CANA&#193;N\I.E.ALBERTO%20SANTOFIMIO\ACTA%20FORMATO%20NUEVO\MEMORIAS%20ACTA%20DE%20COBRO%20No.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splegables"/>
      <sheetName val="APU"/>
    </sheetNames>
    <sheetDataSet>
      <sheetData sheetId="0">
        <row r="2">
          <cell r="A2" t="str">
            <v>un</v>
          </cell>
        </row>
        <row r="3">
          <cell r="A3" t="str">
            <v>car</v>
          </cell>
        </row>
        <row r="4">
          <cell r="A4" t="str">
            <v>rl</v>
          </cell>
        </row>
        <row r="5">
          <cell r="A5" t="str">
            <v>plg</v>
          </cell>
        </row>
        <row r="6">
          <cell r="A6" t="str">
            <v>bot</v>
          </cell>
        </row>
        <row r="7">
          <cell r="A7" t="str">
            <v>bto</v>
          </cell>
        </row>
        <row r="8">
          <cell r="A8" t="str">
            <v>can</v>
          </cell>
        </row>
        <row r="9">
          <cell r="A9" t="str">
            <v>lm</v>
          </cell>
        </row>
        <row r="10">
          <cell r="A10" t="str">
            <v>vj</v>
          </cell>
        </row>
        <row r="11">
          <cell r="A11" t="str">
            <v>mm</v>
          </cell>
        </row>
        <row r="12">
          <cell r="A12" t="str">
            <v>cm</v>
          </cell>
        </row>
        <row r="13">
          <cell r="A13" t="str">
            <v>m</v>
          </cell>
        </row>
        <row r="14">
          <cell r="A14" t="str">
            <v>in</v>
          </cell>
        </row>
        <row r="15">
          <cell r="A15" t="str">
            <v>ft</v>
          </cell>
        </row>
        <row r="16">
          <cell r="A16" t="str">
            <v>m2</v>
          </cell>
        </row>
        <row r="17">
          <cell r="A17" t="str">
            <v>ft2</v>
          </cell>
        </row>
        <row r="18">
          <cell r="A18" t="str">
            <v>m3</v>
          </cell>
        </row>
        <row r="19">
          <cell r="A19" t="str">
            <v>in3</v>
          </cell>
        </row>
        <row r="20">
          <cell r="A20" t="str">
            <v>ft3</v>
          </cell>
        </row>
        <row r="21">
          <cell r="A21" t="str">
            <v>m</v>
          </cell>
        </row>
        <row r="22">
          <cell r="A22" t="str">
            <v>l</v>
          </cell>
        </row>
        <row r="23">
          <cell r="A23" t="str">
            <v>qt</v>
          </cell>
        </row>
        <row r="24">
          <cell r="A24" t="str">
            <v>gal</v>
          </cell>
        </row>
        <row r="25">
          <cell r="A25" t="str">
            <v>brr</v>
          </cell>
        </row>
        <row r="26">
          <cell r="A26" t="str">
            <v>g</v>
          </cell>
        </row>
        <row r="27">
          <cell r="A27" t="str">
            <v>kg</v>
          </cell>
        </row>
        <row r="28">
          <cell r="A28" t="str">
            <v>t</v>
          </cell>
        </row>
        <row r="29">
          <cell r="A29" t="str">
            <v>lb</v>
          </cell>
        </row>
        <row r="30">
          <cell r="A30" t="str">
            <v>glb</v>
          </cell>
        </row>
        <row r="31">
          <cell r="A31" t="str">
            <v>%</v>
          </cell>
        </row>
        <row r="32">
          <cell r="A32" t="str">
            <v>jr</v>
          </cell>
        </row>
        <row r="33">
          <cell r="A33" t="str">
            <v>sem</v>
          </cell>
        </row>
        <row r="34">
          <cell r="A34" t="str">
            <v>mes</v>
          </cell>
        </row>
        <row r="35">
          <cell r="A35" t="str">
            <v>min</v>
          </cell>
        </row>
        <row r="36">
          <cell r="A36" t="str">
            <v>h</v>
          </cell>
        </row>
        <row r="37">
          <cell r="A37" t="str">
            <v>d</v>
          </cell>
        </row>
        <row r="38">
          <cell r="A38" t="str">
            <v>XXX</v>
          </cell>
        </row>
        <row r="39">
          <cell r="A39" t="str">
            <v>otro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3.12 Demolición pañetes"/>
      <sheetName val="2.1.2 Excavación manual "/>
      <sheetName val="2.1.11 Relleno en recebo común"/>
      <sheetName val="2.2.10 Placa contrapiso"/>
      <sheetName val="2.3.1 Acero de ref.37000PSI "/>
      <sheetName val="2.3.2 Acero de ref.60000PSI"/>
      <sheetName val="2.3.3.Grafill de 4,0 mm"/>
      <sheetName val="2.3.4 Malla electrosoldada"/>
      <sheetName val="2.3.6 Grouting concreto fluído"/>
      <sheetName val="5.2.21 Muro en ladrillo est."/>
      <sheetName val="5.4.2 Anclaje ref. d1-2&quot;"/>
      <sheetName val="6.1.4 Alfajias en concreto"/>
      <sheetName val="6.1.6 Dintel conC. 0,15 x 0,10"/>
      <sheetName val="9.1.2 Pañete Impermeabilizado"/>
      <sheetName val="9.1.4 Pañete liso culatas"/>
      <sheetName val="9.1.7 Pañete liso sobre muros"/>
      <sheetName val="10.1.1 Afinado endurecido "/>
      <sheetName val="10.1.2Afinado impermeabilizado."/>
      <sheetName val="10.2.33 baldosa cer. antid."/>
      <sheetName val="10.5.2 CENEFAS EN GRANITO"/>
      <sheetName val="11.2.18 Estructura metálica"/>
      <sheetName val="11.2.22 Cubierta termoacústica"/>
      <sheetName val="12.1.1 Ventanería de aluminio"/>
      <sheetName val="12.2.15 Baranda metálica"/>
      <sheetName val="14.1.1 Enchape pared "/>
      <sheetName val="NP-4 PISO TABLÓN SAHARA"/>
    </sheetNames>
    <sheetDataSet>
      <sheetData sheetId="0">
        <row r="46">
          <cell r="M46">
            <v>70.132500000000007</v>
          </cell>
        </row>
      </sheetData>
      <sheetData sheetId="1">
        <row r="45">
          <cell r="M45">
            <v>17.608249999999998</v>
          </cell>
        </row>
      </sheetData>
      <sheetData sheetId="2">
        <row r="45">
          <cell r="M45">
            <v>26.409399999999998</v>
          </cell>
        </row>
      </sheetData>
      <sheetData sheetId="3">
        <row r="45">
          <cell r="M45">
            <v>107.89099999999998</v>
          </cell>
        </row>
      </sheetData>
      <sheetData sheetId="4">
        <row r="35">
          <cell r="N35">
            <v>7.56</v>
          </cell>
        </row>
      </sheetData>
      <sheetData sheetId="5">
        <row r="46">
          <cell r="M46">
            <v>44.760000000000005</v>
          </cell>
        </row>
      </sheetData>
      <sheetData sheetId="6">
        <row r="35">
          <cell r="M35">
            <v>6.2168000000000001</v>
          </cell>
        </row>
      </sheetData>
      <sheetData sheetId="7">
        <row r="36">
          <cell r="M36">
            <v>261.55756737588649</v>
          </cell>
        </row>
      </sheetData>
      <sheetData sheetId="8">
        <row r="35">
          <cell r="M35">
            <v>0.11462399999999999</v>
          </cell>
        </row>
      </sheetData>
      <sheetData sheetId="9">
        <row r="91">
          <cell r="M91">
            <v>8.1765000000000008</v>
          </cell>
        </row>
      </sheetData>
      <sheetData sheetId="10">
        <row r="36">
          <cell r="M36">
            <v>72</v>
          </cell>
        </row>
      </sheetData>
      <sheetData sheetId="11">
        <row r="46">
          <cell r="M46">
            <v>42</v>
          </cell>
        </row>
      </sheetData>
      <sheetData sheetId="12">
        <row r="37">
          <cell r="M37">
            <v>15.400000000000002</v>
          </cell>
        </row>
      </sheetData>
      <sheetData sheetId="13">
        <row r="37">
          <cell r="M37">
            <v>8.1765000000000008</v>
          </cell>
        </row>
      </sheetData>
      <sheetData sheetId="14">
        <row r="38">
          <cell r="M38">
            <v>399.15799999999996</v>
          </cell>
        </row>
      </sheetData>
      <sheetData sheetId="15">
        <row r="47">
          <cell r="M47">
            <v>69.725500000000011</v>
          </cell>
        </row>
      </sheetData>
      <sheetData sheetId="16">
        <row r="36">
          <cell r="M36">
            <v>480.16780000000006</v>
          </cell>
        </row>
      </sheetData>
      <sheetData sheetId="17">
        <row r="36">
          <cell r="M36">
            <v>45.309999999999995</v>
          </cell>
        </row>
      </sheetData>
      <sheetData sheetId="18">
        <row r="44">
          <cell r="M44">
            <v>25.6</v>
          </cell>
        </row>
      </sheetData>
      <sheetData sheetId="19" refreshError="1"/>
      <sheetData sheetId="20">
        <row r="36">
          <cell r="M36">
            <v>1843.12</v>
          </cell>
        </row>
      </sheetData>
      <sheetData sheetId="21">
        <row r="36">
          <cell r="M36">
            <v>121.10100000000001</v>
          </cell>
        </row>
      </sheetData>
      <sheetData sheetId="22">
        <row r="47">
          <cell r="M47">
            <v>211.89748499999996</v>
          </cell>
        </row>
      </sheetData>
      <sheetData sheetId="23">
        <row r="40">
          <cell r="M40">
            <v>52.65</v>
          </cell>
        </row>
      </sheetData>
      <sheetData sheetId="24">
        <row r="32">
          <cell r="M32">
            <v>76.978499999999997</v>
          </cell>
        </row>
      </sheetData>
      <sheetData sheetId="25">
        <row r="40">
          <cell r="M40">
            <v>396.12074999999993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-1-30 BALANCE"/>
      <sheetName val="ACTA PARCIAL OBRA 04"/>
      <sheetName val="1.3.8 Demolición muros"/>
      <sheetName val="1.3.12 Demolicion pañetes"/>
      <sheetName val="2.1.2 Excavacion manual "/>
      <sheetName val="2.3.1 Acero de ref.37000PSI "/>
      <sheetName val="2.3.2 Acero de ref.60000PSI"/>
      <sheetName val="2.3.3.Grafill de 4,0 mm"/>
      <sheetName val="2.3.4 Malla electrosoldada"/>
      <sheetName val="2.3.6 Grouting concreto fluído"/>
      <sheetName val="5.2.21 Muro en ladrillo est."/>
      <sheetName val="5.4.1 Anclaje para ref. 9cms"/>
      <sheetName val="5.4.2 Anclaje ref. d1-2&quot;"/>
      <sheetName val="6.1.4 Alfajias en concreto"/>
      <sheetName val="6.1.6 Dintel conC. 0,15 x 0,10"/>
      <sheetName val="9.1.2 Pañete Impermeabilizado"/>
      <sheetName val="9.1.4 Pañete liso culatas"/>
      <sheetName val="9.1.7 Pañete liso sobre muros"/>
      <sheetName val="10.1.1 Afinado endurecido "/>
      <sheetName val="10.1.2Afinado impermeabilizado."/>
      <sheetName val="10.2.33 baldosa cer. antid."/>
      <sheetName val="11.1.1 Afinado cubiertas "/>
      <sheetName val="11.1.3 Impermeabilizacion can."/>
      <sheetName val="11.1.5 Media caña mortero"/>
      <sheetName val="11.2.18 Estructura metálica"/>
      <sheetName val="11.2.22 Cubierta termoacústica"/>
      <sheetName val="14.1.1 Enchape pared"/>
      <sheetName val="21.1.5 Limpieza de can y baj."/>
      <sheetName val="21.1.7 Limpieza de cajas de Ins"/>
      <sheetName val="N.P-2 Viga cinta de conf. "/>
      <sheetName val="NP-4 PISO TABLÓN SAHARA"/>
      <sheetName val="Anexo Acta Complementaria"/>
      <sheetName val="Anexo Obras mejoramiento"/>
      <sheetName val="Anexo 1 PAPSO - Base Risaralda"/>
      <sheetName val="Hoja1"/>
    </sheetNames>
    <sheetDataSet>
      <sheetData sheetId="0" refreshError="1"/>
      <sheetData sheetId="1" refreshError="1">
        <row r="67">
          <cell r="A67">
            <v>1</v>
          </cell>
        </row>
        <row r="259">
          <cell r="F259">
            <v>0.25</v>
          </cell>
        </row>
        <row r="261">
          <cell r="F261">
            <v>5.0000000000000001E-3</v>
          </cell>
        </row>
        <row r="263">
          <cell r="F263">
            <v>3.7815126050420103E-2</v>
          </cell>
        </row>
        <row r="265">
          <cell r="F265">
            <v>0.19</v>
          </cell>
        </row>
        <row r="284">
          <cell r="R284">
            <v>0.06</v>
          </cell>
          <cell r="U284">
            <v>0.06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ergio Landazábal" id="{A27FED91-C196-46E9-8642-0CF614961B19}" userId="Sergio Landazábal" providerId="None"/>
  <person displayName="Sandra Patricia Rocha Rodriguez" id="{2D080601-316D-41A9-A80C-E0A0770B9968}" userId="S::srocha@ffie.com.co::9d461567-b5b9-4e5b-b022-2ce9379562ea" providerId="AD"/>
  <person displayName="Juan Sebastián Velásquez Botero" id="{372E1E6C-6281-4CBE-AB2B-FB57E7ABD8D3}" userId="S::jvelasquez@ffie.com.co::69163ea5-5d76-4da5-83ae-78e113c50019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1:A6" totalsRowShown="0" headerRowDxfId="0">
  <autoFilter ref="A1:A6" xr:uid="{00000000-0009-0000-0100-000001000000}"/>
  <tableColumns count="1">
    <tableColumn id="1" xr3:uid="{00000000-0010-0000-0000-000001000000}" name="TIPO PAGO ESTUDIOS Y DISEÑOS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51" dT="2023-02-01T19:19:24.77" personId="{A27FED91-C196-46E9-8642-0CF614961B19}" id="{0199BDCF-5444-4FCF-B66D-76EF128372E5}">
    <text xml:space="preserve">Estudios y diseños nuevos, o ajustes a diseños que no corresponden a reprocesos.
</text>
  </threadedComment>
  <threadedComment ref="A67" dT="2022-08-05T21:16:18.44" personId="{372E1E6C-6281-4CBE-AB2B-FB57E7ABD8D3}" id="{C23AF5DB-E005-4AC2-B25A-ACDA68B5FE0E}">
    <text>Diligenciar el contratista anteriormente asignado a la Ejecución del proyecto si aplica</text>
  </threadedComment>
  <threadedComment ref="A67" dT="2022-08-05T21:17:40.51" personId="{372E1E6C-6281-4CBE-AB2B-FB57E7ABD8D3}" id="{15B40141-B4B6-49B1-A6D7-5F12BB051AED}" parentId="{C23AF5DB-E005-4AC2-B25A-ACDA68B5FE0E}">
    <text>Discriminar los reporcesos que hayan tenido lugar en la ejecución del proyecto</text>
  </threadedComment>
  <threadedComment ref="B162" dT="2022-08-05T21:18:32.93" personId="{372E1E6C-6281-4CBE-AB2B-FB57E7ABD8D3}" id="{FA3EB868-CFEA-47F8-8343-BB72A3626B5C}">
    <text>Diligenciar los reprocesos de las obras complementarias asignadas y ejecutadas por el contratista anterior</text>
  </threadedComment>
  <threadedComment ref="B165" dT="2022-08-05T21:19:05.75" personId="{372E1E6C-6281-4CBE-AB2B-FB57E7ABD8D3}" id="{D758B99A-99CD-4845-9093-589F61C0E9A8}">
    <text>Diligenciar los reprocesos de las obras de mejoramientos asignadas y ejecutadas por el contratista anterior</text>
  </threadedComment>
  <threadedComment ref="B167" dT="2022-08-05T21:19:41.80" personId="{372E1E6C-6281-4CBE-AB2B-FB57E7ABD8D3}" id="{36B8F554-30F8-4530-A103-F529B935C206}">
    <text>Discriminar los items no previstos generados por los rerpocesos.</text>
  </threadedComment>
  <threadedComment ref="J575" dT="2022-08-10T20:08:10.49" personId="{2D080601-316D-41A9-A80C-E0A0770B9968}" id="{2FDD0A9A-59B2-4F76-8663-7875041F5CC4}">
    <text>DIGITAR VALOR TOTAL DE INDEXACIÓN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theme="5" tint="0.39997558519241921"/>
    <pageSetUpPr fitToPage="1"/>
  </sheetPr>
  <dimension ref="A1:AC586"/>
  <sheetViews>
    <sheetView showGridLines="0" showZeros="0" tabSelected="1" view="pageBreakPreview" topLeftCell="A310" zoomScale="84" zoomScaleNormal="60" zoomScaleSheetLayoutView="84" zoomScalePageLayoutView="10" workbookViewId="0">
      <selection activeCell="U240" sqref="U240:V240"/>
    </sheetView>
  </sheetViews>
  <sheetFormatPr baseColWidth="10" defaultColWidth="10" defaultRowHeight="12.75" x14ac:dyDescent="0.2"/>
  <cols>
    <col min="1" max="1" width="7" style="47" customWidth="1"/>
    <col min="2" max="2" width="16.125" style="47" customWidth="1"/>
    <col min="3" max="3" width="12.375" style="47" customWidth="1"/>
    <col min="4" max="4" width="9.75" style="47" customWidth="1"/>
    <col min="5" max="5" width="11.875" style="47" customWidth="1"/>
    <col min="6" max="6" width="15" style="47" customWidth="1"/>
    <col min="7" max="7" width="7" style="47" customWidth="1"/>
    <col min="8" max="8" width="10.5" style="192" customWidth="1"/>
    <col min="9" max="9" width="12.75" style="46" customWidth="1"/>
    <col min="10" max="10" width="17.375" style="204" customWidth="1"/>
    <col min="11" max="11" width="19.375" style="47" customWidth="1"/>
    <col min="12" max="12" width="3.625" style="47" customWidth="1"/>
    <col min="13" max="13" width="17.375" style="47" customWidth="1"/>
    <col min="14" max="14" width="17.125" style="47" customWidth="1"/>
    <col min="15" max="15" width="2.125" style="47" customWidth="1"/>
    <col min="16" max="16" width="13.625" style="47" customWidth="1"/>
    <col min="17" max="17" width="17.125" style="47" customWidth="1"/>
    <col min="18" max="18" width="2.375" style="47" customWidth="1"/>
    <col min="19" max="19" width="12.125" style="47" customWidth="1"/>
    <col min="20" max="20" width="17.5" style="47" customWidth="1"/>
    <col min="21" max="21" width="6.375" style="47" customWidth="1"/>
    <col min="22" max="22" width="5.375" style="47" customWidth="1"/>
    <col min="23" max="23" width="16.125" style="47" bestFit="1" customWidth="1"/>
    <col min="24" max="24" width="12.875" style="47" bestFit="1" customWidth="1"/>
    <col min="25" max="16384" width="10" style="47"/>
  </cols>
  <sheetData>
    <row r="1" spans="1:22" ht="12" hidden="1" customHeight="1" x14ac:dyDescent="0.2">
      <c r="A1" s="389"/>
      <c r="B1" s="390"/>
      <c r="C1" s="390"/>
      <c r="D1" s="390"/>
      <c r="E1" s="390"/>
      <c r="F1" s="390"/>
      <c r="G1" s="390"/>
      <c r="H1" s="391"/>
      <c r="I1" s="392"/>
      <c r="J1" s="393"/>
      <c r="K1" s="390"/>
      <c r="L1" s="390"/>
      <c r="M1" s="390"/>
      <c r="N1" s="390"/>
      <c r="O1" s="390"/>
      <c r="P1" s="390"/>
      <c r="Q1" s="390"/>
      <c r="R1" s="390"/>
      <c r="S1" s="390"/>
      <c r="T1" s="390"/>
      <c r="U1" s="390"/>
      <c r="V1" s="394"/>
    </row>
    <row r="2" spans="1:22" hidden="1" x14ac:dyDescent="0.2">
      <c r="A2" s="395"/>
      <c r="J2" s="330"/>
      <c r="V2" s="396"/>
    </row>
    <row r="3" spans="1:22" ht="24" customHeight="1" x14ac:dyDescent="0.2">
      <c r="A3" s="937"/>
      <c r="B3" s="932"/>
      <c r="C3" s="932"/>
      <c r="D3" s="932"/>
      <c r="E3" s="927" t="s">
        <v>0</v>
      </c>
      <c r="F3" s="928"/>
      <c r="G3" s="928"/>
      <c r="H3" s="928"/>
      <c r="I3" s="928"/>
      <c r="J3" s="928"/>
      <c r="K3" s="928"/>
      <c r="L3" s="928"/>
      <c r="M3" s="928"/>
      <c r="N3" s="928"/>
      <c r="O3" s="928"/>
      <c r="P3" s="928"/>
      <c r="Q3" s="193" t="s">
        <v>1</v>
      </c>
      <c r="R3" s="926" t="s">
        <v>541</v>
      </c>
      <c r="S3" s="926"/>
      <c r="T3" s="931"/>
      <c r="U3" s="932"/>
      <c r="V3" s="933"/>
    </row>
    <row r="4" spans="1:22" ht="26.25" customHeight="1" x14ac:dyDescent="0.2">
      <c r="A4" s="938"/>
      <c r="B4" s="935"/>
      <c r="C4" s="935"/>
      <c r="D4" s="935"/>
      <c r="E4" s="929" t="s">
        <v>539</v>
      </c>
      <c r="F4" s="930"/>
      <c r="G4" s="930"/>
      <c r="H4" s="930"/>
      <c r="I4" s="930"/>
      <c r="J4" s="930"/>
      <c r="K4" s="930"/>
      <c r="L4" s="930"/>
      <c r="M4" s="930"/>
      <c r="N4" s="930"/>
      <c r="O4" s="930"/>
      <c r="P4" s="930"/>
      <c r="Q4" s="193" t="s">
        <v>2</v>
      </c>
      <c r="R4" s="926">
        <v>1</v>
      </c>
      <c r="S4" s="926"/>
      <c r="T4" s="934"/>
      <c r="U4" s="935"/>
      <c r="V4" s="936"/>
    </row>
    <row r="5" spans="1:22" ht="9" customHeight="1" x14ac:dyDescent="0.35">
      <c r="A5" s="395"/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8"/>
      <c r="N5" s="397"/>
      <c r="O5" s="397"/>
      <c r="P5" s="398"/>
      <c r="Q5" s="397"/>
      <c r="R5" s="397"/>
      <c r="S5" s="397"/>
      <c r="T5" s="397"/>
      <c r="U5" s="397"/>
      <c r="V5" s="399"/>
    </row>
    <row r="6" spans="1:22" ht="20.25" customHeight="1" x14ac:dyDescent="0.35">
      <c r="A6" s="395"/>
      <c r="B6" s="397"/>
      <c r="C6" s="397"/>
      <c r="D6" s="397"/>
      <c r="E6" s="397"/>
      <c r="F6" s="400" t="s">
        <v>3</v>
      </c>
      <c r="G6" s="400"/>
      <c r="H6" s="401"/>
      <c r="I6" s="378" t="s">
        <v>557</v>
      </c>
      <c r="J6" s="400"/>
      <c r="K6" s="400" t="s">
        <v>4</v>
      </c>
      <c r="L6" s="661">
        <v>5</v>
      </c>
      <c r="M6" s="402"/>
      <c r="N6" s="764"/>
      <c r="O6" s="764"/>
      <c r="P6" s="401"/>
      <c r="Q6" s="400" t="s">
        <v>5</v>
      </c>
      <c r="R6" s="400"/>
      <c r="S6" s="378"/>
      <c r="T6" s="403"/>
      <c r="U6" s="397"/>
      <c r="V6" s="399"/>
    </row>
    <row r="7" spans="1:22" s="379" customFormat="1" ht="16.5" customHeight="1" x14ac:dyDescent="0.25">
      <c r="A7" s="404"/>
      <c r="B7" s="405"/>
      <c r="C7" s="405"/>
      <c r="D7" s="405"/>
      <c r="E7" s="405"/>
      <c r="F7" s="405"/>
      <c r="G7" s="405"/>
      <c r="H7" s="405"/>
      <c r="I7" s="406" t="s">
        <v>6</v>
      </c>
      <c r="J7" s="405"/>
      <c r="K7" s="405"/>
      <c r="L7" s="405"/>
      <c r="M7" s="407"/>
      <c r="N7" s="405"/>
      <c r="O7" s="405"/>
      <c r="P7" s="407"/>
      <c r="Q7" s="405"/>
      <c r="R7" s="405"/>
      <c r="S7" s="406" t="s">
        <v>6</v>
      </c>
      <c r="T7" s="405"/>
      <c r="U7" s="405"/>
      <c r="V7" s="408"/>
    </row>
    <row r="8" spans="1:22" ht="18.75" customHeight="1" x14ac:dyDescent="0.2">
      <c r="A8" s="409"/>
      <c r="B8" s="194"/>
      <c r="C8" s="194"/>
      <c r="D8" s="194"/>
      <c r="E8" s="195"/>
      <c r="F8" s="195"/>
      <c r="G8" s="195"/>
      <c r="H8" s="196"/>
      <c r="I8" s="700" t="s">
        <v>768</v>
      </c>
      <c r="J8" s="700"/>
      <c r="K8" s="700"/>
      <c r="L8" s="700"/>
      <c r="M8" s="700"/>
      <c r="N8" s="700"/>
      <c r="O8" s="195"/>
      <c r="P8" s="114"/>
      <c r="Q8" s="197"/>
      <c r="R8" s="197"/>
      <c r="S8" s="195"/>
      <c r="T8" s="195"/>
      <c r="U8" s="195"/>
      <c r="V8" s="410"/>
    </row>
    <row r="9" spans="1:22" x14ac:dyDescent="0.2">
      <c r="A9" s="411"/>
      <c r="B9" s="412"/>
      <c r="C9" s="412"/>
      <c r="D9" s="413"/>
      <c r="E9" s="414"/>
      <c r="F9" s="414"/>
      <c r="G9" s="414"/>
      <c r="H9" s="415"/>
      <c r="I9" s="416"/>
      <c r="J9" s="198"/>
      <c r="K9" s="417"/>
      <c r="L9" s="199"/>
      <c r="M9" s="418"/>
      <c r="N9" s="414"/>
      <c r="O9" s="414"/>
      <c r="P9" s="419"/>
      <c r="Q9" s="412"/>
      <c r="R9" s="412"/>
      <c r="S9" s="414"/>
      <c r="T9" s="414"/>
      <c r="U9" s="414"/>
      <c r="V9" s="420"/>
    </row>
    <row r="10" spans="1:22" ht="18" customHeight="1" x14ac:dyDescent="0.2">
      <c r="A10" s="411" t="s">
        <v>7</v>
      </c>
      <c r="B10" s="412"/>
      <c r="C10" s="412"/>
      <c r="D10" s="868" t="s">
        <v>761</v>
      </c>
      <c r="E10" s="868"/>
      <c r="F10" s="868"/>
      <c r="G10" s="868"/>
      <c r="H10" s="701" t="s">
        <v>8</v>
      </c>
      <c r="I10" s="703" t="s">
        <v>755</v>
      </c>
      <c r="J10" s="703"/>
      <c r="K10" s="703"/>
      <c r="L10" s="703"/>
      <c r="M10" s="703"/>
      <c r="N10" s="703"/>
      <c r="O10" s="422"/>
      <c r="P10" s="423" t="s">
        <v>10</v>
      </c>
      <c r="R10" s="424" t="s">
        <v>11</v>
      </c>
      <c r="S10" s="702" t="s">
        <v>558</v>
      </c>
      <c r="T10" s="702"/>
      <c r="U10" s="422"/>
      <c r="V10" s="425"/>
    </row>
    <row r="11" spans="1:22" ht="25.5" customHeight="1" x14ac:dyDescent="0.2">
      <c r="A11" s="395"/>
      <c r="E11" s="421"/>
      <c r="F11" s="421"/>
      <c r="G11" s="421"/>
      <c r="H11" s="701"/>
      <c r="I11" s="703"/>
      <c r="J11" s="703"/>
      <c r="K11" s="703"/>
      <c r="L11" s="703"/>
      <c r="M11" s="703"/>
      <c r="N11" s="703"/>
      <c r="O11" s="422"/>
      <c r="P11" s="423" t="s">
        <v>14</v>
      </c>
      <c r="R11" s="424" t="s">
        <v>11</v>
      </c>
      <c r="S11" s="702" t="s">
        <v>559</v>
      </c>
      <c r="T11" s="702"/>
      <c r="U11" s="422"/>
      <c r="V11" s="425"/>
    </row>
    <row r="12" spans="1:22" ht="19.5" customHeight="1" x14ac:dyDescent="0.2">
      <c r="A12" s="395"/>
      <c r="B12" s="424"/>
      <c r="F12" s="426"/>
      <c r="G12" s="426"/>
      <c r="H12" s="701"/>
      <c r="I12" s="703"/>
      <c r="J12" s="703"/>
      <c r="K12" s="703"/>
      <c r="L12" s="703"/>
      <c r="M12" s="703"/>
      <c r="N12" s="703"/>
      <c r="O12" s="422"/>
      <c r="P12" s="423" t="s">
        <v>17</v>
      </c>
      <c r="Q12" s="113"/>
      <c r="R12" s="424" t="s">
        <v>11</v>
      </c>
      <c r="S12" s="702" t="s">
        <v>560</v>
      </c>
      <c r="T12" s="702"/>
      <c r="U12" s="422"/>
      <c r="V12" s="425"/>
    </row>
    <row r="13" spans="1:22" ht="19.5" customHeight="1" x14ac:dyDescent="0.2">
      <c r="A13" s="427" t="s">
        <v>9</v>
      </c>
      <c r="C13" s="874" t="s">
        <v>756</v>
      </c>
      <c r="D13" s="874"/>
      <c r="E13" s="874"/>
      <c r="F13" s="874"/>
      <c r="G13" s="874"/>
      <c r="H13" s="428"/>
      <c r="I13" s="703"/>
      <c r="J13" s="703"/>
      <c r="K13" s="703"/>
      <c r="L13" s="703"/>
      <c r="M13" s="703"/>
      <c r="N13" s="703"/>
      <c r="O13" s="422"/>
      <c r="P13" s="423" t="s">
        <v>20</v>
      </c>
      <c r="Q13" s="424"/>
      <c r="R13" s="424" t="s">
        <v>11</v>
      </c>
      <c r="S13" s="702" t="s">
        <v>769</v>
      </c>
      <c r="T13" s="702"/>
      <c r="U13" s="422"/>
      <c r="V13" s="425"/>
    </row>
    <row r="14" spans="1:22" ht="18.75" customHeight="1" x14ac:dyDescent="0.2">
      <c r="A14" s="427"/>
      <c r="B14" s="424"/>
      <c r="C14" s="429"/>
      <c r="D14" s="429"/>
      <c r="E14" s="429"/>
      <c r="F14" s="429"/>
      <c r="G14" s="429"/>
      <c r="H14" s="429"/>
      <c r="I14" s="703"/>
      <c r="J14" s="703"/>
      <c r="K14" s="703"/>
      <c r="L14" s="703"/>
      <c r="M14" s="703"/>
      <c r="N14" s="703"/>
      <c r="O14" s="430"/>
      <c r="P14" s="423" t="s">
        <v>22</v>
      </c>
      <c r="Q14" s="113"/>
      <c r="R14" s="424" t="s">
        <v>11</v>
      </c>
      <c r="S14" s="431" t="s">
        <v>873</v>
      </c>
      <c r="T14" s="419"/>
      <c r="U14" s="430"/>
      <c r="V14" s="425"/>
    </row>
    <row r="15" spans="1:22" ht="17.25" customHeight="1" x14ac:dyDescent="0.2">
      <c r="A15" s="427" t="s">
        <v>12</v>
      </c>
      <c r="B15" s="424"/>
      <c r="C15" s="867" t="s">
        <v>757</v>
      </c>
      <c r="D15" s="867"/>
      <c r="E15" s="867"/>
      <c r="F15" s="432"/>
      <c r="G15" s="432"/>
      <c r="H15" s="432"/>
      <c r="I15" s="433" t="s">
        <v>13</v>
      </c>
      <c r="J15" s="434"/>
      <c r="K15" s="434" t="s">
        <v>11</v>
      </c>
      <c r="L15" s="872">
        <v>3427718970</v>
      </c>
      <c r="M15" s="872"/>
      <c r="N15" s="435"/>
      <c r="O15" s="435"/>
      <c r="P15" s="423" t="s">
        <v>25</v>
      </c>
      <c r="Q15" s="424"/>
      <c r="R15" s="424" t="s">
        <v>11</v>
      </c>
      <c r="S15" s="702" t="s">
        <v>770</v>
      </c>
      <c r="T15" s="702"/>
      <c r="U15" s="435"/>
      <c r="V15" s="425"/>
    </row>
    <row r="16" spans="1:22" ht="17.25" customHeight="1" x14ac:dyDescent="0.2">
      <c r="A16" s="427"/>
      <c r="B16" s="424"/>
      <c r="C16" s="873"/>
      <c r="D16" s="873"/>
      <c r="E16" s="433"/>
      <c r="F16" s="433"/>
      <c r="G16" s="437"/>
      <c r="H16" s="415"/>
      <c r="J16" s="200"/>
      <c r="K16" s="424"/>
      <c r="L16" s="56"/>
      <c r="M16" s="56"/>
      <c r="O16" s="438"/>
      <c r="P16" s="423" t="s">
        <v>26</v>
      </c>
      <c r="Q16" s="424"/>
      <c r="R16" s="424" t="s">
        <v>11</v>
      </c>
      <c r="S16" s="702" t="s">
        <v>771</v>
      </c>
      <c r="T16" s="702"/>
      <c r="U16" s="435"/>
      <c r="V16" s="425"/>
    </row>
    <row r="17" spans="1:24" ht="18.75" customHeight="1" x14ac:dyDescent="0.2">
      <c r="A17" s="427" t="s">
        <v>15</v>
      </c>
      <c r="B17" s="424"/>
      <c r="C17" s="867" t="s">
        <v>758</v>
      </c>
      <c r="D17" s="867"/>
      <c r="E17" s="867"/>
      <c r="F17" s="113"/>
      <c r="G17" s="113"/>
      <c r="H17" s="415"/>
      <c r="I17" s="433" t="s">
        <v>16</v>
      </c>
      <c r="J17" s="434"/>
      <c r="K17" s="439">
        <v>0.2</v>
      </c>
      <c r="L17" s="872">
        <v>685543794</v>
      </c>
      <c r="M17" s="872"/>
      <c r="N17" s="435"/>
      <c r="O17" s="438"/>
      <c r="P17" s="423" t="s">
        <v>27</v>
      </c>
      <c r="Q17" s="424"/>
      <c r="R17" s="424" t="s">
        <v>11</v>
      </c>
      <c r="S17" s="702" t="s">
        <v>762</v>
      </c>
      <c r="T17" s="702"/>
      <c r="U17" s="435"/>
      <c r="V17" s="425"/>
    </row>
    <row r="18" spans="1:24" ht="18" customHeight="1" x14ac:dyDescent="0.2">
      <c r="A18" s="440"/>
      <c r="B18" s="424"/>
      <c r="C18" s="875"/>
      <c r="D18" s="875"/>
      <c r="E18" s="426"/>
      <c r="F18" s="426"/>
      <c r="G18" s="426"/>
      <c r="H18" s="415"/>
      <c r="J18" s="201"/>
      <c r="K18" s="113"/>
      <c r="L18" s="438"/>
      <c r="N18" s="419"/>
      <c r="O18" s="438"/>
      <c r="P18" s="423" t="s">
        <v>29</v>
      </c>
      <c r="R18" s="424" t="s">
        <v>11</v>
      </c>
      <c r="S18" s="702" t="s">
        <v>773</v>
      </c>
      <c r="T18" s="702"/>
      <c r="U18" s="435"/>
      <c r="V18" s="425"/>
    </row>
    <row r="19" spans="1:24" ht="17.25" customHeight="1" x14ac:dyDescent="0.2">
      <c r="A19" s="869" t="s">
        <v>18</v>
      </c>
      <c r="B19" s="870"/>
      <c r="C19" s="870"/>
      <c r="D19" s="871" t="s">
        <v>759</v>
      </c>
      <c r="E19" s="871"/>
      <c r="F19" s="871"/>
      <c r="G19" s="871"/>
      <c r="H19" s="415"/>
      <c r="I19" s="870" t="s">
        <v>19</v>
      </c>
      <c r="J19" s="870"/>
      <c r="K19" s="434" t="s">
        <v>11</v>
      </c>
      <c r="L19" s="872">
        <v>318643692</v>
      </c>
      <c r="M19" s="872"/>
      <c r="N19" s="435"/>
      <c r="O19" s="438"/>
      <c r="P19" s="423" t="s">
        <v>30</v>
      </c>
      <c r="Q19" s="424"/>
      <c r="R19" s="424" t="s">
        <v>11</v>
      </c>
      <c r="S19" s="702" t="s">
        <v>772</v>
      </c>
      <c r="T19" s="702"/>
      <c r="U19" s="435"/>
      <c r="V19" s="425"/>
    </row>
    <row r="20" spans="1:24" ht="18" customHeight="1" x14ac:dyDescent="0.2">
      <c r="A20" s="441"/>
      <c r="B20" s="433"/>
      <c r="C20" s="433"/>
      <c r="D20" s="871"/>
      <c r="E20" s="871"/>
      <c r="F20" s="871"/>
      <c r="G20" s="871"/>
      <c r="H20" s="415"/>
      <c r="I20" s="434"/>
      <c r="J20" s="434"/>
      <c r="K20" s="434"/>
      <c r="L20" s="419"/>
      <c r="M20" s="419"/>
      <c r="N20" s="435"/>
      <c r="O20" s="438"/>
      <c r="P20" s="423" t="s">
        <v>31</v>
      </c>
      <c r="R20" s="424" t="s">
        <v>11</v>
      </c>
      <c r="S20" s="442"/>
      <c r="T20" s="442"/>
      <c r="U20" s="435"/>
      <c r="V20" s="425"/>
    </row>
    <row r="21" spans="1:24" ht="17.25" customHeight="1" x14ac:dyDescent="0.2">
      <c r="A21" s="395"/>
      <c r="D21" s="871"/>
      <c r="E21" s="871"/>
      <c r="F21" s="871"/>
      <c r="G21" s="871"/>
      <c r="H21" s="415"/>
      <c r="I21" s="870" t="s">
        <v>21</v>
      </c>
      <c r="J21" s="870"/>
      <c r="K21" s="434" t="s">
        <v>11</v>
      </c>
      <c r="L21" s="872"/>
      <c r="M21" s="872"/>
      <c r="N21" s="438"/>
      <c r="O21" s="438"/>
      <c r="P21" s="423" t="s">
        <v>32</v>
      </c>
      <c r="Q21" s="424"/>
      <c r="R21" s="424" t="s">
        <v>11</v>
      </c>
      <c r="S21" s="702" t="s">
        <v>774</v>
      </c>
      <c r="T21" s="702"/>
      <c r="U21" s="435"/>
      <c r="V21" s="425"/>
    </row>
    <row r="22" spans="1:24" ht="17.25" customHeight="1" x14ac:dyDescent="0.2">
      <c r="A22" s="395"/>
      <c r="D22" s="113"/>
      <c r="E22" s="113"/>
      <c r="F22" s="113"/>
      <c r="G22" s="113"/>
      <c r="H22" s="415"/>
      <c r="I22" s="443"/>
      <c r="J22" s="202"/>
      <c r="K22" s="113"/>
      <c r="L22" s="419"/>
      <c r="M22" s="419"/>
      <c r="N22" s="438"/>
      <c r="O22" s="438"/>
      <c r="P22" s="423" t="s">
        <v>33</v>
      </c>
      <c r="R22" s="424" t="s">
        <v>11</v>
      </c>
      <c r="S22" s="702" t="s">
        <v>775</v>
      </c>
      <c r="T22" s="702"/>
      <c r="U22" s="435"/>
      <c r="V22" s="425"/>
    </row>
    <row r="23" spans="1:24" ht="12.75" customHeight="1" x14ac:dyDescent="0.2">
      <c r="A23" s="440" t="s">
        <v>23</v>
      </c>
      <c r="B23" s="437"/>
      <c r="C23" s="437"/>
      <c r="D23" s="444" t="s">
        <v>760</v>
      </c>
      <c r="E23" s="429"/>
      <c r="F23" s="429"/>
      <c r="G23" s="429"/>
      <c r="H23" s="429"/>
      <c r="I23" s="870" t="s">
        <v>24</v>
      </c>
      <c r="J23" s="870"/>
      <c r="K23" s="434" t="s">
        <v>11</v>
      </c>
      <c r="L23" s="882">
        <f>+L19+L15</f>
        <v>3746362662</v>
      </c>
      <c r="M23" s="882"/>
      <c r="N23" s="438"/>
      <c r="O23" s="438"/>
      <c r="P23" s="423" t="s">
        <v>34</v>
      </c>
      <c r="Q23" s="424"/>
      <c r="R23" s="424" t="s">
        <v>11</v>
      </c>
      <c r="S23" s="445"/>
      <c r="T23" s="446"/>
      <c r="U23" s="435"/>
      <c r="V23" s="425"/>
    </row>
    <row r="24" spans="1:24" ht="13.5" customHeight="1" x14ac:dyDescent="0.2">
      <c r="A24" s="440"/>
      <c r="B24" s="437"/>
      <c r="C24" s="437"/>
      <c r="D24" s="444"/>
      <c r="E24" s="429"/>
      <c r="F24" s="429"/>
      <c r="G24" s="429"/>
      <c r="H24" s="429"/>
      <c r="I24" s="433"/>
      <c r="J24" s="433"/>
      <c r="K24" s="434"/>
      <c r="L24" s="426"/>
      <c r="M24" s="426"/>
      <c r="N24" s="438"/>
      <c r="O24" s="438"/>
      <c r="P24" s="664" t="s">
        <v>35</v>
      </c>
      <c r="Q24" s="424"/>
      <c r="R24" s="424" t="s">
        <v>11</v>
      </c>
      <c r="S24" s="436"/>
      <c r="U24" s="435"/>
      <c r="V24" s="425"/>
    </row>
    <row r="25" spans="1:24" ht="12" customHeight="1" x14ac:dyDescent="0.2">
      <c r="A25" s="395"/>
      <c r="B25" s="426"/>
      <c r="C25" s="426"/>
      <c r="D25" s="113"/>
      <c r="E25" s="113"/>
      <c r="F25" s="113"/>
      <c r="G25" s="113"/>
      <c r="H25" s="415"/>
      <c r="I25" s="47"/>
      <c r="J25" s="47"/>
      <c r="N25" s="438"/>
      <c r="O25" s="438"/>
      <c r="P25" s="664" t="s">
        <v>36</v>
      </c>
      <c r="Q25" s="424"/>
      <c r="R25" s="424" t="s">
        <v>11</v>
      </c>
      <c r="S25" s="704"/>
      <c r="T25" s="704"/>
      <c r="U25" s="435"/>
      <c r="V25" s="425"/>
    </row>
    <row r="26" spans="1:24" ht="12.75" customHeight="1" x14ac:dyDescent="0.2">
      <c r="A26" s="395"/>
      <c r="B26" s="426"/>
      <c r="C26" s="426"/>
      <c r="D26" s="113"/>
      <c r="E26" s="113"/>
      <c r="F26" s="113"/>
      <c r="G26" s="113"/>
      <c r="H26" s="415"/>
      <c r="I26" s="47"/>
      <c r="J26" s="47"/>
      <c r="N26" s="438"/>
      <c r="O26" s="438"/>
      <c r="P26" s="664" t="s">
        <v>37</v>
      </c>
      <c r="Q26" s="424"/>
      <c r="R26" s="424" t="s">
        <v>11</v>
      </c>
      <c r="S26" s="702" t="s">
        <v>776</v>
      </c>
      <c r="T26" s="702"/>
      <c r="U26" s="435"/>
      <c r="V26" s="425"/>
    </row>
    <row r="27" spans="1:24" ht="10.5" customHeight="1" x14ac:dyDescent="0.2">
      <c r="A27" s="427" t="s">
        <v>28</v>
      </c>
      <c r="B27" s="1003">
        <v>3489</v>
      </c>
      <c r="C27" s="426"/>
      <c r="D27" s="113"/>
      <c r="E27" s="113"/>
      <c r="F27" s="113"/>
      <c r="G27" s="113"/>
      <c r="H27" s="415"/>
      <c r="I27" s="47"/>
      <c r="J27" s="47"/>
      <c r="N27" s="438"/>
      <c r="O27" s="438"/>
      <c r="P27" s="664" t="s">
        <v>38</v>
      </c>
      <c r="Q27" s="424"/>
      <c r="R27" s="424" t="s">
        <v>11</v>
      </c>
      <c r="S27" s="704"/>
      <c r="T27" s="704"/>
      <c r="U27" s="435"/>
      <c r="V27" s="425"/>
      <c r="X27" s="47">
        <v>11.566666666666666</v>
      </c>
    </row>
    <row r="28" spans="1:24" ht="11.25" customHeight="1" x14ac:dyDescent="0.2">
      <c r="A28" s="427"/>
      <c r="C28" s="426"/>
      <c r="D28" s="113"/>
      <c r="E28" s="113"/>
      <c r="F28" s="113"/>
      <c r="G28" s="113"/>
      <c r="H28" s="415"/>
      <c r="I28" s="47"/>
      <c r="J28" s="47"/>
      <c r="N28" s="438"/>
      <c r="O28" s="438"/>
      <c r="P28" s="664" t="s">
        <v>40</v>
      </c>
      <c r="Q28" s="424"/>
      <c r="R28" s="424" t="s">
        <v>11</v>
      </c>
      <c r="S28" s="702" t="s">
        <v>874</v>
      </c>
      <c r="T28" s="702"/>
      <c r="U28" s="435"/>
      <c r="V28" s="425"/>
    </row>
    <row r="29" spans="1:24" x14ac:dyDescent="0.2">
      <c r="A29" s="395"/>
      <c r="H29" s="415"/>
      <c r="I29" s="47"/>
      <c r="J29" s="47"/>
      <c r="N29" s="438"/>
      <c r="O29" s="438"/>
      <c r="P29" s="423" t="s">
        <v>41</v>
      </c>
      <c r="Q29" s="424"/>
      <c r="R29" s="424" t="s">
        <v>11</v>
      </c>
      <c r="S29" s="702" t="s">
        <v>779</v>
      </c>
      <c r="T29" s="702"/>
      <c r="U29" s="435"/>
      <c r="V29" s="425"/>
    </row>
    <row r="30" spans="1:24" ht="19.5" customHeight="1" x14ac:dyDescent="0.2">
      <c r="A30" s="427"/>
      <c r="H30" s="415"/>
      <c r="I30" s="433" t="s">
        <v>39</v>
      </c>
      <c r="J30" s="47"/>
      <c r="L30" s="919">
        <f>TRUNC(N517,0)</f>
        <v>205978271</v>
      </c>
      <c r="M30" s="920"/>
      <c r="N30" s="438"/>
      <c r="Q30" s="424"/>
      <c r="R30" s="412"/>
      <c r="S30" s="447"/>
      <c r="T30" s="448"/>
      <c r="U30" s="435"/>
      <c r="V30" s="425"/>
    </row>
    <row r="31" spans="1:24" ht="8.25" customHeight="1" x14ac:dyDescent="0.2">
      <c r="A31" s="427"/>
      <c r="B31" s="426"/>
      <c r="C31" s="426"/>
      <c r="D31" s="113"/>
      <c r="E31" s="113"/>
      <c r="F31" s="113"/>
      <c r="G31" s="113"/>
      <c r="H31" s="415"/>
      <c r="I31" s="47"/>
      <c r="J31" s="47"/>
      <c r="T31" s="436"/>
      <c r="U31" s="435"/>
      <c r="V31" s="425"/>
    </row>
    <row r="32" spans="1:24" ht="27.75" customHeight="1" x14ac:dyDescent="0.2">
      <c r="A32" s="395"/>
      <c r="E32" s="113"/>
      <c r="F32" s="113"/>
      <c r="G32" s="113"/>
      <c r="H32" s="907" t="s">
        <v>780</v>
      </c>
      <c r="I32" s="907"/>
      <c r="J32" s="907"/>
      <c r="K32" s="907"/>
      <c r="L32" s="907"/>
      <c r="M32" s="907"/>
      <c r="N32" s="907"/>
      <c r="O32" s="907"/>
      <c r="P32" s="907"/>
      <c r="Q32" s="424"/>
      <c r="R32" s="412"/>
      <c r="S32" s="704"/>
      <c r="T32" s="704"/>
      <c r="U32" s="435"/>
      <c r="V32" s="425"/>
    </row>
    <row r="33" spans="1:22" ht="9" customHeight="1" x14ac:dyDescent="0.2">
      <c r="A33" s="440"/>
      <c r="C33" s="875"/>
      <c r="D33" s="875"/>
      <c r="E33" s="113"/>
      <c r="F33" s="113"/>
      <c r="G33" s="113"/>
      <c r="H33" s="415"/>
      <c r="I33" s="47"/>
      <c r="J33" s="47"/>
      <c r="U33" s="435"/>
      <c r="V33" s="425"/>
    </row>
    <row r="34" spans="1:22" x14ac:dyDescent="0.2">
      <c r="A34" s="876" t="s">
        <v>42</v>
      </c>
      <c r="B34" s="877"/>
      <c r="C34" s="877"/>
      <c r="D34" s="877"/>
      <c r="E34" s="877"/>
      <c r="F34" s="877"/>
      <c r="G34" s="877"/>
      <c r="H34" s="877"/>
      <c r="I34" s="877"/>
      <c r="J34" s="877"/>
      <c r="K34" s="877"/>
      <c r="L34" s="877"/>
      <c r="M34" s="877"/>
      <c r="N34" s="877"/>
      <c r="O34" s="877"/>
      <c r="P34" s="877"/>
      <c r="Q34" s="877"/>
      <c r="R34" s="877"/>
      <c r="S34" s="877"/>
      <c r="T34" s="877"/>
      <c r="U34" s="877"/>
      <c r="V34" s="878"/>
    </row>
    <row r="35" spans="1:22" ht="3.6" customHeight="1" x14ac:dyDescent="0.2">
      <c r="A35" s="449"/>
      <c r="B35" s="438"/>
      <c r="C35" s="438"/>
      <c r="D35" s="438"/>
      <c r="E35" s="438"/>
      <c r="F35" s="438"/>
      <c r="G35" s="438"/>
      <c r="H35" s="415"/>
      <c r="I35" s="416"/>
      <c r="J35" s="330"/>
      <c r="K35" s="438"/>
      <c r="L35" s="438"/>
      <c r="M35" s="438"/>
      <c r="N35" s="438"/>
      <c r="O35" s="438"/>
      <c r="P35" s="438"/>
      <c r="Q35" s="438"/>
      <c r="R35" s="438"/>
      <c r="S35" s="438"/>
      <c r="T35" s="438"/>
      <c r="U35" s="438"/>
      <c r="V35" s="450"/>
    </row>
    <row r="36" spans="1:22" ht="12.75" customHeight="1" x14ac:dyDescent="0.2">
      <c r="A36" s="879" t="s">
        <v>43</v>
      </c>
      <c r="B36" s="880"/>
      <c r="C36" s="880"/>
      <c r="D36" s="880"/>
      <c r="E36" s="880"/>
      <c r="F36" s="880"/>
      <c r="G36" s="880"/>
      <c r="H36" s="880"/>
      <c r="I36" s="880"/>
      <c r="J36" s="880"/>
      <c r="K36" s="881"/>
      <c r="L36" s="205"/>
      <c r="M36" s="115" t="s">
        <v>44</v>
      </c>
      <c r="N36" s="206"/>
      <c r="O36" s="207"/>
      <c r="P36" s="115"/>
      <c r="Q36" s="206"/>
      <c r="R36" s="207"/>
      <c r="S36" s="206"/>
      <c r="T36" s="206"/>
      <c r="U36" s="206"/>
      <c r="V36" s="451"/>
    </row>
    <row r="37" spans="1:22" ht="3" customHeight="1" x14ac:dyDescent="0.2">
      <c r="A37" s="395"/>
      <c r="J37" s="330"/>
      <c r="V37" s="396"/>
    </row>
    <row r="38" spans="1:22" x14ac:dyDescent="0.2">
      <c r="A38" s="452" t="s">
        <v>45</v>
      </c>
      <c r="B38" s="185" t="s">
        <v>46</v>
      </c>
      <c r="C38" s="185"/>
      <c r="D38" s="185"/>
      <c r="E38" s="185"/>
      <c r="F38" s="185"/>
      <c r="G38" s="185"/>
      <c r="H38" s="208" t="s">
        <v>47</v>
      </c>
      <c r="I38" s="160" t="s">
        <v>48</v>
      </c>
      <c r="J38" s="209" t="s">
        <v>49</v>
      </c>
      <c r="K38" s="185" t="s">
        <v>50</v>
      </c>
      <c r="L38" s="210"/>
      <c r="M38" s="188" t="s">
        <v>51</v>
      </c>
      <c r="N38" s="211"/>
      <c r="O38" s="210"/>
      <c r="P38" s="188" t="s">
        <v>52</v>
      </c>
      <c r="Q38" s="207"/>
      <c r="R38" s="205"/>
      <c r="S38" s="207" t="s">
        <v>53</v>
      </c>
      <c r="T38" s="207"/>
      <c r="U38" s="207"/>
      <c r="V38" s="453"/>
    </row>
    <row r="39" spans="1:22" ht="4.5" customHeight="1" x14ac:dyDescent="0.2">
      <c r="A39" s="454"/>
      <c r="B39" s="438"/>
      <c r="C39" s="438"/>
      <c r="D39" s="438"/>
      <c r="E39" s="438"/>
      <c r="F39" s="438"/>
      <c r="G39" s="438"/>
      <c r="I39" s="443"/>
      <c r="J39" s="455"/>
      <c r="K39" s="438"/>
      <c r="L39" s="438"/>
      <c r="M39" s="438"/>
      <c r="N39" s="438"/>
      <c r="O39" s="438"/>
      <c r="P39" s="438"/>
      <c r="Q39" s="438"/>
      <c r="R39" s="438"/>
      <c r="S39" s="438"/>
      <c r="T39" s="438"/>
      <c r="U39" s="438"/>
      <c r="V39" s="450"/>
    </row>
    <row r="40" spans="1:22" ht="15" customHeight="1" x14ac:dyDescent="0.2">
      <c r="A40" s="916" t="s">
        <v>54</v>
      </c>
      <c r="B40" s="917"/>
      <c r="C40" s="917"/>
      <c r="D40" s="917"/>
      <c r="E40" s="917"/>
      <c r="F40" s="917"/>
      <c r="G40" s="917"/>
      <c r="H40" s="917"/>
      <c r="I40" s="917"/>
      <c r="J40" s="917"/>
      <c r="K40" s="918"/>
      <c r="L40" s="205"/>
      <c r="M40" s="115"/>
      <c r="N40" s="206"/>
      <c r="O40" s="207"/>
      <c r="P40" s="115"/>
      <c r="Q40" s="206"/>
      <c r="R40" s="207"/>
      <c r="S40" s="206"/>
      <c r="T40" s="206"/>
      <c r="U40" s="206"/>
      <c r="V40" s="451"/>
    </row>
    <row r="41" spans="1:22" x14ac:dyDescent="0.2">
      <c r="A41" s="456" t="s">
        <v>45</v>
      </c>
      <c r="B41" s="48" t="s">
        <v>46</v>
      </c>
      <c r="C41" s="48"/>
      <c r="D41" s="48"/>
      <c r="E41" s="48"/>
      <c r="F41" s="48"/>
      <c r="G41" s="48"/>
      <c r="H41" s="48" t="s">
        <v>47</v>
      </c>
      <c r="I41" s="48" t="s">
        <v>48</v>
      </c>
      <c r="J41" s="48" t="s">
        <v>49</v>
      </c>
      <c r="K41" s="48" t="s">
        <v>50</v>
      </c>
      <c r="L41" s="438"/>
      <c r="M41" s="116" t="s">
        <v>55</v>
      </c>
      <c r="N41" s="48" t="s">
        <v>50</v>
      </c>
      <c r="O41" s="438"/>
      <c r="P41" s="116" t="s">
        <v>55</v>
      </c>
      <c r="Q41" s="48" t="s">
        <v>50</v>
      </c>
      <c r="R41" s="438"/>
      <c r="S41" s="186" t="s">
        <v>55</v>
      </c>
      <c r="T41" s="48" t="s">
        <v>56</v>
      </c>
      <c r="U41" s="212" t="s">
        <v>57</v>
      </c>
      <c r="V41" s="457"/>
    </row>
    <row r="42" spans="1:22" ht="12.75" customHeight="1" x14ac:dyDescent="0.2">
      <c r="A42" s="456"/>
      <c r="B42" s="667" t="s">
        <v>58</v>
      </c>
      <c r="C42" s="668"/>
      <c r="D42" s="668"/>
      <c r="E42" s="668"/>
      <c r="F42" s="668"/>
      <c r="G42" s="669"/>
      <c r="H42" s="191"/>
      <c r="I42" s="49"/>
      <c r="J42" s="48"/>
      <c r="K42" s="213"/>
      <c r="L42" s="438"/>
      <c r="M42" s="33"/>
      <c r="N42" s="214"/>
      <c r="O42" s="438"/>
      <c r="P42" s="33"/>
      <c r="Q42" s="215"/>
      <c r="R42" s="438"/>
      <c r="S42" s="33"/>
      <c r="T42" s="215"/>
      <c r="U42" s="665"/>
      <c r="V42" s="666"/>
    </row>
    <row r="43" spans="1:22" ht="16.899999999999999" customHeight="1" x14ac:dyDescent="0.2">
      <c r="A43" s="458"/>
      <c r="B43" s="670" t="s">
        <v>867</v>
      </c>
      <c r="C43" s="671"/>
      <c r="D43" s="671"/>
      <c r="E43" s="671"/>
      <c r="F43" s="671"/>
      <c r="G43" s="672"/>
      <c r="H43" s="191"/>
      <c r="I43" s="216"/>
      <c r="J43" s="217"/>
      <c r="K43" s="213">
        <v>6432645.6515336204</v>
      </c>
      <c r="L43" s="438"/>
      <c r="M43" s="34"/>
      <c r="N43" s="214">
        <f>ROUND((ROUNDDOWN(M43,2))*K43,2)</f>
        <v>0</v>
      </c>
      <c r="O43" s="438"/>
      <c r="P43" s="34"/>
      <c r="Q43" s="215">
        <f>ROUND(P43*K43,2)</f>
        <v>0</v>
      </c>
      <c r="R43" s="438"/>
      <c r="S43" s="358">
        <f>M43+P43</f>
        <v>0</v>
      </c>
      <c r="T43" s="215">
        <f>ROUND((ROUNDDOWN(S43,2))*K43,2)</f>
        <v>0</v>
      </c>
      <c r="U43" s="665">
        <f t="shared" ref="U43" si="0">IF(K43=0,0)+IF(K43&gt;0,T43/K43)</f>
        <v>0</v>
      </c>
      <c r="V43" s="666"/>
    </row>
    <row r="44" spans="1:22" s="199" customFormat="1" ht="26.25" customHeight="1" x14ac:dyDescent="0.2">
      <c r="A44" s="459"/>
      <c r="B44" s="673" t="s">
        <v>59</v>
      </c>
      <c r="C44" s="674"/>
      <c r="D44" s="674"/>
      <c r="E44" s="674"/>
      <c r="F44" s="674"/>
      <c r="G44" s="674"/>
      <c r="H44" s="218"/>
      <c r="I44" s="50"/>
      <c r="J44" s="219"/>
      <c r="K44" s="220">
        <f>SUM(K42:K43)</f>
        <v>6432645.6515336204</v>
      </c>
      <c r="L44" s="460"/>
      <c r="M44" s="461"/>
      <c r="N44" s="220">
        <f>SUM(N43:N43)</f>
        <v>0</v>
      </c>
      <c r="O44" s="221"/>
      <c r="P44" s="117"/>
      <c r="Q44" s="220">
        <f>SUM(Q43:Q43)</f>
        <v>0</v>
      </c>
      <c r="R44" s="222"/>
      <c r="S44" s="35"/>
      <c r="T44" s="220">
        <f>SUM(T43:T43)</f>
        <v>0</v>
      </c>
      <c r="U44" s="883">
        <f>IF(K44=0,0)+IF(K44&gt;0,T44/K44)</f>
        <v>0</v>
      </c>
      <c r="V44" s="884"/>
    </row>
    <row r="45" spans="1:22" s="199" customFormat="1" ht="6.75" customHeight="1" x14ac:dyDescent="0.2">
      <c r="A45" s="462"/>
      <c r="B45" s="463"/>
      <c r="C45" s="463"/>
      <c r="D45" s="463"/>
      <c r="E45" s="463"/>
      <c r="F45" s="463"/>
      <c r="G45" s="463"/>
      <c r="H45" s="464"/>
      <c r="I45" s="465"/>
      <c r="J45" s="466"/>
      <c r="K45" s="466"/>
      <c r="L45" s="460"/>
      <c r="M45" s="461"/>
      <c r="N45" s="466"/>
      <c r="O45" s="438"/>
      <c r="P45" s="461"/>
      <c r="Q45" s="428"/>
      <c r="R45" s="460"/>
      <c r="S45" s="467"/>
      <c r="T45" s="428"/>
      <c r="U45" s="426"/>
      <c r="V45" s="468"/>
    </row>
    <row r="46" spans="1:22" x14ac:dyDescent="0.2">
      <c r="A46" s="456" t="s">
        <v>45</v>
      </c>
      <c r="B46" s="48" t="s">
        <v>46</v>
      </c>
      <c r="C46" s="48"/>
      <c r="D46" s="48"/>
      <c r="E46" s="48"/>
      <c r="F46" s="48"/>
      <c r="G46" s="48"/>
      <c r="H46" s="48" t="s">
        <v>47</v>
      </c>
      <c r="I46" s="48" t="s">
        <v>48</v>
      </c>
      <c r="J46" s="48" t="s">
        <v>49</v>
      </c>
      <c r="K46" s="48" t="s">
        <v>50</v>
      </c>
      <c r="L46" s="438"/>
      <c r="M46" s="116" t="s">
        <v>55</v>
      </c>
      <c r="N46" s="48" t="s">
        <v>50</v>
      </c>
      <c r="O46" s="438"/>
      <c r="P46" s="116" t="s">
        <v>55</v>
      </c>
      <c r="Q46" s="48" t="s">
        <v>50</v>
      </c>
      <c r="R46" s="438"/>
      <c r="S46" s="186" t="s">
        <v>55</v>
      </c>
      <c r="T46" s="48" t="s">
        <v>56</v>
      </c>
      <c r="U46" s="212" t="s">
        <v>57</v>
      </c>
      <c r="V46" s="457"/>
    </row>
    <row r="47" spans="1:22" ht="12.75" customHeight="1" x14ac:dyDescent="0.2">
      <c r="A47" s="456"/>
      <c r="B47" s="667" t="s">
        <v>58</v>
      </c>
      <c r="C47" s="668"/>
      <c r="D47" s="668"/>
      <c r="E47" s="668"/>
      <c r="F47" s="668"/>
      <c r="G47" s="669"/>
      <c r="H47" s="191"/>
      <c r="I47" s="49"/>
      <c r="J47" s="48"/>
      <c r="K47" s="213"/>
      <c r="L47" s="438"/>
      <c r="M47" s="33"/>
      <c r="N47" s="214"/>
      <c r="O47" s="438"/>
      <c r="P47" s="33"/>
      <c r="Q47" s="215"/>
      <c r="R47" s="438"/>
      <c r="S47" s="33"/>
      <c r="T47" s="215"/>
      <c r="U47" s="665"/>
      <c r="V47" s="666"/>
    </row>
    <row r="48" spans="1:22" ht="16.5" customHeight="1" x14ac:dyDescent="0.2">
      <c r="A48" s="458"/>
      <c r="B48" s="670" t="s">
        <v>868</v>
      </c>
      <c r="C48" s="671"/>
      <c r="D48" s="671"/>
      <c r="E48" s="671"/>
      <c r="F48" s="671"/>
      <c r="G48" s="672"/>
      <c r="H48" s="191"/>
      <c r="I48" s="216"/>
      <c r="J48" s="217"/>
      <c r="K48" s="213">
        <v>5167945.6263235398</v>
      </c>
      <c r="L48" s="438"/>
      <c r="M48" s="34"/>
      <c r="N48" s="214">
        <f>ROUND((ROUNDDOWN(M48,2))*K48,2)</f>
        <v>0</v>
      </c>
      <c r="O48" s="438"/>
      <c r="P48" s="34"/>
      <c r="Q48" s="215">
        <f>ROUND(P48*K48,2)</f>
        <v>0</v>
      </c>
      <c r="R48" s="438"/>
      <c r="S48" s="358">
        <f>M48+P48</f>
        <v>0</v>
      </c>
      <c r="T48" s="215">
        <f>ROUND((ROUNDDOWN(S48,2))*K48,2)</f>
        <v>0</v>
      </c>
      <c r="U48" s="665">
        <f t="shared" ref="U48" si="1">IF(K48=0,0)+IF(K48&gt;0,T48/K48)</f>
        <v>0</v>
      </c>
      <c r="V48" s="666"/>
    </row>
    <row r="49" spans="1:22" s="199" customFormat="1" ht="26.25" customHeight="1" x14ac:dyDescent="0.2">
      <c r="A49" s="459"/>
      <c r="B49" s="673" t="s">
        <v>545</v>
      </c>
      <c r="C49" s="674"/>
      <c r="D49" s="674"/>
      <c r="E49" s="674"/>
      <c r="F49" s="674"/>
      <c r="G49" s="674"/>
      <c r="H49" s="218"/>
      <c r="I49" s="50"/>
      <c r="J49" s="219"/>
      <c r="K49" s="220">
        <f>SUM(K47:K48)</f>
        <v>5167945.6263235398</v>
      </c>
      <c r="L49" s="460"/>
      <c r="M49" s="461"/>
      <c r="N49" s="220">
        <f>SUM(N48:N48)</f>
        <v>0</v>
      </c>
      <c r="O49" s="221"/>
      <c r="P49" s="117"/>
      <c r="Q49" s="220">
        <f>SUM(Q48:Q48)</f>
        <v>0</v>
      </c>
      <c r="R49" s="222"/>
      <c r="S49" s="35"/>
      <c r="T49" s="220">
        <f>SUM(T48:T48)</f>
        <v>0</v>
      </c>
      <c r="U49" s="883">
        <f>IF(K49=0,0)+IF(K49&gt;0,T49/K49)</f>
        <v>0</v>
      </c>
      <c r="V49" s="884"/>
    </row>
    <row r="50" spans="1:22" s="199" customFormat="1" ht="7.5" customHeight="1" x14ac:dyDescent="0.2">
      <c r="A50" s="462"/>
      <c r="B50" s="463"/>
      <c r="C50" s="463"/>
      <c r="D50" s="463"/>
      <c r="E50" s="463"/>
      <c r="F50" s="463"/>
      <c r="G50" s="463"/>
      <c r="H50" s="464"/>
      <c r="I50" s="465"/>
      <c r="J50" s="466"/>
      <c r="K50" s="466"/>
      <c r="L50" s="460"/>
      <c r="M50" s="461"/>
      <c r="N50" s="466"/>
      <c r="O50" s="438"/>
      <c r="P50" s="461"/>
      <c r="Q50" s="428"/>
      <c r="R50" s="460"/>
      <c r="S50" s="467"/>
      <c r="T50" s="428"/>
      <c r="U50" s="426"/>
      <c r="V50" s="468"/>
    </row>
    <row r="51" spans="1:22" x14ac:dyDescent="0.2">
      <c r="A51" s="469" t="s">
        <v>45</v>
      </c>
      <c r="B51" s="901" t="s">
        <v>767</v>
      </c>
      <c r="C51" s="902"/>
      <c r="D51" s="902"/>
      <c r="E51" s="902"/>
      <c r="F51" s="902"/>
      <c r="G51" s="903"/>
      <c r="H51" s="48" t="s">
        <v>47</v>
      </c>
      <c r="I51" s="48" t="s">
        <v>48</v>
      </c>
      <c r="J51" s="48" t="s">
        <v>49</v>
      </c>
      <c r="K51" s="48" t="s">
        <v>50</v>
      </c>
      <c r="L51" s="438"/>
      <c r="M51" s="116" t="s">
        <v>55</v>
      </c>
      <c r="N51" s="48" t="s">
        <v>50</v>
      </c>
      <c r="O51" s="438"/>
      <c r="P51" s="116" t="s">
        <v>55</v>
      </c>
      <c r="Q51" s="48" t="s">
        <v>50</v>
      </c>
      <c r="R51" s="438"/>
      <c r="S51" s="223" t="s">
        <v>55</v>
      </c>
      <c r="T51" s="48" t="s">
        <v>56</v>
      </c>
      <c r="U51" s="212" t="s">
        <v>57</v>
      </c>
      <c r="V51" s="457"/>
    </row>
    <row r="52" spans="1:22" ht="15" customHeight="1" x14ac:dyDescent="0.2">
      <c r="A52" s="470"/>
      <c r="B52" s="885" t="s">
        <v>869</v>
      </c>
      <c r="C52" s="886"/>
      <c r="D52" s="886"/>
      <c r="E52" s="886"/>
      <c r="F52" s="886"/>
      <c r="G52" s="887"/>
      <c r="H52" s="224"/>
      <c r="I52" s="216"/>
      <c r="J52" s="217"/>
      <c r="K52" s="649">
        <v>15260090.777584</v>
      </c>
      <c r="L52" s="438"/>
      <c r="M52" s="34"/>
      <c r="N52" s="214">
        <f>ROUND((ROUNDDOWN(M52,2))*K52,2)</f>
        <v>0</v>
      </c>
      <c r="O52" s="438"/>
      <c r="P52" s="34"/>
      <c r="Q52" s="215">
        <f>ROUND(P52*K52,2)</f>
        <v>0</v>
      </c>
      <c r="R52" s="438"/>
      <c r="S52" s="358">
        <f t="shared" ref="S52" si="2">M52+P52</f>
        <v>0</v>
      </c>
      <c r="T52" s="215">
        <f>+ROUND((ROUNDDOWN(S52,2))*K52,2)</f>
        <v>0</v>
      </c>
      <c r="U52" s="665">
        <f t="shared" ref="U52" si="3">IF(K52=0,0)+IF(K52&gt;0,T52/K52)</f>
        <v>0</v>
      </c>
      <c r="V52" s="666"/>
    </row>
    <row r="53" spans="1:22" ht="16.899999999999999" customHeight="1" x14ac:dyDescent="0.2">
      <c r="A53" s="913" t="s">
        <v>60</v>
      </c>
      <c r="B53" s="914"/>
      <c r="C53" s="914"/>
      <c r="D53" s="914"/>
      <c r="E53" s="914"/>
      <c r="F53" s="914"/>
      <c r="G53" s="915"/>
      <c r="H53" s="218"/>
      <c r="I53" s="50"/>
      <c r="J53" s="219"/>
      <c r="K53" s="220">
        <f>SUM(K52:K52)</f>
        <v>15260090.777584</v>
      </c>
      <c r="L53" s="438"/>
      <c r="M53" s="438"/>
      <c r="N53" s="220">
        <f>SUM(N52:N52)</f>
        <v>0</v>
      </c>
      <c r="O53" s="438"/>
      <c r="P53" s="438"/>
      <c r="Q53" s="220">
        <f>SUM(Q52:Q52)</f>
        <v>0</v>
      </c>
      <c r="R53" s="438"/>
      <c r="S53" s="438"/>
      <c r="T53" s="220">
        <f>SUM(T52:T52)</f>
        <v>0</v>
      </c>
      <c r="U53" s="438"/>
      <c r="V53" s="450"/>
    </row>
    <row r="54" spans="1:22" ht="4.9000000000000004" customHeight="1" x14ac:dyDescent="0.2">
      <c r="A54" s="462"/>
      <c r="B54" s="464"/>
      <c r="C54" s="464"/>
      <c r="D54" s="464"/>
      <c r="E54" s="464"/>
      <c r="F54" s="464"/>
      <c r="G54" s="464"/>
      <c r="H54" s="464"/>
      <c r="I54" s="465"/>
      <c r="J54" s="466"/>
      <c r="K54" s="650"/>
      <c r="L54" s="438"/>
      <c r="M54" s="438"/>
      <c r="N54" s="650"/>
      <c r="O54" s="438"/>
      <c r="P54" s="438"/>
      <c r="Q54" s="650"/>
      <c r="R54" s="438"/>
      <c r="S54" s="438"/>
      <c r="T54" s="650"/>
      <c r="U54" s="438"/>
      <c r="V54" s="450"/>
    </row>
    <row r="55" spans="1:22" ht="16.899999999999999" customHeight="1" x14ac:dyDescent="0.2">
      <c r="A55" s="456" t="s">
        <v>45</v>
      </c>
      <c r="B55" s="48" t="s">
        <v>46</v>
      </c>
      <c r="C55" s="48"/>
      <c r="D55" s="48"/>
      <c r="E55" s="48"/>
      <c r="F55" s="48"/>
      <c r="G55" s="48"/>
      <c r="H55" s="48" t="s">
        <v>47</v>
      </c>
      <c r="I55" s="48" t="s">
        <v>48</v>
      </c>
      <c r="J55" s="48" t="s">
        <v>49</v>
      </c>
      <c r="K55" s="48" t="s">
        <v>50</v>
      </c>
      <c r="L55" s="438"/>
      <c r="M55" s="651"/>
      <c r="N55" s="652"/>
      <c r="O55" s="651"/>
      <c r="P55" s="651"/>
      <c r="Q55" s="652"/>
      <c r="R55" s="651"/>
      <c r="S55" s="651"/>
      <c r="T55" s="652"/>
      <c r="U55" s="651"/>
      <c r="V55" s="653"/>
    </row>
    <row r="56" spans="1:22" ht="27" customHeight="1" x14ac:dyDescent="0.2">
      <c r="A56" s="456"/>
      <c r="B56" s="667" t="s">
        <v>58</v>
      </c>
      <c r="C56" s="668"/>
      <c r="D56" s="668"/>
      <c r="E56" s="668"/>
      <c r="F56" s="668"/>
      <c r="G56" s="669"/>
      <c r="H56" s="191"/>
      <c r="I56" s="49"/>
      <c r="J56" s="48"/>
      <c r="K56" s="213"/>
      <c r="L56" s="438"/>
      <c r="M56" s="116" t="s">
        <v>55</v>
      </c>
      <c r="N56" s="48" t="s">
        <v>50</v>
      </c>
      <c r="O56" s="438"/>
      <c r="P56" s="116" t="s">
        <v>55</v>
      </c>
      <c r="Q56" s="48" t="s">
        <v>50</v>
      </c>
      <c r="R56" s="438"/>
      <c r="S56" s="223" t="s">
        <v>55</v>
      </c>
      <c r="T56" s="48" t="s">
        <v>56</v>
      </c>
      <c r="U56" s="212" t="s">
        <v>57</v>
      </c>
      <c r="V56" s="457"/>
    </row>
    <row r="57" spans="1:22" ht="16.899999999999999" customHeight="1" x14ac:dyDescent="0.2">
      <c r="A57" s="458"/>
      <c r="B57" s="670" t="s">
        <v>870</v>
      </c>
      <c r="C57" s="671"/>
      <c r="D57" s="671"/>
      <c r="E57" s="671"/>
      <c r="F57" s="671"/>
      <c r="G57" s="672"/>
      <c r="H57" s="191"/>
      <c r="I57" s="216"/>
      <c r="J57" s="217"/>
      <c r="K57" s="213">
        <v>1447669.21455883</v>
      </c>
      <c r="L57" s="438"/>
      <c r="M57" s="34"/>
      <c r="N57" s="214">
        <f>ROUND((ROUNDDOWN(M57,2))*K57,2)</f>
        <v>0</v>
      </c>
      <c r="O57" s="438"/>
      <c r="P57" s="34"/>
      <c r="Q57" s="215">
        <f>ROUND(P57*K57,2)</f>
        <v>0</v>
      </c>
      <c r="R57" s="438"/>
      <c r="S57" s="358">
        <f t="shared" ref="S57" si="4">M57+P57</f>
        <v>0</v>
      </c>
      <c r="T57" s="215">
        <f>+ROUND((ROUNDDOWN(S57,2))*K57,2)</f>
        <v>0</v>
      </c>
      <c r="U57" s="665">
        <f t="shared" ref="U57" si="5">IF(K57=0,0)+IF(K57&gt;0,T57/K57)</f>
        <v>0</v>
      </c>
      <c r="V57" s="666"/>
    </row>
    <row r="58" spans="1:22" ht="12" customHeight="1" x14ac:dyDescent="0.2">
      <c r="A58" s="459"/>
      <c r="B58" s="673" t="s">
        <v>545</v>
      </c>
      <c r="C58" s="674"/>
      <c r="D58" s="674"/>
      <c r="E58" s="674"/>
      <c r="F58" s="674"/>
      <c r="G58" s="674"/>
      <c r="H58" s="218"/>
      <c r="I58" s="50"/>
      <c r="J58" s="219"/>
      <c r="K58" s="220">
        <f>SUM(K56:K57)</f>
        <v>1447669.21455883</v>
      </c>
      <c r="L58" s="438"/>
      <c r="M58" s="438"/>
      <c r="N58" s="220">
        <f>SUM(N57:N57)</f>
        <v>0</v>
      </c>
      <c r="O58" s="438"/>
      <c r="P58" s="438"/>
      <c r="Q58" s="220">
        <f>SUM(Q57:Q57)</f>
        <v>0</v>
      </c>
      <c r="R58" s="438"/>
      <c r="S58" s="438"/>
      <c r="T58" s="220">
        <f>SUM(T57:T57)</f>
        <v>0</v>
      </c>
      <c r="U58" s="438"/>
      <c r="V58" s="450"/>
    </row>
    <row r="59" spans="1:22" ht="14.25" customHeight="1" x14ac:dyDescent="0.2">
      <c r="A59" s="910" t="s">
        <v>61</v>
      </c>
      <c r="B59" s="911"/>
      <c r="C59" s="911"/>
      <c r="D59" s="911"/>
      <c r="E59" s="911"/>
      <c r="F59" s="911"/>
      <c r="G59" s="911"/>
      <c r="H59" s="911"/>
      <c r="I59" s="911"/>
      <c r="J59" s="911"/>
      <c r="K59" s="912"/>
      <c r="L59" s="205"/>
      <c r="M59" s="115"/>
      <c r="N59" s="206"/>
      <c r="O59" s="207"/>
      <c r="P59" s="115"/>
      <c r="Q59" s="206"/>
      <c r="R59" s="207"/>
      <c r="S59" s="206"/>
      <c r="T59" s="206"/>
      <c r="U59" s="206"/>
      <c r="V59" s="451"/>
    </row>
    <row r="60" spans="1:22" x14ac:dyDescent="0.2">
      <c r="A60" s="456" t="s">
        <v>45</v>
      </c>
      <c r="B60" s="48" t="s">
        <v>46</v>
      </c>
      <c r="C60" s="48"/>
      <c r="D60" s="48"/>
      <c r="E60" s="48"/>
      <c r="F60" s="48"/>
      <c r="G60" s="48"/>
      <c r="H60" s="48" t="s">
        <v>47</v>
      </c>
      <c r="I60" s="48" t="s">
        <v>48</v>
      </c>
      <c r="J60" s="48" t="s">
        <v>49</v>
      </c>
      <c r="K60" s="48" t="s">
        <v>50</v>
      </c>
      <c r="L60" s="438"/>
      <c r="M60" s="118" t="s">
        <v>55</v>
      </c>
      <c r="N60" s="225" t="s">
        <v>50</v>
      </c>
      <c r="O60" s="438"/>
      <c r="P60" s="118" t="s">
        <v>55</v>
      </c>
      <c r="Q60" s="225" t="s">
        <v>50</v>
      </c>
      <c r="R60" s="438"/>
      <c r="S60" s="225" t="s">
        <v>55</v>
      </c>
      <c r="T60" s="225" t="s">
        <v>56</v>
      </c>
      <c r="U60" s="226" t="s">
        <v>57</v>
      </c>
      <c r="V60" s="471"/>
    </row>
    <row r="61" spans="1:22" ht="12.75" customHeight="1" x14ac:dyDescent="0.2">
      <c r="A61" s="456"/>
      <c r="B61" s="667" t="s">
        <v>62</v>
      </c>
      <c r="C61" s="668"/>
      <c r="D61" s="668"/>
      <c r="E61" s="668"/>
      <c r="F61" s="668"/>
      <c r="G61" s="669"/>
      <c r="H61" s="756"/>
      <c r="I61" s="757"/>
      <c r="J61" s="757"/>
      <c r="K61" s="758"/>
      <c r="L61" s="438"/>
      <c r="M61" s="896"/>
      <c r="N61" s="897"/>
      <c r="O61" s="897"/>
      <c r="P61" s="897"/>
      <c r="Q61" s="897"/>
      <c r="R61" s="897"/>
      <c r="S61" s="897"/>
      <c r="T61" s="897"/>
      <c r="U61" s="897"/>
      <c r="V61" s="898"/>
    </row>
    <row r="62" spans="1:22" ht="8.25" customHeight="1" x14ac:dyDescent="0.2">
      <c r="A62" s="458"/>
      <c r="B62" s="893"/>
      <c r="C62" s="894"/>
      <c r="D62" s="894"/>
      <c r="E62" s="894"/>
      <c r="F62" s="894"/>
      <c r="G62" s="895"/>
      <c r="H62" s="191"/>
      <c r="I62" s="216"/>
      <c r="J62" s="217"/>
      <c r="K62" s="213">
        <f t="shared" ref="K62" si="6">ROUND(I62*J62,0)</f>
        <v>0</v>
      </c>
      <c r="L62" s="438"/>
      <c r="M62" s="34"/>
      <c r="N62" s="214">
        <f t="shared" ref="N62" si="7">ROUND((ROUNDDOWN(M62,2))*J62,2)</f>
        <v>0</v>
      </c>
      <c r="O62" s="438"/>
      <c r="P62" s="34"/>
      <c r="Q62" s="215">
        <f t="shared" ref="Q62" si="8">ROUND(P62*J62,2)</f>
        <v>0</v>
      </c>
      <c r="R62" s="438"/>
      <c r="S62" s="33">
        <f t="shared" ref="S62" si="9">M62+P62</f>
        <v>0</v>
      </c>
      <c r="T62" s="215">
        <f t="shared" ref="T62" si="10">+ROUND((ROUNDDOWN(S62,2))*J62,2)</f>
        <v>0</v>
      </c>
      <c r="U62" s="665">
        <f t="shared" ref="U62" si="11">IF(K62=0,0)+IF(K62&gt;0,T62/K62)</f>
        <v>0</v>
      </c>
      <c r="V62" s="666"/>
    </row>
    <row r="63" spans="1:22" s="199" customFormat="1" ht="12.75" customHeight="1" x14ac:dyDescent="0.2">
      <c r="A63" s="459"/>
      <c r="B63" s="944" t="s">
        <v>63</v>
      </c>
      <c r="C63" s="945"/>
      <c r="D63" s="945"/>
      <c r="E63" s="945"/>
      <c r="F63" s="945"/>
      <c r="G63" s="945"/>
      <c r="H63" s="218"/>
      <c r="I63" s="51"/>
      <c r="J63" s="227"/>
      <c r="K63" s="228">
        <f>SUM(K62:K62)</f>
        <v>0</v>
      </c>
      <c r="L63" s="460"/>
      <c r="M63" s="461"/>
      <c r="N63" s="228">
        <f>SUM(N62:N62)</f>
        <v>0</v>
      </c>
      <c r="O63" s="438"/>
      <c r="P63" s="461"/>
      <c r="Q63" s="228">
        <f>SUM(Q62:Q62)</f>
        <v>0</v>
      </c>
      <c r="R63" s="460"/>
      <c r="S63" s="467"/>
      <c r="T63" s="228">
        <f>SUM(T62:T62)</f>
        <v>0</v>
      </c>
      <c r="U63" s="908"/>
      <c r="V63" s="909"/>
    </row>
    <row r="64" spans="1:22" ht="3" customHeight="1" x14ac:dyDescent="0.2">
      <c r="A64" s="462"/>
      <c r="B64" s="464"/>
      <c r="C64" s="464"/>
      <c r="D64" s="464"/>
      <c r="E64" s="464"/>
      <c r="F64" s="464"/>
      <c r="G64" s="464"/>
      <c r="H64" s="464"/>
      <c r="I64" s="465"/>
      <c r="J64" s="466"/>
      <c r="K64" s="428"/>
      <c r="L64" s="438"/>
      <c r="M64" s="438"/>
      <c r="N64" s="428"/>
      <c r="O64" s="438"/>
      <c r="P64" s="438"/>
      <c r="Q64" s="428"/>
      <c r="R64" s="438"/>
      <c r="S64" s="438"/>
      <c r="T64" s="428"/>
      <c r="U64" s="438"/>
      <c r="V64" s="450"/>
    </row>
    <row r="65" spans="1:24" ht="0.75" hidden="1" customHeight="1" x14ac:dyDescent="0.2">
      <c r="A65" s="395"/>
      <c r="B65" s="438"/>
      <c r="C65" s="438"/>
      <c r="D65" s="438"/>
      <c r="E65" s="438"/>
      <c r="F65" s="438"/>
      <c r="G65" s="438"/>
      <c r="I65" s="443"/>
      <c r="J65" s="455"/>
      <c r="K65" s="438"/>
      <c r="L65" s="438"/>
      <c r="M65" s="438"/>
      <c r="N65" s="438"/>
      <c r="O65" s="438"/>
      <c r="P65" s="438"/>
      <c r="Q65" s="438"/>
      <c r="R65" s="438"/>
      <c r="S65" s="438"/>
      <c r="T65" s="438"/>
      <c r="U65" s="438"/>
      <c r="V65" s="450"/>
    </row>
    <row r="66" spans="1:24" ht="11.25" customHeight="1" x14ac:dyDescent="0.2">
      <c r="A66" s="879" t="s">
        <v>64</v>
      </c>
      <c r="B66" s="880"/>
      <c r="C66" s="880"/>
      <c r="D66" s="880"/>
      <c r="E66" s="880"/>
      <c r="F66" s="880"/>
      <c r="G66" s="880"/>
      <c r="H66" s="880"/>
      <c r="I66" s="880"/>
      <c r="J66" s="880"/>
      <c r="K66" s="881"/>
      <c r="L66" s="205"/>
      <c r="M66" s="184"/>
      <c r="N66" s="229"/>
      <c r="O66" s="230"/>
      <c r="P66" s="184"/>
      <c r="Q66" s="167"/>
      <c r="R66" s="231"/>
      <c r="S66" s="167"/>
      <c r="T66" s="167"/>
      <c r="U66" s="167"/>
      <c r="V66" s="472"/>
    </row>
    <row r="67" spans="1:24" ht="13.5" customHeight="1" x14ac:dyDescent="0.2">
      <c r="A67" s="879" t="s">
        <v>766</v>
      </c>
      <c r="B67" s="880"/>
      <c r="C67" s="880"/>
      <c r="D67" s="880"/>
      <c r="E67" s="880"/>
      <c r="F67" s="880"/>
      <c r="G67" s="880"/>
      <c r="H67" s="880"/>
      <c r="I67" s="880"/>
      <c r="J67" s="880"/>
      <c r="K67" s="881"/>
      <c r="L67" s="210"/>
      <c r="M67" s="888" t="s">
        <v>51</v>
      </c>
      <c r="N67" s="889"/>
      <c r="O67" s="473"/>
      <c r="P67" s="888" t="s">
        <v>52</v>
      </c>
      <c r="Q67" s="889"/>
      <c r="R67" s="473"/>
      <c r="S67" s="888" t="s">
        <v>53</v>
      </c>
      <c r="T67" s="899"/>
      <c r="U67" s="899"/>
      <c r="V67" s="900"/>
    </row>
    <row r="68" spans="1:24" ht="14.25" customHeight="1" x14ac:dyDescent="0.2">
      <c r="A68" s="474"/>
      <c r="B68" s="923" t="s">
        <v>520</v>
      </c>
      <c r="C68" s="924"/>
      <c r="D68" s="924"/>
      <c r="E68" s="924"/>
      <c r="F68" s="924"/>
      <c r="G68" s="925"/>
      <c r="H68" s="367"/>
      <c r="I68" s="367"/>
      <c r="J68" s="367"/>
      <c r="K68" s="368"/>
      <c r="L68" s="210"/>
      <c r="M68" s="163"/>
      <c r="N68" s="232"/>
      <c r="O68" s="473"/>
      <c r="P68" s="163"/>
      <c r="Q68" s="232"/>
      <c r="R68" s="473"/>
      <c r="S68" s="167"/>
      <c r="T68" s="167"/>
      <c r="U68" s="235"/>
      <c r="V68" s="475"/>
    </row>
    <row r="69" spans="1:24" ht="15" customHeight="1" x14ac:dyDescent="0.2">
      <c r="A69" s="569">
        <v>1</v>
      </c>
      <c r="B69" s="890" t="s">
        <v>519</v>
      </c>
      <c r="C69" s="891"/>
      <c r="D69" s="891"/>
      <c r="E69" s="891"/>
      <c r="F69" s="891"/>
      <c r="G69" s="892"/>
      <c r="H69" s="369" t="s">
        <v>47</v>
      </c>
      <c r="I69" s="369" t="s">
        <v>48</v>
      </c>
      <c r="J69" s="369" t="s">
        <v>49</v>
      </c>
      <c r="K69" s="369" t="s">
        <v>50</v>
      </c>
      <c r="L69" s="210"/>
      <c r="M69" s="362"/>
      <c r="N69" s="236"/>
      <c r="O69" s="473"/>
      <c r="P69" s="362"/>
      <c r="Q69" s="236"/>
      <c r="R69" s="473"/>
      <c r="S69" s="236"/>
      <c r="T69" s="236"/>
      <c r="U69" s="743"/>
      <c r="V69" s="744"/>
    </row>
    <row r="70" spans="1:24" ht="12.75" customHeight="1" x14ac:dyDescent="0.2">
      <c r="A70" s="569" t="s">
        <v>66</v>
      </c>
      <c r="B70" s="890" t="s">
        <v>67</v>
      </c>
      <c r="C70" s="891"/>
      <c r="D70" s="891"/>
      <c r="E70" s="891"/>
      <c r="F70" s="891"/>
      <c r="G70" s="892"/>
      <c r="H70" s="370"/>
      <c r="I70" s="366"/>
      <c r="J70" s="371"/>
      <c r="K70" s="366"/>
      <c r="L70" s="210"/>
      <c r="M70" s="362"/>
      <c r="N70" s="236"/>
      <c r="O70" s="473"/>
      <c r="P70" s="362"/>
      <c r="Q70" s="236"/>
      <c r="R70" s="473"/>
      <c r="S70" s="236"/>
      <c r="T70" s="236"/>
      <c r="U70" s="743"/>
      <c r="V70" s="744"/>
    </row>
    <row r="71" spans="1:24" ht="14.25" customHeight="1" x14ac:dyDescent="0.2">
      <c r="A71" s="570" t="s">
        <v>567</v>
      </c>
      <c r="B71" s="683" t="s">
        <v>568</v>
      </c>
      <c r="C71" s="684"/>
      <c r="D71" s="684"/>
      <c r="E71" s="684"/>
      <c r="F71" s="684"/>
      <c r="G71" s="685"/>
      <c r="H71" s="191" t="s">
        <v>73</v>
      </c>
      <c r="I71" s="359">
        <v>4.8</v>
      </c>
      <c r="J71" s="191">
        <v>27097</v>
      </c>
      <c r="K71" s="609">
        <f>+I71*J71</f>
        <v>130065.59999999999</v>
      </c>
      <c r="L71" s="438"/>
      <c r="M71" s="358"/>
      <c r="N71" s="215">
        <f t="shared" ref="N71:N73" si="12">ROUND((ROUNDDOWN(M71,2))*J71,2)</f>
        <v>0</v>
      </c>
      <c r="O71" s="438"/>
      <c r="P71" s="357">
        <v>4.8</v>
      </c>
      <c r="Q71" s="213">
        <v>130065.60000000001</v>
      </c>
      <c r="R71" s="438"/>
      <c r="S71" s="358">
        <f t="shared" ref="S71:S75" si="13">M71+P71</f>
        <v>4.8</v>
      </c>
      <c r="T71" s="215">
        <f t="shared" ref="T71:T75" si="14">+ROUND((ROUNDDOWN(S71,2))*J71,2)</f>
        <v>130065.60000000001</v>
      </c>
      <c r="U71" s="745">
        <f t="shared" ref="U71" si="15">IF(K71=0,0)+IF(K71&gt;0,T71/K71)</f>
        <v>1.0000000000000002</v>
      </c>
      <c r="V71" s="746"/>
    </row>
    <row r="72" spans="1:24" ht="17.25" customHeight="1" x14ac:dyDescent="0.2">
      <c r="A72" s="570" t="s">
        <v>88</v>
      </c>
      <c r="B72" s="683" t="s">
        <v>89</v>
      </c>
      <c r="C72" s="684"/>
      <c r="D72" s="684"/>
      <c r="E72" s="684"/>
      <c r="F72" s="684"/>
      <c r="G72" s="685"/>
      <c r="H72" s="191" t="s">
        <v>87</v>
      </c>
      <c r="I72" s="359">
        <v>62.99</v>
      </c>
      <c r="J72" s="191">
        <v>18567</v>
      </c>
      <c r="K72" s="609">
        <f t="shared" ref="K72:K75" si="16">+I72*J72</f>
        <v>1169535.33</v>
      </c>
      <c r="L72" s="438"/>
      <c r="M72" s="357"/>
      <c r="N72" s="215">
        <f t="shared" si="12"/>
        <v>0</v>
      </c>
      <c r="O72" s="438"/>
      <c r="P72" s="357">
        <v>62.99</v>
      </c>
      <c r="Q72" s="213">
        <f>+P72*J72</f>
        <v>1169535.33</v>
      </c>
      <c r="R72" s="438"/>
      <c r="S72" s="358">
        <f t="shared" si="13"/>
        <v>62.99</v>
      </c>
      <c r="T72" s="215">
        <f t="shared" si="14"/>
        <v>1169535.33</v>
      </c>
      <c r="U72" s="745">
        <f t="shared" ref="U72:U75" si="17">IF(K72=0,0)+IF(K72&gt;0,T72/K72)</f>
        <v>1</v>
      </c>
      <c r="V72" s="746"/>
      <c r="W72" s="47">
        <f>+P72*J72</f>
        <v>1169535.33</v>
      </c>
    </row>
    <row r="73" spans="1:24" ht="15" customHeight="1" x14ac:dyDescent="0.2">
      <c r="A73" s="570" t="s">
        <v>347</v>
      </c>
      <c r="B73" s="683" t="s">
        <v>348</v>
      </c>
      <c r="C73" s="684"/>
      <c r="D73" s="684"/>
      <c r="E73" s="684"/>
      <c r="F73" s="684"/>
      <c r="G73" s="685"/>
      <c r="H73" s="191" t="s">
        <v>87</v>
      </c>
      <c r="I73" s="359">
        <v>429.28249999999997</v>
      </c>
      <c r="J73" s="191">
        <v>9097</v>
      </c>
      <c r="K73" s="609">
        <f t="shared" si="16"/>
        <v>3905182.9024999999</v>
      </c>
      <c r="L73" s="210"/>
      <c r="M73" s="357">
        <f>'[2]1.3.12 Demolición pañetes'!$M$46</f>
        <v>70.132500000000007</v>
      </c>
      <c r="N73" s="215">
        <f t="shared" si="12"/>
        <v>637972.61</v>
      </c>
      <c r="O73" s="438"/>
      <c r="P73" s="357">
        <f>359.15</f>
        <v>359.15</v>
      </c>
      <c r="Q73" s="213">
        <f>+P73*J73</f>
        <v>3267187.55</v>
      </c>
      <c r="R73" s="438"/>
      <c r="S73" s="358">
        <f>M73+P73</f>
        <v>429.28249999999997</v>
      </c>
      <c r="T73" s="215">
        <f>+ROUND((ROUNDDOWN(S73,2))*J73,2)</f>
        <v>3905160.16</v>
      </c>
      <c r="U73" s="745">
        <f t="shared" si="17"/>
        <v>0.99999417632910736</v>
      </c>
      <c r="V73" s="746"/>
    </row>
    <row r="74" spans="1:24" ht="14.25" customHeight="1" x14ac:dyDescent="0.2">
      <c r="A74" s="571" t="s">
        <v>569</v>
      </c>
      <c r="B74" s="904" t="s">
        <v>335</v>
      </c>
      <c r="C74" s="905"/>
      <c r="D74" s="905"/>
      <c r="E74" s="905"/>
      <c r="F74" s="905"/>
      <c r="G74" s="906"/>
      <c r="H74" s="372"/>
      <c r="I74" s="373"/>
      <c r="J74" s="374"/>
      <c r="K74" s="375"/>
      <c r="L74" s="210"/>
      <c r="M74" s="362"/>
      <c r="N74" s="167"/>
      <c r="O74" s="473"/>
      <c r="P74" s="362"/>
      <c r="Q74" s="167"/>
      <c r="R74" s="473"/>
      <c r="S74" s="357">
        <f t="shared" si="13"/>
        <v>0</v>
      </c>
      <c r="T74" s="662">
        <f t="shared" si="14"/>
        <v>0</v>
      </c>
      <c r="U74" s="747">
        <f t="shared" si="17"/>
        <v>0</v>
      </c>
      <c r="V74" s="748"/>
      <c r="X74" s="47">
        <v>1868320.6800000072</v>
      </c>
    </row>
    <row r="75" spans="1:24" ht="31.5" customHeight="1" x14ac:dyDescent="0.2">
      <c r="A75" s="572" t="s">
        <v>393</v>
      </c>
      <c r="B75" s="675" t="s">
        <v>394</v>
      </c>
      <c r="C75" s="676"/>
      <c r="D75" s="676"/>
      <c r="E75" s="676"/>
      <c r="F75" s="676"/>
      <c r="G75" s="677"/>
      <c r="H75" s="191" t="s">
        <v>92</v>
      </c>
      <c r="I75" s="359">
        <v>337</v>
      </c>
      <c r="J75" s="191">
        <v>37766</v>
      </c>
      <c r="K75" s="609">
        <f t="shared" si="16"/>
        <v>12727142</v>
      </c>
      <c r="L75" s="210"/>
      <c r="M75" s="362"/>
      <c r="N75" s="236"/>
      <c r="O75" s="473"/>
      <c r="P75" s="363">
        <v>337</v>
      </c>
      <c r="Q75" s="213">
        <v>12727142</v>
      </c>
      <c r="R75" s="473"/>
      <c r="S75" s="357">
        <f t="shared" si="13"/>
        <v>337</v>
      </c>
      <c r="T75" s="215">
        <f t="shared" si="14"/>
        <v>12727142</v>
      </c>
      <c r="U75" s="745">
        <f t="shared" si="17"/>
        <v>1</v>
      </c>
      <c r="V75" s="746"/>
      <c r="W75" s="47">
        <f>+Q337</f>
        <v>418757244.87</v>
      </c>
      <c r="X75" s="47">
        <f>+W75-X74</f>
        <v>416888924.19</v>
      </c>
    </row>
    <row r="76" spans="1:24" ht="20.100000000000001" hidden="1" customHeight="1" x14ac:dyDescent="0.2">
      <c r="A76" s="477"/>
      <c r="B76" s="749"/>
      <c r="C76" s="750"/>
      <c r="D76" s="750"/>
      <c r="E76" s="750"/>
      <c r="F76" s="750"/>
      <c r="G76" s="751"/>
      <c r="H76" s="242"/>
      <c r="I76" s="216"/>
      <c r="J76" s="217"/>
      <c r="K76" s="213">
        <f t="shared" ref="K76" si="18">ROUND(I76*J76,0)</f>
        <v>0</v>
      </c>
      <c r="L76" s="438"/>
      <c r="M76" s="34"/>
      <c r="N76" s="214">
        <f t="shared" ref="N76" si="19">ROUND((ROUNDDOWN(M76,2))*J76,2)</f>
        <v>0</v>
      </c>
      <c r="O76" s="438"/>
      <c r="P76" s="34"/>
      <c r="Q76" s="215">
        <f t="shared" ref="Q76" si="20">ROUND(P76*J76,2)</f>
        <v>0</v>
      </c>
      <c r="R76" s="438"/>
      <c r="S76" s="33">
        <f t="shared" ref="S76" si="21">M76+P76</f>
        <v>0</v>
      </c>
      <c r="T76" s="215">
        <f t="shared" ref="T76" si="22">+ROUND((ROUNDDOWN(S76,2))*J76,2)</f>
        <v>0</v>
      </c>
      <c r="U76" s="665">
        <f t="shared" ref="U76" si="23">IF(K76=0,0)+IF(K76&gt;0,T76/K76)</f>
        <v>0</v>
      </c>
      <c r="V76" s="666"/>
    </row>
    <row r="77" spans="1:24" ht="20.100000000000001" hidden="1" customHeight="1" x14ac:dyDescent="0.2">
      <c r="A77" s="478"/>
      <c r="B77" s="752"/>
      <c r="C77" s="753"/>
      <c r="D77" s="753"/>
      <c r="E77" s="753"/>
      <c r="F77" s="753"/>
      <c r="G77" s="754"/>
      <c r="H77" s="233"/>
      <c r="I77" s="233"/>
      <c r="J77" s="233"/>
      <c r="K77" s="234"/>
      <c r="L77" s="210"/>
      <c r="M77" s="52"/>
      <c r="N77" s="236"/>
      <c r="O77" s="473"/>
      <c r="P77" s="52"/>
      <c r="Q77" s="236"/>
      <c r="R77" s="473"/>
      <c r="S77" s="236"/>
      <c r="T77" s="236"/>
      <c r="U77" s="237"/>
      <c r="V77" s="476"/>
    </row>
    <row r="78" spans="1:24" ht="20.100000000000001" hidden="1" customHeight="1" x14ac:dyDescent="0.2">
      <c r="A78" s="479"/>
      <c r="B78" s="864"/>
      <c r="C78" s="865"/>
      <c r="D78" s="865"/>
      <c r="E78" s="865"/>
      <c r="F78" s="865"/>
      <c r="G78" s="866"/>
      <c r="H78" s="243"/>
      <c r="I78" s="162"/>
      <c r="J78" s="244"/>
      <c r="K78" s="244"/>
      <c r="L78" s="210"/>
      <c r="M78" s="52"/>
      <c r="N78" s="236"/>
      <c r="O78" s="473"/>
      <c r="P78" s="52"/>
      <c r="Q78" s="236"/>
      <c r="R78" s="473"/>
      <c r="S78" s="236"/>
      <c r="T78" s="236"/>
      <c r="U78" s="743"/>
      <c r="V78" s="744"/>
    </row>
    <row r="79" spans="1:24" ht="20.100000000000001" hidden="1" customHeight="1" x14ac:dyDescent="0.2">
      <c r="A79" s="479"/>
      <c r="B79" s="864"/>
      <c r="C79" s="865"/>
      <c r="D79" s="865"/>
      <c r="E79" s="865"/>
      <c r="F79" s="865"/>
      <c r="G79" s="866"/>
      <c r="H79" s="243"/>
      <c r="I79" s="162"/>
      <c r="J79" s="244"/>
      <c r="K79" s="244"/>
      <c r="L79" s="210"/>
      <c r="M79" s="52"/>
      <c r="N79" s="236"/>
      <c r="O79" s="473"/>
      <c r="P79" s="52"/>
      <c r="Q79" s="236"/>
      <c r="R79" s="473"/>
      <c r="S79" s="236"/>
      <c r="T79" s="236"/>
      <c r="U79" s="743"/>
      <c r="V79" s="744"/>
    </row>
    <row r="80" spans="1:24" ht="20.100000000000001" hidden="1" customHeight="1" x14ac:dyDescent="0.2">
      <c r="A80" s="477"/>
      <c r="B80" s="749"/>
      <c r="C80" s="750"/>
      <c r="D80" s="750"/>
      <c r="E80" s="750"/>
      <c r="F80" s="750"/>
      <c r="G80" s="751"/>
      <c r="H80" s="242"/>
      <c r="I80" s="216"/>
      <c r="J80" s="217"/>
      <c r="K80" s="213">
        <f t="shared" ref="K80:K82" si="24">ROUND(I80*J80,0)</f>
        <v>0</v>
      </c>
      <c r="L80" s="438"/>
      <c r="M80" s="34"/>
      <c r="N80" s="214">
        <f t="shared" ref="N80:N82" si="25">ROUND((ROUNDDOWN(M80,2))*J80,2)</f>
        <v>0</v>
      </c>
      <c r="O80" s="438"/>
      <c r="P80" s="34"/>
      <c r="Q80" s="215">
        <f t="shared" ref="Q80:Q82" si="26">ROUND(P80*J80,2)</f>
        <v>0</v>
      </c>
      <c r="R80" s="438"/>
      <c r="S80" s="33">
        <f t="shared" ref="S80:S82" si="27">M80+P80</f>
        <v>0</v>
      </c>
      <c r="T80" s="215">
        <f t="shared" ref="T80:T82" si="28">+ROUND((ROUNDDOWN(S80,2))*J80,2)</f>
        <v>0</v>
      </c>
      <c r="U80" s="665">
        <f t="shared" ref="U80:U82" si="29">IF(K80=0,0)+IF(K80&gt;0,T80/K80)</f>
        <v>0</v>
      </c>
      <c r="V80" s="666"/>
    </row>
    <row r="81" spans="1:22" ht="20.100000000000001" hidden="1" customHeight="1" x14ac:dyDescent="0.2">
      <c r="A81" s="477"/>
      <c r="B81" s="749"/>
      <c r="C81" s="750"/>
      <c r="D81" s="750"/>
      <c r="E81" s="750"/>
      <c r="F81" s="750"/>
      <c r="G81" s="751"/>
      <c r="H81" s="242"/>
      <c r="I81" s="216"/>
      <c r="J81" s="217"/>
      <c r="K81" s="213">
        <f t="shared" si="24"/>
        <v>0</v>
      </c>
      <c r="L81" s="438"/>
      <c r="M81" s="34"/>
      <c r="N81" s="214">
        <f t="shared" si="25"/>
        <v>0</v>
      </c>
      <c r="O81" s="438"/>
      <c r="P81" s="34"/>
      <c r="Q81" s="215">
        <f t="shared" si="26"/>
        <v>0</v>
      </c>
      <c r="R81" s="438"/>
      <c r="S81" s="33">
        <f t="shared" si="27"/>
        <v>0</v>
      </c>
      <c r="T81" s="215">
        <f t="shared" si="28"/>
        <v>0</v>
      </c>
      <c r="U81" s="665">
        <f t="shared" si="29"/>
        <v>0</v>
      </c>
      <c r="V81" s="666"/>
    </row>
    <row r="82" spans="1:22" ht="20.100000000000001" hidden="1" customHeight="1" x14ac:dyDescent="0.2">
      <c r="A82" s="477"/>
      <c r="B82" s="749"/>
      <c r="C82" s="750"/>
      <c r="D82" s="750"/>
      <c r="E82" s="750"/>
      <c r="F82" s="750"/>
      <c r="G82" s="751"/>
      <c r="H82" s="242"/>
      <c r="I82" s="216"/>
      <c r="J82" s="217"/>
      <c r="K82" s="213">
        <f t="shared" si="24"/>
        <v>0</v>
      </c>
      <c r="L82" s="438"/>
      <c r="M82" s="34"/>
      <c r="N82" s="214">
        <f t="shared" si="25"/>
        <v>0</v>
      </c>
      <c r="O82" s="438"/>
      <c r="P82" s="34"/>
      <c r="Q82" s="215">
        <f t="shared" si="26"/>
        <v>0</v>
      </c>
      <c r="R82" s="438"/>
      <c r="S82" s="33">
        <f t="shared" si="27"/>
        <v>0</v>
      </c>
      <c r="T82" s="215">
        <f t="shared" si="28"/>
        <v>0</v>
      </c>
      <c r="U82" s="665">
        <f t="shared" si="29"/>
        <v>0</v>
      </c>
      <c r="V82" s="666"/>
    </row>
    <row r="83" spans="1:22" ht="20.100000000000001" hidden="1" customHeight="1" x14ac:dyDescent="0.2">
      <c r="A83" s="479"/>
      <c r="B83" s="864"/>
      <c r="C83" s="865"/>
      <c r="D83" s="865"/>
      <c r="E83" s="865"/>
      <c r="F83" s="865"/>
      <c r="G83" s="866"/>
      <c r="H83" s="243"/>
      <c r="I83" s="162"/>
      <c r="J83" s="244"/>
      <c r="K83" s="244"/>
      <c r="L83" s="210"/>
      <c r="M83" s="52"/>
      <c r="N83" s="236"/>
      <c r="O83" s="473"/>
      <c r="P83" s="52"/>
      <c r="Q83" s="236"/>
      <c r="R83" s="473"/>
      <c r="S83" s="236"/>
      <c r="T83" s="236"/>
      <c r="U83" s="743"/>
      <c r="V83" s="744"/>
    </row>
    <row r="84" spans="1:22" ht="20.100000000000001" hidden="1" customHeight="1" x14ac:dyDescent="0.2">
      <c r="A84" s="477"/>
      <c r="B84" s="749"/>
      <c r="C84" s="750"/>
      <c r="D84" s="750"/>
      <c r="E84" s="750"/>
      <c r="F84" s="750"/>
      <c r="G84" s="751"/>
      <c r="H84" s="242"/>
      <c r="I84" s="216"/>
      <c r="J84" s="217"/>
      <c r="K84" s="213">
        <f t="shared" ref="K84:K92" si="30">ROUND(I84*J84,0)</f>
        <v>0</v>
      </c>
      <c r="L84" s="438"/>
      <c r="M84" s="34"/>
      <c r="N84" s="214">
        <f t="shared" ref="N84:N92" si="31">ROUND((ROUNDDOWN(M84,2))*J84,2)</f>
        <v>0</v>
      </c>
      <c r="O84" s="438"/>
      <c r="P84" s="34"/>
      <c r="Q84" s="215">
        <f t="shared" ref="Q84:Q92" si="32">ROUND(P84*J84,2)</f>
        <v>0</v>
      </c>
      <c r="R84" s="438"/>
      <c r="S84" s="33">
        <f t="shared" ref="S84:S92" si="33">M84+P84</f>
        <v>0</v>
      </c>
      <c r="T84" s="215">
        <f t="shared" ref="T84:T92" si="34">+ROUND((ROUNDDOWN(S84,2))*J84,2)</f>
        <v>0</v>
      </c>
      <c r="U84" s="665">
        <f t="shared" ref="U84:U92" si="35">IF(K84=0,0)+IF(K84&gt;0,T84/K84)</f>
        <v>0</v>
      </c>
      <c r="V84" s="666"/>
    </row>
    <row r="85" spans="1:22" ht="20.100000000000001" hidden="1" customHeight="1" x14ac:dyDescent="0.2">
      <c r="A85" s="477"/>
      <c r="B85" s="749"/>
      <c r="C85" s="750"/>
      <c r="D85" s="750"/>
      <c r="E85" s="750"/>
      <c r="F85" s="750"/>
      <c r="G85" s="751"/>
      <c r="H85" s="242"/>
      <c r="I85" s="216"/>
      <c r="J85" s="217"/>
      <c r="K85" s="213">
        <f t="shared" si="30"/>
        <v>0</v>
      </c>
      <c r="L85" s="438"/>
      <c r="M85" s="34"/>
      <c r="N85" s="214">
        <f t="shared" si="31"/>
        <v>0</v>
      </c>
      <c r="O85" s="438"/>
      <c r="P85" s="34"/>
      <c r="Q85" s="215">
        <f t="shared" si="32"/>
        <v>0</v>
      </c>
      <c r="R85" s="438"/>
      <c r="S85" s="33">
        <f t="shared" si="33"/>
        <v>0</v>
      </c>
      <c r="T85" s="215">
        <f t="shared" si="34"/>
        <v>0</v>
      </c>
      <c r="U85" s="665">
        <f t="shared" si="35"/>
        <v>0</v>
      </c>
      <c r="V85" s="666"/>
    </row>
    <row r="86" spans="1:22" ht="20.100000000000001" hidden="1" customHeight="1" x14ac:dyDescent="0.2">
      <c r="A86" s="477"/>
      <c r="B86" s="749"/>
      <c r="C86" s="750"/>
      <c r="D86" s="750"/>
      <c r="E86" s="750"/>
      <c r="F86" s="750"/>
      <c r="G86" s="751"/>
      <c r="H86" s="242"/>
      <c r="I86" s="216"/>
      <c r="J86" s="217"/>
      <c r="K86" s="213">
        <f t="shared" si="30"/>
        <v>0</v>
      </c>
      <c r="L86" s="438"/>
      <c r="M86" s="34"/>
      <c r="N86" s="214">
        <f t="shared" si="31"/>
        <v>0</v>
      </c>
      <c r="O86" s="438"/>
      <c r="P86" s="34"/>
      <c r="Q86" s="215">
        <f t="shared" si="32"/>
        <v>0</v>
      </c>
      <c r="R86" s="438"/>
      <c r="S86" s="33">
        <f t="shared" si="33"/>
        <v>0</v>
      </c>
      <c r="T86" s="215">
        <f t="shared" si="34"/>
        <v>0</v>
      </c>
      <c r="U86" s="665">
        <f t="shared" si="35"/>
        <v>0</v>
      </c>
      <c r="V86" s="666"/>
    </row>
    <row r="87" spans="1:22" ht="20.100000000000001" hidden="1" customHeight="1" x14ac:dyDescent="0.2">
      <c r="A87" s="477"/>
      <c r="B87" s="749"/>
      <c r="C87" s="750"/>
      <c r="D87" s="750"/>
      <c r="E87" s="750"/>
      <c r="F87" s="750"/>
      <c r="G87" s="751"/>
      <c r="H87" s="242"/>
      <c r="I87" s="216"/>
      <c r="J87" s="217"/>
      <c r="K87" s="213">
        <f t="shared" si="30"/>
        <v>0</v>
      </c>
      <c r="L87" s="438"/>
      <c r="M87" s="34"/>
      <c r="N87" s="214">
        <f t="shared" si="31"/>
        <v>0</v>
      </c>
      <c r="O87" s="438"/>
      <c r="P87" s="34"/>
      <c r="Q87" s="215">
        <f t="shared" si="32"/>
        <v>0</v>
      </c>
      <c r="R87" s="438"/>
      <c r="S87" s="33">
        <f t="shared" si="33"/>
        <v>0</v>
      </c>
      <c r="T87" s="215">
        <f t="shared" si="34"/>
        <v>0</v>
      </c>
      <c r="U87" s="665">
        <f t="shared" si="35"/>
        <v>0</v>
      </c>
      <c r="V87" s="666"/>
    </row>
    <row r="88" spans="1:22" ht="20.100000000000001" hidden="1" customHeight="1" x14ac:dyDescent="0.2">
      <c r="A88" s="477"/>
      <c r="B88" s="749"/>
      <c r="C88" s="750"/>
      <c r="D88" s="750"/>
      <c r="E88" s="750"/>
      <c r="F88" s="750"/>
      <c r="G88" s="751"/>
      <c r="H88" s="242"/>
      <c r="I88" s="216"/>
      <c r="J88" s="217"/>
      <c r="K88" s="213">
        <f t="shared" si="30"/>
        <v>0</v>
      </c>
      <c r="L88" s="438"/>
      <c r="M88" s="34"/>
      <c r="N88" s="214">
        <f t="shared" si="31"/>
        <v>0</v>
      </c>
      <c r="O88" s="438"/>
      <c r="P88" s="34"/>
      <c r="Q88" s="215">
        <f t="shared" si="32"/>
        <v>0</v>
      </c>
      <c r="R88" s="438"/>
      <c r="S88" s="33">
        <f t="shared" si="33"/>
        <v>0</v>
      </c>
      <c r="T88" s="215">
        <f t="shared" si="34"/>
        <v>0</v>
      </c>
      <c r="U88" s="665">
        <f t="shared" si="35"/>
        <v>0</v>
      </c>
      <c r="V88" s="666"/>
    </row>
    <row r="89" spans="1:22" ht="20.100000000000001" hidden="1" customHeight="1" x14ac:dyDescent="0.2">
      <c r="A89" s="477"/>
      <c r="B89" s="749"/>
      <c r="C89" s="750"/>
      <c r="D89" s="750"/>
      <c r="E89" s="750"/>
      <c r="F89" s="750"/>
      <c r="G89" s="751"/>
      <c r="H89" s="242"/>
      <c r="I89" s="216"/>
      <c r="J89" s="217"/>
      <c r="K89" s="213">
        <f t="shared" si="30"/>
        <v>0</v>
      </c>
      <c r="L89" s="438"/>
      <c r="M89" s="34"/>
      <c r="N89" s="214">
        <f t="shared" si="31"/>
        <v>0</v>
      </c>
      <c r="O89" s="438"/>
      <c r="P89" s="34"/>
      <c r="Q89" s="215">
        <f t="shared" si="32"/>
        <v>0</v>
      </c>
      <c r="R89" s="438"/>
      <c r="S89" s="33">
        <f t="shared" si="33"/>
        <v>0</v>
      </c>
      <c r="T89" s="215">
        <f t="shared" si="34"/>
        <v>0</v>
      </c>
      <c r="U89" s="665">
        <f t="shared" si="35"/>
        <v>0</v>
      </c>
      <c r="V89" s="666"/>
    </row>
    <row r="90" spans="1:22" ht="20.100000000000001" hidden="1" customHeight="1" x14ac:dyDescent="0.2">
      <c r="A90" s="477"/>
      <c r="B90" s="749"/>
      <c r="C90" s="750"/>
      <c r="D90" s="750"/>
      <c r="E90" s="750"/>
      <c r="F90" s="750"/>
      <c r="G90" s="751"/>
      <c r="H90" s="242"/>
      <c r="I90" s="216"/>
      <c r="J90" s="217"/>
      <c r="K90" s="213">
        <f t="shared" si="30"/>
        <v>0</v>
      </c>
      <c r="L90" s="438"/>
      <c r="M90" s="34"/>
      <c r="N90" s="214">
        <f t="shared" si="31"/>
        <v>0</v>
      </c>
      <c r="O90" s="438"/>
      <c r="P90" s="34"/>
      <c r="Q90" s="215">
        <f t="shared" si="32"/>
        <v>0</v>
      </c>
      <c r="R90" s="438"/>
      <c r="S90" s="33">
        <f t="shared" si="33"/>
        <v>0</v>
      </c>
      <c r="T90" s="215">
        <f t="shared" si="34"/>
        <v>0</v>
      </c>
      <c r="U90" s="665">
        <f t="shared" si="35"/>
        <v>0</v>
      </c>
      <c r="V90" s="666"/>
    </row>
    <row r="91" spans="1:22" ht="20.100000000000001" hidden="1" customHeight="1" x14ac:dyDescent="0.2">
      <c r="A91" s="477"/>
      <c r="B91" s="749"/>
      <c r="C91" s="750"/>
      <c r="D91" s="750"/>
      <c r="E91" s="750"/>
      <c r="F91" s="750"/>
      <c r="G91" s="751"/>
      <c r="H91" s="242"/>
      <c r="I91" s="216"/>
      <c r="J91" s="217"/>
      <c r="K91" s="213">
        <f t="shared" si="30"/>
        <v>0</v>
      </c>
      <c r="L91" s="438"/>
      <c r="M91" s="34"/>
      <c r="N91" s="214">
        <f t="shared" si="31"/>
        <v>0</v>
      </c>
      <c r="O91" s="438"/>
      <c r="P91" s="34"/>
      <c r="Q91" s="215">
        <f t="shared" si="32"/>
        <v>0</v>
      </c>
      <c r="R91" s="438"/>
      <c r="S91" s="33">
        <f t="shared" si="33"/>
        <v>0</v>
      </c>
      <c r="T91" s="215">
        <f t="shared" si="34"/>
        <v>0</v>
      </c>
      <c r="U91" s="665">
        <f t="shared" si="35"/>
        <v>0</v>
      </c>
      <c r="V91" s="666"/>
    </row>
    <row r="92" spans="1:22" ht="20.100000000000001" hidden="1" customHeight="1" x14ac:dyDescent="0.2">
      <c r="A92" s="477"/>
      <c r="B92" s="749"/>
      <c r="C92" s="750"/>
      <c r="D92" s="750"/>
      <c r="E92" s="750"/>
      <c r="F92" s="750"/>
      <c r="G92" s="751"/>
      <c r="H92" s="242"/>
      <c r="I92" s="216"/>
      <c r="J92" s="217"/>
      <c r="K92" s="213">
        <f t="shared" si="30"/>
        <v>0</v>
      </c>
      <c r="L92" s="438"/>
      <c r="M92" s="34"/>
      <c r="N92" s="214">
        <f t="shared" si="31"/>
        <v>0</v>
      </c>
      <c r="O92" s="438"/>
      <c r="P92" s="34"/>
      <c r="Q92" s="215">
        <f t="shared" si="32"/>
        <v>0</v>
      </c>
      <c r="R92" s="438"/>
      <c r="S92" s="33">
        <f t="shared" si="33"/>
        <v>0</v>
      </c>
      <c r="T92" s="215">
        <f t="shared" si="34"/>
        <v>0</v>
      </c>
      <c r="U92" s="665">
        <f t="shared" si="35"/>
        <v>0</v>
      </c>
      <c r="V92" s="666"/>
    </row>
    <row r="93" spans="1:22" ht="20.100000000000001" hidden="1" customHeight="1" x14ac:dyDescent="0.2">
      <c r="A93" s="479"/>
      <c r="B93" s="734"/>
      <c r="C93" s="735"/>
      <c r="D93" s="735"/>
      <c r="E93" s="735"/>
      <c r="F93" s="735"/>
      <c r="G93" s="736"/>
      <c r="H93" s="239"/>
      <c r="I93" s="152"/>
      <c r="J93" s="240"/>
      <c r="K93" s="241"/>
      <c r="L93" s="210"/>
      <c r="M93" s="52"/>
      <c r="N93" s="236"/>
      <c r="O93" s="473"/>
      <c r="P93" s="52"/>
      <c r="Q93" s="236"/>
      <c r="R93" s="473"/>
      <c r="S93" s="236"/>
      <c r="T93" s="236"/>
      <c r="U93" s="743"/>
      <c r="V93" s="744"/>
    </row>
    <row r="94" spans="1:22" ht="20.100000000000001" hidden="1" customHeight="1" x14ac:dyDescent="0.2">
      <c r="A94" s="479"/>
      <c r="B94" s="734"/>
      <c r="C94" s="735"/>
      <c r="D94" s="735"/>
      <c r="E94" s="735"/>
      <c r="F94" s="735"/>
      <c r="G94" s="736"/>
      <c r="H94" s="239"/>
      <c r="I94" s="152"/>
      <c r="J94" s="240"/>
      <c r="K94" s="241"/>
      <c r="L94" s="210"/>
      <c r="M94" s="52"/>
      <c r="N94" s="236"/>
      <c r="O94" s="473"/>
      <c r="P94" s="52"/>
      <c r="Q94" s="236"/>
      <c r="R94" s="473"/>
      <c r="S94" s="236"/>
      <c r="T94" s="236"/>
      <c r="U94" s="743"/>
      <c r="V94" s="744"/>
    </row>
    <row r="95" spans="1:22" ht="20.100000000000001" hidden="1" customHeight="1" x14ac:dyDescent="0.2">
      <c r="A95" s="477"/>
      <c r="B95" s="749"/>
      <c r="C95" s="750"/>
      <c r="D95" s="750"/>
      <c r="E95" s="750"/>
      <c r="F95" s="750"/>
      <c r="G95" s="751"/>
      <c r="H95" s="242"/>
      <c r="I95" s="216"/>
      <c r="J95" s="217"/>
      <c r="K95" s="213">
        <f t="shared" ref="K95:K114" si="36">ROUND(I95*J95,0)</f>
        <v>0</v>
      </c>
      <c r="L95" s="438"/>
      <c r="M95" s="34"/>
      <c r="N95" s="214">
        <f t="shared" ref="N95:N114" si="37">ROUND((ROUNDDOWN(M95,2))*J95,2)</f>
        <v>0</v>
      </c>
      <c r="O95" s="438"/>
      <c r="P95" s="34"/>
      <c r="Q95" s="215">
        <f t="shared" ref="Q95:Q114" si="38">ROUND(P95*J95,2)</f>
        <v>0</v>
      </c>
      <c r="R95" s="438"/>
      <c r="S95" s="33">
        <f t="shared" ref="S95:S114" si="39">M95+P95</f>
        <v>0</v>
      </c>
      <c r="T95" s="215">
        <f t="shared" ref="T95:T114" si="40">+ROUND((ROUNDDOWN(S95,2))*J95,2)</f>
        <v>0</v>
      </c>
      <c r="U95" s="665">
        <f t="shared" ref="U95:U114" si="41">IF(K95=0,0)+IF(K95&gt;0,T95/K95)</f>
        <v>0</v>
      </c>
      <c r="V95" s="666"/>
    </row>
    <row r="96" spans="1:22" ht="20.100000000000001" hidden="1" customHeight="1" x14ac:dyDescent="0.2">
      <c r="A96" s="477"/>
      <c r="B96" s="749"/>
      <c r="C96" s="750"/>
      <c r="D96" s="750"/>
      <c r="E96" s="750"/>
      <c r="F96" s="750"/>
      <c r="G96" s="751"/>
      <c r="H96" s="242"/>
      <c r="I96" s="216"/>
      <c r="J96" s="217"/>
      <c r="K96" s="213">
        <f t="shared" si="36"/>
        <v>0</v>
      </c>
      <c r="L96" s="438"/>
      <c r="M96" s="34"/>
      <c r="N96" s="214">
        <f t="shared" si="37"/>
        <v>0</v>
      </c>
      <c r="O96" s="438"/>
      <c r="P96" s="34"/>
      <c r="Q96" s="215">
        <f t="shared" si="38"/>
        <v>0</v>
      </c>
      <c r="R96" s="438"/>
      <c r="S96" s="33">
        <f t="shared" si="39"/>
        <v>0</v>
      </c>
      <c r="T96" s="215">
        <f t="shared" si="40"/>
        <v>0</v>
      </c>
      <c r="U96" s="665">
        <f t="shared" si="41"/>
        <v>0</v>
      </c>
      <c r="V96" s="666"/>
    </row>
    <row r="97" spans="1:22" ht="20.100000000000001" hidden="1" customHeight="1" x14ac:dyDescent="0.2">
      <c r="A97" s="477"/>
      <c r="B97" s="749"/>
      <c r="C97" s="750"/>
      <c r="D97" s="750"/>
      <c r="E97" s="750"/>
      <c r="F97" s="750"/>
      <c r="G97" s="751"/>
      <c r="H97" s="242"/>
      <c r="I97" s="216"/>
      <c r="J97" s="217"/>
      <c r="K97" s="213">
        <f t="shared" si="36"/>
        <v>0</v>
      </c>
      <c r="L97" s="438"/>
      <c r="M97" s="34"/>
      <c r="N97" s="214">
        <f t="shared" si="37"/>
        <v>0</v>
      </c>
      <c r="O97" s="438"/>
      <c r="P97" s="34"/>
      <c r="Q97" s="215">
        <f t="shared" si="38"/>
        <v>0</v>
      </c>
      <c r="R97" s="438"/>
      <c r="S97" s="33">
        <f t="shared" si="39"/>
        <v>0</v>
      </c>
      <c r="T97" s="215">
        <f t="shared" si="40"/>
        <v>0</v>
      </c>
      <c r="U97" s="665">
        <f t="shared" si="41"/>
        <v>0</v>
      </c>
      <c r="V97" s="666"/>
    </row>
    <row r="98" spans="1:22" ht="20.100000000000001" hidden="1" customHeight="1" x14ac:dyDescent="0.2">
      <c r="A98" s="477"/>
      <c r="B98" s="749"/>
      <c r="C98" s="750"/>
      <c r="D98" s="750"/>
      <c r="E98" s="750"/>
      <c r="F98" s="750"/>
      <c r="G98" s="751"/>
      <c r="H98" s="242"/>
      <c r="I98" s="216"/>
      <c r="J98" s="217"/>
      <c r="K98" s="213">
        <f t="shared" si="36"/>
        <v>0</v>
      </c>
      <c r="L98" s="438"/>
      <c r="M98" s="34"/>
      <c r="N98" s="214">
        <f t="shared" si="37"/>
        <v>0</v>
      </c>
      <c r="O98" s="438"/>
      <c r="P98" s="34"/>
      <c r="Q98" s="215">
        <f t="shared" si="38"/>
        <v>0</v>
      </c>
      <c r="R98" s="438"/>
      <c r="S98" s="33">
        <f t="shared" si="39"/>
        <v>0</v>
      </c>
      <c r="T98" s="215">
        <f t="shared" si="40"/>
        <v>0</v>
      </c>
      <c r="U98" s="665">
        <f t="shared" si="41"/>
        <v>0</v>
      </c>
      <c r="V98" s="666"/>
    </row>
    <row r="99" spans="1:22" ht="20.100000000000001" hidden="1" customHeight="1" x14ac:dyDescent="0.2">
      <c r="A99" s="477"/>
      <c r="B99" s="749"/>
      <c r="C99" s="750"/>
      <c r="D99" s="750"/>
      <c r="E99" s="750"/>
      <c r="F99" s="750"/>
      <c r="G99" s="751"/>
      <c r="H99" s="242"/>
      <c r="I99" s="216"/>
      <c r="J99" s="217"/>
      <c r="K99" s="213">
        <f t="shared" si="36"/>
        <v>0</v>
      </c>
      <c r="L99" s="438"/>
      <c r="M99" s="34"/>
      <c r="N99" s="214">
        <f t="shared" si="37"/>
        <v>0</v>
      </c>
      <c r="O99" s="438"/>
      <c r="P99" s="34"/>
      <c r="Q99" s="215">
        <f t="shared" si="38"/>
        <v>0</v>
      </c>
      <c r="R99" s="438"/>
      <c r="S99" s="33">
        <f t="shared" si="39"/>
        <v>0</v>
      </c>
      <c r="T99" s="215">
        <f t="shared" si="40"/>
        <v>0</v>
      </c>
      <c r="U99" s="665">
        <f t="shared" si="41"/>
        <v>0</v>
      </c>
      <c r="V99" s="666"/>
    </row>
    <row r="100" spans="1:22" ht="20.100000000000001" hidden="1" customHeight="1" x14ac:dyDescent="0.2">
      <c r="A100" s="477"/>
      <c r="B100" s="749"/>
      <c r="C100" s="750"/>
      <c r="D100" s="750"/>
      <c r="E100" s="750"/>
      <c r="F100" s="750"/>
      <c r="G100" s="751"/>
      <c r="H100" s="242"/>
      <c r="I100" s="216"/>
      <c r="J100" s="217"/>
      <c r="K100" s="213">
        <f t="shared" si="36"/>
        <v>0</v>
      </c>
      <c r="L100" s="438"/>
      <c r="M100" s="34"/>
      <c r="N100" s="214">
        <f t="shared" si="37"/>
        <v>0</v>
      </c>
      <c r="O100" s="438"/>
      <c r="P100" s="34"/>
      <c r="Q100" s="215">
        <f t="shared" si="38"/>
        <v>0</v>
      </c>
      <c r="R100" s="438"/>
      <c r="S100" s="33">
        <f t="shared" si="39"/>
        <v>0</v>
      </c>
      <c r="T100" s="215">
        <f t="shared" si="40"/>
        <v>0</v>
      </c>
      <c r="U100" s="665">
        <f t="shared" si="41"/>
        <v>0</v>
      </c>
      <c r="V100" s="666"/>
    </row>
    <row r="101" spans="1:22" ht="20.100000000000001" hidden="1" customHeight="1" x14ac:dyDescent="0.2">
      <c r="A101" s="477"/>
      <c r="B101" s="749"/>
      <c r="C101" s="750"/>
      <c r="D101" s="750"/>
      <c r="E101" s="750"/>
      <c r="F101" s="750"/>
      <c r="G101" s="751"/>
      <c r="H101" s="242"/>
      <c r="I101" s="216"/>
      <c r="J101" s="217"/>
      <c r="K101" s="213">
        <f t="shared" si="36"/>
        <v>0</v>
      </c>
      <c r="L101" s="438"/>
      <c r="M101" s="34"/>
      <c r="N101" s="214">
        <f t="shared" si="37"/>
        <v>0</v>
      </c>
      <c r="O101" s="438"/>
      <c r="P101" s="34"/>
      <c r="Q101" s="215">
        <f t="shared" si="38"/>
        <v>0</v>
      </c>
      <c r="R101" s="438"/>
      <c r="S101" s="33">
        <f t="shared" si="39"/>
        <v>0</v>
      </c>
      <c r="T101" s="215">
        <f t="shared" si="40"/>
        <v>0</v>
      </c>
      <c r="U101" s="665">
        <f t="shared" si="41"/>
        <v>0</v>
      </c>
      <c r="V101" s="666"/>
    </row>
    <row r="102" spans="1:22" ht="20.100000000000001" hidden="1" customHeight="1" x14ac:dyDescent="0.2">
      <c r="A102" s="477"/>
      <c r="B102" s="749"/>
      <c r="C102" s="750"/>
      <c r="D102" s="750"/>
      <c r="E102" s="750"/>
      <c r="F102" s="750"/>
      <c r="G102" s="751"/>
      <c r="H102" s="242"/>
      <c r="I102" s="216"/>
      <c r="J102" s="217"/>
      <c r="K102" s="213">
        <f t="shared" si="36"/>
        <v>0</v>
      </c>
      <c r="L102" s="438"/>
      <c r="M102" s="34"/>
      <c r="N102" s="214">
        <f t="shared" si="37"/>
        <v>0</v>
      </c>
      <c r="O102" s="438"/>
      <c r="P102" s="34"/>
      <c r="Q102" s="215">
        <f t="shared" si="38"/>
        <v>0</v>
      </c>
      <c r="R102" s="438"/>
      <c r="S102" s="33">
        <f t="shared" si="39"/>
        <v>0</v>
      </c>
      <c r="T102" s="215">
        <f t="shared" si="40"/>
        <v>0</v>
      </c>
      <c r="U102" s="665">
        <f t="shared" si="41"/>
        <v>0</v>
      </c>
      <c r="V102" s="666"/>
    </row>
    <row r="103" spans="1:22" ht="20.100000000000001" hidden="1" customHeight="1" x14ac:dyDescent="0.2">
      <c r="A103" s="477"/>
      <c r="B103" s="749"/>
      <c r="C103" s="750"/>
      <c r="D103" s="750"/>
      <c r="E103" s="750"/>
      <c r="F103" s="750"/>
      <c r="G103" s="751"/>
      <c r="H103" s="242"/>
      <c r="I103" s="216"/>
      <c r="J103" s="217"/>
      <c r="K103" s="213">
        <f t="shared" si="36"/>
        <v>0</v>
      </c>
      <c r="L103" s="438"/>
      <c r="M103" s="34"/>
      <c r="N103" s="214">
        <f t="shared" si="37"/>
        <v>0</v>
      </c>
      <c r="O103" s="438"/>
      <c r="P103" s="34"/>
      <c r="Q103" s="215">
        <f t="shared" si="38"/>
        <v>0</v>
      </c>
      <c r="R103" s="438"/>
      <c r="S103" s="33">
        <f t="shared" si="39"/>
        <v>0</v>
      </c>
      <c r="T103" s="215">
        <f t="shared" si="40"/>
        <v>0</v>
      </c>
      <c r="U103" s="665">
        <f t="shared" si="41"/>
        <v>0</v>
      </c>
      <c r="V103" s="666"/>
    </row>
    <row r="104" spans="1:22" ht="20.100000000000001" hidden="1" customHeight="1" x14ac:dyDescent="0.2">
      <c r="A104" s="477"/>
      <c r="B104" s="749"/>
      <c r="C104" s="750"/>
      <c r="D104" s="750"/>
      <c r="E104" s="750"/>
      <c r="F104" s="750"/>
      <c r="G104" s="751"/>
      <c r="H104" s="242"/>
      <c r="I104" s="216"/>
      <c r="J104" s="217"/>
      <c r="K104" s="213">
        <f t="shared" si="36"/>
        <v>0</v>
      </c>
      <c r="L104" s="438"/>
      <c r="M104" s="34"/>
      <c r="N104" s="214">
        <f t="shared" si="37"/>
        <v>0</v>
      </c>
      <c r="O104" s="438"/>
      <c r="P104" s="34"/>
      <c r="Q104" s="215">
        <f t="shared" si="38"/>
        <v>0</v>
      </c>
      <c r="R104" s="438"/>
      <c r="S104" s="33">
        <f t="shared" si="39"/>
        <v>0</v>
      </c>
      <c r="T104" s="215">
        <f t="shared" si="40"/>
        <v>0</v>
      </c>
      <c r="U104" s="665">
        <f t="shared" si="41"/>
        <v>0</v>
      </c>
      <c r="V104" s="666"/>
    </row>
    <row r="105" spans="1:22" ht="20.100000000000001" hidden="1" customHeight="1" x14ac:dyDescent="0.2">
      <c r="A105" s="477"/>
      <c r="B105" s="749"/>
      <c r="C105" s="750"/>
      <c r="D105" s="750"/>
      <c r="E105" s="750"/>
      <c r="F105" s="750"/>
      <c r="G105" s="751"/>
      <c r="H105" s="242"/>
      <c r="I105" s="216"/>
      <c r="J105" s="217"/>
      <c r="K105" s="213">
        <f t="shared" si="36"/>
        <v>0</v>
      </c>
      <c r="L105" s="438"/>
      <c r="M105" s="34"/>
      <c r="N105" s="214">
        <f t="shared" si="37"/>
        <v>0</v>
      </c>
      <c r="O105" s="438"/>
      <c r="P105" s="34"/>
      <c r="Q105" s="215">
        <f t="shared" si="38"/>
        <v>0</v>
      </c>
      <c r="R105" s="438"/>
      <c r="S105" s="33">
        <f t="shared" si="39"/>
        <v>0</v>
      </c>
      <c r="T105" s="215">
        <f t="shared" si="40"/>
        <v>0</v>
      </c>
      <c r="U105" s="665">
        <f t="shared" si="41"/>
        <v>0</v>
      </c>
      <c r="V105" s="666"/>
    </row>
    <row r="106" spans="1:22" ht="20.100000000000001" hidden="1" customHeight="1" x14ac:dyDescent="0.2">
      <c r="A106" s="477"/>
      <c r="B106" s="749"/>
      <c r="C106" s="750"/>
      <c r="D106" s="750"/>
      <c r="E106" s="750"/>
      <c r="F106" s="750"/>
      <c r="G106" s="751"/>
      <c r="H106" s="242"/>
      <c r="I106" s="216"/>
      <c r="J106" s="217"/>
      <c r="K106" s="213">
        <f t="shared" si="36"/>
        <v>0</v>
      </c>
      <c r="L106" s="438"/>
      <c r="M106" s="34"/>
      <c r="N106" s="214">
        <f t="shared" si="37"/>
        <v>0</v>
      </c>
      <c r="O106" s="438"/>
      <c r="P106" s="34"/>
      <c r="Q106" s="215">
        <f t="shared" si="38"/>
        <v>0</v>
      </c>
      <c r="R106" s="438"/>
      <c r="S106" s="33">
        <f t="shared" si="39"/>
        <v>0</v>
      </c>
      <c r="T106" s="215">
        <f t="shared" si="40"/>
        <v>0</v>
      </c>
      <c r="U106" s="665">
        <f t="shared" si="41"/>
        <v>0</v>
      </c>
      <c r="V106" s="666"/>
    </row>
    <row r="107" spans="1:22" ht="20.100000000000001" hidden="1" customHeight="1" x14ac:dyDescent="0.2">
      <c r="A107" s="477"/>
      <c r="B107" s="749"/>
      <c r="C107" s="750"/>
      <c r="D107" s="750"/>
      <c r="E107" s="750"/>
      <c r="F107" s="750"/>
      <c r="G107" s="751"/>
      <c r="H107" s="242"/>
      <c r="I107" s="216"/>
      <c r="J107" s="217"/>
      <c r="K107" s="213">
        <f t="shared" si="36"/>
        <v>0</v>
      </c>
      <c r="L107" s="438"/>
      <c r="M107" s="34"/>
      <c r="N107" s="214">
        <f t="shared" si="37"/>
        <v>0</v>
      </c>
      <c r="O107" s="438"/>
      <c r="P107" s="34"/>
      <c r="Q107" s="215">
        <f t="shared" si="38"/>
        <v>0</v>
      </c>
      <c r="R107" s="438"/>
      <c r="S107" s="33">
        <f t="shared" si="39"/>
        <v>0</v>
      </c>
      <c r="T107" s="215">
        <f t="shared" si="40"/>
        <v>0</v>
      </c>
      <c r="U107" s="665">
        <f t="shared" si="41"/>
        <v>0</v>
      </c>
      <c r="V107" s="666"/>
    </row>
    <row r="108" spans="1:22" ht="20.100000000000001" hidden="1" customHeight="1" x14ac:dyDescent="0.2">
      <c r="A108" s="477"/>
      <c r="B108" s="749"/>
      <c r="C108" s="750"/>
      <c r="D108" s="750"/>
      <c r="E108" s="750"/>
      <c r="F108" s="750"/>
      <c r="G108" s="751"/>
      <c r="H108" s="242"/>
      <c r="I108" s="216"/>
      <c r="J108" s="217"/>
      <c r="K108" s="213">
        <f t="shared" si="36"/>
        <v>0</v>
      </c>
      <c r="L108" s="438"/>
      <c r="M108" s="34"/>
      <c r="N108" s="214">
        <f t="shared" si="37"/>
        <v>0</v>
      </c>
      <c r="O108" s="438"/>
      <c r="P108" s="34"/>
      <c r="Q108" s="215">
        <f t="shared" si="38"/>
        <v>0</v>
      </c>
      <c r="R108" s="438"/>
      <c r="S108" s="33">
        <f t="shared" si="39"/>
        <v>0</v>
      </c>
      <c r="T108" s="215">
        <f t="shared" si="40"/>
        <v>0</v>
      </c>
      <c r="U108" s="665">
        <f t="shared" si="41"/>
        <v>0</v>
      </c>
      <c r="V108" s="666"/>
    </row>
    <row r="109" spans="1:22" ht="20.100000000000001" hidden="1" customHeight="1" x14ac:dyDescent="0.2">
      <c r="A109" s="477"/>
      <c r="B109" s="749"/>
      <c r="C109" s="750"/>
      <c r="D109" s="750"/>
      <c r="E109" s="750"/>
      <c r="F109" s="750"/>
      <c r="G109" s="751"/>
      <c r="H109" s="242"/>
      <c r="I109" s="216"/>
      <c r="J109" s="217"/>
      <c r="K109" s="213">
        <f t="shared" si="36"/>
        <v>0</v>
      </c>
      <c r="L109" s="438"/>
      <c r="M109" s="34"/>
      <c r="N109" s="214">
        <f t="shared" si="37"/>
        <v>0</v>
      </c>
      <c r="O109" s="438"/>
      <c r="P109" s="34"/>
      <c r="Q109" s="215">
        <f t="shared" si="38"/>
        <v>0</v>
      </c>
      <c r="R109" s="438"/>
      <c r="S109" s="33">
        <f t="shared" si="39"/>
        <v>0</v>
      </c>
      <c r="T109" s="215">
        <f t="shared" si="40"/>
        <v>0</v>
      </c>
      <c r="U109" s="665">
        <f t="shared" si="41"/>
        <v>0</v>
      </c>
      <c r="V109" s="666"/>
    </row>
    <row r="110" spans="1:22" ht="20.100000000000001" hidden="1" customHeight="1" x14ac:dyDescent="0.2">
      <c r="A110" s="477"/>
      <c r="B110" s="749"/>
      <c r="C110" s="750"/>
      <c r="D110" s="750"/>
      <c r="E110" s="750"/>
      <c r="F110" s="750"/>
      <c r="G110" s="751"/>
      <c r="H110" s="242"/>
      <c r="I110" s="216"/>
      <c r="J110" s="217"/>
      <c r="K110" s="213">
        <f t="shared" si="36"/>
        <v>0</v>
      </c>
      <c r="L110" s="438"/>
      <c r="M110" s="34"/>
      <c r="N110" s="214">
        <f t="shared" si="37"/>
        <v>0</v>
      </c>
      <c r="O110" s="438"/>
      <c r="P110" s="34"/>
      <c r="Q110" s="215">
        <f t="shared" si="38"/>
        <v>0</v>
      </c>
      <c r="R110" s="438"/>
      <c r="S110" s="33">
        <f t="shared" si="39"/>
        <v>0</v>
      </c>
      <c r="T110" s="215">
        <f t="shared" si="40"/>
        <v>0</v>
      </c>
      <c r="U110" s="665">
        <f t="shared" si="41"/>
        <v>0</v>
      </c>
      <c r="V110" s="666"/>
    </row>
    <row r="111" spans="1:22" ht="20.100000000000001" hidden="1" customHeight="1" x14ac:dyDescent="0.2">
      <c r="A111" s="477"/>
      <c r="B111" s="749"/>
      <c r="C111" s="750"/>
      <c r="D111" s="750"/>
      <c r="E111" s="750"/>
      <c r="F111" s="750"/>
      <c r="G111" s="751"/>
      <c r="H111" s="242"/>
      <c r="I111" s="216"/>
      <c r="J111" s="217"/>
      <c r="K111" s="213">
        <f t="shared" si="36"/>
        <v>0</v>
      </c>
      <c r="L111" s="438"/>
      <c r="M111" s="34"/>
      <c r="N111" s="214">
        <f t="shared" si="37"/>
        <v>0</v>
      </c>
      <c r="O111" s="438"/>
      <c r="P111" s="34"/>
      <c r="Q111" s="215">
        <f t="shared" si="38"/>
        <v>0</v>
      </c>
      <c r="R111" s="438"/>
      <c r="S111" s="33">
        <f t="shared" si="39"/>
        <v>0</v>
      </c>
      <c r="T111" s="215">
        <f t="shared" si="40"/>
        <v>0</v>
      </c>
      <c r="U111" s="665">
        <f t="shared" si="41"/>
        <v>0</v>
      </c>
      <c r="V111" s="666"/>
    </row>
    <row r="112" spans="1:22" ht="20.100000000000001" hidden="1" customHeight="1" x14ac:dyDescent="0.2">
      <c r="A112" s="477"/>
      <c r="B112" s="749"/>
      <c r="C112" s="750"/>
      <c r="D112" s="750"/>
      <c r="E112" s="750"/>
      <c r="F112" s="750"/>
      <c r="G112" s="751"/>
      <c r="H112" s="242"/>
      <c r="I112" s="216"/>
      <c r="J112" s="217"/>
      <c r="K112" s="213">
        <f t="shared" si="36"/>
        <v>0</v>
      </c>
      <c r="L112" s="438"/>
      <c r="M112" s="34"/>
      <c r="N112" s="214">
        <f t="shared" si="37"/>
        <v>0</v>
      </c>
      <c r="O112" s="438"/>
      <c r="P112" s="34"/>
      <c r="Q112" s="215">
        <f t="shared" si="38"/>
        <v>0</v>
      </c>
      <c r="R112" s="438"/>
      <c r="S112" s="33">
        <f t="shared" si="39"/>
        <v>0</v>
      </c>
      <c r="T112" s="215">
        <f t="shared" si="40"/>
        <v>0</v>
      </c>
      <c r="U112" s="665">
        <f t="shared" si="41"/>
        <v>0</v>
      </c>
      <c r="V112" s="666"/>
    </row>
    <row r="113" spans="1:22" ht="20.100000000000001" hidden="1" customHeight="1" x14ac:dyDescent="0.2">
      <c r="A113" s="477"/>
      <c r="B113" s="749"/>
      <c r="C113" s="750"/>
      <c r="D113" s="750"/>
      <c r="E113" s="750"/>
      <c r="F113" s="750"/>
      <c r="G113" s="751"/>
      <c r="H113" s="242"/>
      <c r="I113" s="216"/>
      <c r="J113" s="217"/>
      <c r="K113" s="213">
        <f t="shared" si="36"/>
        <v>0</v>
      </c>
      <c r="L113" s="438"/>
      <c r="M113" s="34"/>
      <c r="N113" s="214">
        <f t="shared" si="37"/>
        <v>0</v>
      </c>
      <c r="O113" s="438"/>
      <c r="P113" s="34"/>
      <c r="Q113" s="215">
        <f t="shared" si="38"/>
        <v>0</v>
      </c>
      <c r="R113" s="438"/>
      <c r="S113" s="33">
        <f t="shared" si="39"/>
        <v>0</v>
      </c>
      <c r="T113" s="215">
        <f t="shared" si="40"/>
        <v>0</v>
      </c>
      <c r="U113" s="665">
        <f t="shared" si="41"/>
        <v>0</v>
      </c>
      <c r="V113" s="666"/>
    </row>
    <row r="114" spans="1:22" ht="20.100000000000001" hidden="1" customHeight="1" x14ac:dyDescent="0.2">
      <c r="A114" s="477"/>
      <c r="B114" s="749"/>
      <c r="C114" s="750"/>
      <c r="D114" s="750"/>
      <c r="E114" s="750"/>
      <c r="F114" s="750"/>
      <c r="G114" s="751"/>
      <c r="H114" s="242"/>
      <c r="I114" s="216"/>
      <c r="J114" s="217"/>
      <c r="K114" s="213">
        <f t="shared" si="36"/>
        <v>0</v>
      </c>
      <c r="L114" s="438"/>
      <c r="M114" s="34"/>
      <c r="N114" s="214">
        <f t="shared" si="37"/>
        <v>0</v>
      </c>
      <c r="O114" s="438"/>
      <c r="P114" s="34"/>
      <c r="Q114" s="215">
        <f t="shared" si="38"/>
        <v>0</v>
      </c>
      <c r="R114" s="438"/>
      <c r="S114" s="33">
        <f t="shared" si="39"/>
        <v>0</v>
      </c>
      <c r="T114" s="215">
        <f t="shared" si="40"/>
        <v>0</v>
      </c>
      <c r="U114" s="665">
        <f t="shared" si="41"/>
        <v>0</v>
      </c>
      <c r="V114" s="666"/>
    </row>
    <row r="115" spans="1:22" ht="20.100000000000001" hidden="1" customHeight="1" x14ac:dyDescent="0.2">
      <c r="A115" s="479"/>
      <c r="B115" s="734"/>
      <c r="C115" s="735"/>
      <c r="D115" s="735"/>
      <c r="E115" s="735"/>
      <c r="F115" s="735"/>
      <c r="G115" s="736"/>
      <c r="H115" s="239"/>
      <c r="I115" s="152"/>
      <c r="J115" s="240"/>
      <c r="K115" s="241"/>
      <c r="L115" s="210"/>
      <c r="M115" s="52"/>
      <c r="N115" s="236"/>
      <c r="O115" s="473"/>
      <c r="P115" s="52"/>
      <c r="Q115" s="236"/>
      <c r="R115" s="473"/>
      <c r="S115" s="236"/>
      <c r="T115" s="236"/>
      <c r="U115" s="743"/>
      <c r="V115" s="744"/>
    </row>
    <row r="116" spans="1:22" ht="20.100000000000001" hidden="1" customHeight="1" x14ac:dyDescent="0.2">
      <c r="A116" s="477"/>
      <c r="B116" s="749"/>
      <c r="C116" s="750"/>
      <c r="D116" s="750"/>
      <c r="E116" s="750"/>
      <c r="F116" s="750"/>
      <c r="G116" s="751"/>
      <c r="H116" s="242"/>
      <c r="I116" s="216"/>
      <c r="J116" s="217"/>
      <c r="K116" s="213">
        <f t="shared" ref="K116:K119" si="42">ROUND(I116*J116,0)</f>
        <v>0</v>
      </c>
      <c r="L116" s="438"/>
      <c r="M116" s="34"/>
      <c r="N116" s="214">
        <f t="shared" ref="N116:N119" si="43">ROUND((ROUNDDOWN(M116,2))*J116,2)</f>
        <v>0</v>
      </c>
      <c r="O116" s="438"/>
      <c r="P116" s="34"/>
      <c r="Q116" s="215">
        <f t="shared" ref="Q116:Q119" si="44">ROUND(P116*J116,2)</f>
        <v>0</v>
      </c>
      <c r="R116" s="438"/>
      <c r="S116" s="33">
        <f t="shared" ref="S116:S119" si="45">M116+P116</f>
        <v>0</v>
      </c>
      <c r="T116" s="215">
        <f t="shared" ref="T116:T119" si="46">+ROUND((ROUNDDOWN(S116,2))*J116,2)</f>
        <v>0</v>
      </c>
      <c r="U116" s="665">
        <f t="shared" ref="U116:U119" si="47">IF(K116=0,0)+IF(K116&gt;0,T116/K116)</f>
        <v>0</v>
      </c>
      <c r="V116" s="666"/>
    </row>
    <row r="117" spans="1:22" ht="20.100000000000001" hidden="1" customHeight="1" x14ac:dyDescent="0.2">
      <c r="A117" s="477"/>
      <c r="B117" s="749"/>
      <c r="C117" s="750"/>
      <c r="D117" s="750"/>
      <c r="E117" s="750"/>
      <c r="F117" s="750"/>
      <c r="G117" s="751"/>
      <c r="H117" s="242"/>
      <c r="I117" s="216"/>
      <c r="J117" s="217"/>
      <c r="K117" s="213">
        <f t="shared" si="42"/>
        <v>0</v>
      </c>
      <c r="L117" s="438"/>
      <c r="M117" s="34"/>
      <c r="N117" s="214">
        <f t="shared" si="43"/>
        <v>0</v>
      </c>
      <c r="O117" s="438"/>
      <c r="P117" s="34"/>
      <c r="Q117" s="215">
        <f t="shared" si="44"/>
        <v>0</v>
      </c>
      <c r="R117" s="438"/>
      <c r="S117" s="33">
        <f t="shared" si="45"/>
        <v>0</v>
      </c>
      <c r="T117" s="215">
        <f t="shared" si="46"/>
        <v>0</v>
      </c>
      <c r="U117" s="665">
        <f t="shared" si="47"/>
        <v>0</v>
      </c>
      <c r="V117" s="666"/>
    </row>
    <row r="118" spans="1:22" ht="20.100000000000001" hidden="1" customHeight="1" x14ac:dyDescent="0.2">
      <c r="A118" s="477"/>
      <c r="B118" s="749"/>
      <c r="C118" s="750"/>
      <c r="D118" s="750"/>
      <c r="E118" s="750"/>
      <c r="F118" s="750"/>
      <c r="G118" s="751"/>
      <c r="H118" s="242"/>
      <c r="I118" s="216"/>
      <c r="J118" s="217"/>
      <c r="K118" s="213">
        <f t="shared" si="42"/>
        <v>0</v>
      </c>
      <c r="L118" s="438"/>
      <c r="M118" s="34"/>
      <c r="N118" s="214">
        <f t="shared" si="43"/>
        <v>0</v>
      </c>
      <c r="O118" s="438"/>
      <c r="P118" s="34"/>
      <c r="Q118" s="215">
        <f t="shared" si="44"/>
        <v>0</v>
      </c>
      <c r="R118" s="438"/>
      <c r="S118" s="33">
        <f t="shared" si="45"/>
        <v>0</v>
      </c>
      <c r="T118" s="215">
        <f t="shared" si="46"/>
        <v>0</v>
      </c>
      <c r="U118" s="665">
        <f t="shared" si="47"/>
        <v>0</v>
      </c>
      <c r="V118" s="666"/>
    </row>
    <row r="119" spans="1:22" ht="20.100000000000001" hidden="1" customHeight="1" x14ac:dyDescent="0.2">
      <c r="A119" s="477"/>
      <c r="B119" s="749"/>
      <c r="C119" s="750"/>
      <c r="D119" s="750"/>
      <c r="E119" s="750"/>
      <c r="F119" s="750"/>
      <c r="G119" s="751"/>
      <c r="H119" s="242"/>
      <c r="I119" s="216"/>
      <c r="J119" s="217"/>
      <c r="K119" s="213">
        <f t="shared" si="42"/>
        <v>0</v>
      </c>
      <c r="L119" s="438"/>
      <c r="M119" s="34"/>
      <c r="N119" s="214">
        <f t="shared" si="43"/>
        <v>0</v>
      </c>
      <c r="O119" s="438"/>
      <c r="P119" s="34"/>
      <c r="Q119" s="215">
        <f t="shared" si="44"/>
        <v>0</v>
      </c>
      <c r="R119" s="438"/>
      <c r="S119" s="33">
        <f t="shared" si="45"/>
        <v>0</v>
      </c>
      <c r="T119" s="215">
        <f t="shared" si="46"/>
        <v>0</v>
      </c>
      <c r="U119" s="665">
        <f t="shared" si="47"/>
        <v>0</v>
      </c>
      <c r="V119" s="666"/>
    </row>
    <row r="120" spans="1:22" ht="20.100000000000001" hidden="1" customHeight="1" x14ac:dyDescent="0.2">
      <c r="A120" s="479"/>
      <c r="B120" s="734"/>
      <c r="C120" s="735"/>
      <c r="D120" s="735"/>
      <c r="E120" s="735"/>
      <c r="F120" s="735"/>
      <c r="G120" s="736"/>
      <c r="H120" s="239"/>
      <c r="I120" s="152"/>
      <c r="J120" s="240"/>
      <c r="K120" s="241"/>
      <c r="L120" s="210"/>
      <c r="M120" s="52"/>
      <c r="N120" s="236"/>
      <c r="O120" s="473"/>
      <c r="P120" s="52"/>
      <c r="Q120" s="236"/>
      <c r="R120" s="473"/>
      <c r="S120" s="236"/>
      <c r="T120" s="236"/>
      <c r="U120" s="743"/>
      <c r="V120" s="744"/>
    </row>
    <row r="121" spans="1:22" ht="20.100000000000001" hidden="1" customHeight="1" x14ac:dyDescent="0.2">
      <c r="A121" s="477"/>
      <c r="B121" s="749"/>
      <c r="C121" s="750"/>
      <c r="D121" s="750"/>
      <c r="E121" s="750"/>
      <c r="F121" s="750"/>
      <c r="G121" s="751"/>
      <c r="H121" s="242"/>
      <c r="I121" s="216"/>
      <c r="J121" s="217"/>
      <c r="K121" s="213">
        <f t="shared" ref="K121:K122" si="48">ROUND(I121*J121,0)</f>
        <v>0</v>
      </c>
      <c r="L121" s="438"/>
      <c r="M121" s="34"/>
      <c r="N121" s="214">
        <f t="shared" ref="N121:N122" si="49">ROUND((ROUNDDOWN(M121,2))*J121,2)</f>
        <v>0</v>
      </c>
      <c r="O121" s="438"/>
      <c r="P121" s="34"/>
      <c r="Q121" s="215">
        <f t="shared" ref="Q121:Q122" si="50">ROUND(P121*J121,2)</f>
        <v>0</v>
      </c>
      <c r="R121" s="438"/>
      <c r="S121" s="33">
        <f t="shared" ref="S121:S122" si="51">M121+P121</f>
        <v>0</v>
      </c>
      <c r="T121" s="215">
        <f t="shared" ref="T121:T122" si="52">+ROUND((ROUNDDOWN(S121,2))*J121,2)</f>
        <v>0</v>
      </c>
      <c r="U121" s="665">
        <f t="shared" ref="U121:U122" si="53">IF(K121=0,0)+IF(K121&gt;0,T121/K121)</f>
        <v>0</v>
      </c>
      <c r="V121" s="666"/>
    </row>
    <row r="122" spans="1:22" ht="20.100000000000001" hidden="1" customHeight="1" x14ac:dyDescent="0.2">
      <c r="A122" s="477"/>
      <c r="B122" s="749"/>
      <c r="C122" s="750"/>
      <c r="D122" s="750"/>
      <c r="E122" s="750"/>
      <c r="F122" s="750"/>
      <c r="G122" s="751"/>
      <c r="H122" s="242"/>
      <c r="I122" s="216"/>
      <c r="J122" s="217"/>
      <c r="K122" s="213">
        <f t="shared" si="48"/>
        <v>0</v>
      </c>
      <c r="L122" s="438"/>
      <c r="M122" s="34"/>
      <c r="N122" s="214">
        <f t="shared" si="49"/>
        <v>0</v>
      </c>
      <c r="O122" s="438"/>
      <c r="P122" s="34"/>
      <c r="Q122" s="215">
        <f t="shared" si="50"/>
        <v>0</v>
      </c>
      <c r="R122" s="438"/>
      <c r="S122" s="33">
        <f t="shared" si="51"/>
        <v>0</v>
      </c>
      <c r="T122" s="215">
        <f t="shared" si="52"/>
        <v>0</v>
      </c>
      <c r="U122" s="665">
        <f t="shared" si="53"/>
        <v>0</v>
      </c>
      <c r="V122" s="666"/>
    </row>
    <row r="123" spans="1:22" ht="20.100000000000001" hidden="1" customHeight="1" x14ac:dyDescent="0.2">
      <c r="A123" s="479"/>
      <c r="B123" s="734"/>
      <c r="C123" s="735"/>
      <c r="D123" s="735"/>
      <c r="E123" s="735"/>
      <c r="F123" s="735"/>
      <c r="G123" s="736"/>
      <c r="H123" s="239"/>
      <c r="I123" s="152"/>
      <c r="J123" s="240"/>
      <c r="K123" s="241"/>
      <c r="L123" s="210"/>
      <c r="M123" s="52"/>
      <c r="N123" s="236"/>
      <c r="O123" s="473"/>
      <c r="P123" s="52"/>
      <c r="Q123" s="236"/>
      <c r="R123" s="473"/>
      <c r="S123" s="236"/>
      <c r="T123" s="236"/>
      <c r="U123" s="743"/>
      <c r="V123" s="744"/>
    </row>
    <row r="124" spans="1:22" ht="20.100000000000001" hidden="1" customHeight="1" x14ac:dyDescent="0.2">
      <c r="A124" s="477"/>
      <c r="B124" s="749"/>
      <c r="C124" s="750"/>
      <c r="D124" s="750"/>
      <c r="E124" s="750"/>
      <c r="F124" s="750"/>
      <c r="G124" s="751"/>
      <c r="H124" s="242"/>
      <c r="I124" s="216"/>
      <c r="J124" s="217"/>
      <c r="K124" s="213">
        <f t="shared" ref="K124:K126" si="54">ROUND(I124*J124,0)</f>
        <v>0</v>
      </c>
      <c r="L124" s="438"/>
      <c r="M124" s="34"/>
      <c r="N124" s="214">
        <f t="shared" ref="N124:N126" si="55">ROUND((ROUNDDOWN(M124,2))*J124,2)</f>
        <v>0</v>
      </c>
      <c r="O124" s="438"/>
      <c r="P124" s="34"/>
      <c r="Q124" s="215">
        <f t="shared" ref="Q124:Q126" si="56">ROUND(P124*J124,2)</f>
        <v>0</v>
      </c>
      <c r="R124" s="438"/>
      <c r="S124" s="33">
        <f t="shared" ref="S124:S126" si="57">M124+P124</f>
        <v>0</v>
      </c>
      <c r="T124" s="215">
        <f t="shared" ref="T124:T126" si="58">+ROUND((ROUNDDOWN(S124,2))*J124,2)</f>
        <v>0</v>
      </c>
      <c r="U124" s="665">
        <f t="shared" ref="U124:U126" si="59">IF(K124=0,0)+IF(K124&gt;0,T124/K124)</f>
        <v>0</v>
      </c>
      <c r="V124" s="666"/>
    </row>
    <row r="125" spans="1:22" ht="20.100000000000001" hidden="1" customHeight="1" x14ac:dyDescent="0.2">
      <c r="A125" s="477"/>
      <c r="B125" s="749"/>
      <c r="C125" s="750"/>
      <c r="D125" s="750"/>
      <c r="E125" s="750"/>
      <c r="F125" s="750"/>
      <c r="G125" s="751"/>
      <c r="H125" s="242"/>
      <c r="I125" s="216"/>
      <c r="J125" s="217"/>
      <c r="K125" s="213">
        <f t="shared" si="54"/>
        <v>0</v>
      </c>
      <c r="L125" s="438"/>
      <c r="M125" s="34"/>
      <c r="N125" s="214">
        <f t="shared" si="55"/>
        <v>0</v>
      </c>
      <c r="O125" s="438"/>
      <c r="P125" s="34"/>
      <c r="Q125" s="215">
        <f t="shared" si="56"/>
        <v>0</v>
      </c>
      <c r="R125" s="438"/>
      <c r="S125" s="33">
        <f t="shared" si="57"/>
        <v>0</v>
      </c>
      <c r="T125" s="215">
        <f t="shared" si="58"/>
        <v>0</v>
      </c>
      <c r="U125" s="665">
        <f t="shared" si="59"/>
        <v>0</v>
      </c>
      <c r="V125" s="666"/>
    </row>
    <row r="126" spans="1:22" ht="20.100000000000001" hidden="1" customHeight="1" x14ac:dyDescent="0.2">
      <c r="A126" s="477"/>
      <c r="B126" s="749"/>
      <c r="C126" s="750"/>
      <c r="D126" s="750"/>
      <c r="E126" s="750"/>
      <c r="F126" s="750"/>
      <c r="G126" s="751"/>
      <c r="H126" s="242"/>
      <c r="I126" s="216"/>
      <c r="J126" s="217"/>
      <c r="K126" s="213">
        <f t="shared" si="54"/>
        <v>0</v>
      </c>
      <c r="L126" s="438"/>
      <c r="M126" s="34"/>
      <c r="N126" s="214">
        <f t="shared" si="55"/>
        <v>0</v>
      </c>
      <c r="O126" s="438"/>
      <c r="P126" s="34"/>
      <c r="Q126" s="215">
        <f t="shared" si="56"/>
        <v>0</v>
      </c>
      <c r="R126" s="438"/>
      <c r="S126" s="33">
        <f t="shared" si="57"/>
        <v>0</v>
      </c>
      <c r="T126" s="215">
        <f t="shared" si="58"/>
        <v>0</v>
      </c>
      <c r="U126" s="665">
        <f t="shared" si="59"/>
        <v>0</v>
      </c>
      <c r="V126" s="666"/>
    </row>
    <row r="127" spans="1:22" ht="20.100000000000001" hidden="1" customHeight="1" x14ac:dyDescent="0.2">
      <c r="A127" s="478"/>
      <c r="B127" s="752"/>
      <c r="C127" s="753"/>
      <c r="D127" s="753"/>
      <c r="E127" s="753"/>
      <c r="F127" s="753"/>
      <c r="G127" s="754"/>
      <c r="H127" s="233"/>
      <c r="I127" s="233"/>
      <c r="J127" s="233"/>
      <c r="K127" s="234"/>
      <c r="L127" s="210"/>
      <c r="M127" s="52"/>
      <c r="N127" s="236"/>
      <c r="O127" s="473"/>
      <c r="P127" s="52"/>
      <c r="Q127" s="236"/>
      <c r="R127" s="473"/>
      <c r="S127" s="236"/>
      <c r="T127" s="236"/>
      <c r="U127" s="237"/>
      <c r="V127" s="476"/>
    </row>
    <row r="128" spans="1:22" ht="20.100000000000001" hidden="1" customHeight="1" x14ac:dyDescent="0.2">
      <c r="A128" s="479"/>
      <c r="B128" s="861"/>
      <c r="C128" s="862"/>
      <c r="D128" s="862"/>
      <c r="E128" s="862"/>
      <c r="F128" s="862"/>
      <c r="G128" s="863"/>
      <c r="H128" s="243"/>
      <c r="I128" s="162"/>
      <c r="J128" s="244"/>
      <c r="K128" s="244"/>
      <c r="L128" s="210"/>
      <c r="M128" s="52"/>
      <c r="N128" s="236"/>
      <c r="O128" s="473"/>
      <c r="P128" s="52"/>
      <c r="Q128" s="236"/>
      <c r="R128" s="473"/>
      <c r="S128" s="236"/>
      <c r="T128" s="236"/>
      <c r="U128" s="743"/>
      <c r="V128" s="744"/>
    </row>
    <row r="129" spans="1:22" ht="20.100000000000001" hidden="1" customHeight="1" x14ac:dyDescent="0.2">
      <c r="A129" s="477"/>
      <c r="B129" s="749"/>
      <c r="C129" s="750"/>
      <c r="D129" s="750"/>
      <c r="E129" s="750"/>
      <c r="F129" s="750"/>
      <c r="G129" s="751"/>
      <c r="H129" s="242"/>
      <c r="I129" s="216"/>
      <c r="J129" s="217"/>
      <c r="K129" s="213">
        <f t="shared" ref="K129:K130" si="60">ROUND(I129*J129,0)</f>
        <v>0</v>
      </c>
      <c r="L129" s="438"/>
      <c r="M129" s="34"/>
      <c r="N129" s="214">
        <f t="shared" ref="N129:N130" si="61">ROUND((ROUNDDOWN(M129,2))*J129,2)</f>
        <v>0</v>
      </c>
      <c r="O129" s="438"/>
      <c r="P129" s="34"/>
      <c r="Q129" s="215">
        <f t="shared" ref="Q129:Q130" si="62">ROUND(P129*J129,2)</f>
        <v>0</v>
      </c>
      <c r="R129" s="438"/>
      <c r="S129" s="33">
        <f t="shared" ref="S129:S130" si="63">M129+P129</f>
        <v>0</v>
      </c>
      <c r="T129" s="215">
        <f t="shared" ref="T129:T130" si="64">+ROUND((ROUNDDOWN(S129,2))*J129,2)</f>
        <v>0</v>
      </c>
      <c r="U129" s="665">
        <f t="shared" ref="U129:U130" si="65">IF(K129=0,0)+IF(K129&gt;0,T129/K129)</f>
        <v>0</v>
      </c>
      <c r="V129" s="666"/>
    </row>
    <row r="130" spans="1:22" ht="20.100000000000001" hidden="1" customHeight="1" x14ac:dyDescent="0.2">
      <c r="A130" s="477"/>
      <c r="B130" s="749"/>
      <c r="C130" s="750"/>
      <c r="D130" s="750"/>
      <c r="E130" s="750"/>
      <c r="F130" s="750"/>
      <c r="G130" s="751"/>
      <c r="H130" s="242"/>
      <c r="I130" s="216"/>
      <c r="J130" s="217"/>
      <c r="K130" s="213">
        <f t="shared" si="60"/>
        <v>0</v>
      </c>
      <c r="L130" s="438"/>
      <c r="M130" s="34"/>
      <c r="N130" s="214">
        <f t="shared" si="61"/>
        <v>0</v>
      </c>
      <c r="O130" s="438"/>
      <c r="P130" s="34"/>
      <c r="Q130" s="215">
        <f t="shared" si="62"/>
        <v>0</v>
      </c>
      <c r="R130" s="438"/>
      <c r="S130" s="33">
        <f t="shared" si="63"/>
        <v>0</v>
      </c>
      <c r="T130" s="215">
        <f t="shared" si="64"/>
        <v>0</v>
      </c>
      <c r="U130" s="665">
        <f t="shared" si="65"/>
        <v>0</v>
      </c>
      <c r="V130" s="666"/>
    </row>
    <row r="131" spans="1:22" ht="20.100000000000001" hidden="1" customHeight="1" x14ac:dyDescent="0.2">
      <c r="A131" s="479"/>
      <c r="B131" s="864"/>
      <c r="C131" s="865"/>
      <c r="D131" s="865"/>
      <c r="E131" s="865"/>
      <c r="F131" s="865"/>
      <c r="G131" s="866"/>
      <c r="H131" s="243"/>
      <c r="I131" s="162"/>
      <c r="J131" s="244"/>
      <c r="K131" s="245"/>
      <c r="L131" s="210"/>
      <c r="M131" s="52"/>
      <c r="N131" s="236"/>
      <c r="O131" s="473"/>
      <c r="P131" s="52"/>
      <c r="Q131" s="236"/>
      <c r="R131" s="473"/>
      <c r="S131" s="236"/>
      <c r="T131" s="236"/>
      <c r="U131" s="743"/>
      <c r="V131" s="744"/>
    </row>
    <row r="132" spans="1:22" ht="29.25" hidden="1" customHeight="1" x14ac:dyDescent="0.2">
      <c r="A132" s="477"/>
      <c r="B132" s="737"/>
      <c r="C132" s="738"/>
      <c r="D132" s="738"/>
      <c r="E132" s="738"/>
      <c r="F132" s="738"/>
      <c r="G132" s="739"/>
      <c r="H132" s="242"/>
      <c r="I132" s="216"/>
      <c r="J132" s="217"/>
      <c r="K132" s="213">
        <f t="shared" ref="K132:K135" si="66">ROUND(I132*J132,0)</f>
        <v>0</v>
      </c>
      <c r="L132" s="438"/>
      <c r="M132" s="34"/>
      <c r="N132" s="214">
        <f t="shared" ref="N132:N135" si="67">ROUND((ROUNDDOWN(M132,2))*J132,2)</f>
        <v>0</v>
      </c>
      <c r="O132" s="438"/>
      <c r="P132" s="34"/>
      <c r="Q132" s="215">
        <f t="shared" ref="Q132:Q135" si="68">ROUND(P132*J132,2)</f>
        <v>0</v>
      </c>
      <c r="R132" s="438"/>
      <c r="S132" s="33">
        <f t="shared" ref="S132:S135" si="69">M132+P132</f>
        <v>0</v>
      </c>
      <c r="T132" s="215">
        <f t="shared" ref="T132:T135" si="70">+ROUND((ROUNDDOWN(S132,2))*J132,2)</f>
        <v>0</v>
      </c>
      <c r="U132" s="665">
        <f t="shared" ref="U132:U135" si="71">IF(K132=0,0)+IF(K132&gt;0,T132/K132)</f>
        <v>0</v>
      </c>
      <c r="V132" s="666"/>
    </row>
    <row r="133" spans="1:22" ht="28.5" hidden="1" customHeight="1" x14ac:dyDescent="0.2">
      <c r="A133" s="477"/>
      <c r="B133" s="737"/>
      <c r="C133" s="738"/>
      <c r="D133" s="738"/>
      <c r="E133" s="738"/>
      <c r="F133" s="738"/>
      <c r="G133" s="739"/>
      <c r="H133" s="242"/>
      <c r="I133" s="216"/>
      <c r="J133" s="217"/>
      <c r="K133" s="213">
        <f t="shared" si="66"/>
        <v>0</v>
      </c>
      <c r="L133" s="438"/>
      <c r="M133" s="34"/>
      <c r="N133" s="214">
        <f t="shared" si="67"/>
        <v>0</v>
      </c>
      <c r="O133" s="438"/>
      <c r="P133" s="34"/>
      <c r="Q133" s="215">
        <f t="shared" si="68"/>
        <v>0</v>
      </c>
      <c r="R133" s="438"/>
      <c r="S133" s="33">
        <f t="shared" si="69"/>
        <v>0</v>
      </c>
      <c r="T133" s="215">
        <f t="shared" si="70"/>
        <v>0</v>
      </c>
      <c r="U133" s="665">
        <f t="shared" si="71"/>
        <v>0</v>
      </c>
      <c r="V133" s="666"/>
    </row>
    <row r="134" spans="1:22" ht="29.25" hidden="1" customHeight="1" x14ac:dyDescent="0.2">
      <c r="A134" s="477"/>
      <c r="B134" s="737"/>
      <c r="C134" s="738"/>
      <c r="D134" s="738"/>
      <c r="E134" s="738"/>
      <c r="F134" s="738"/>
      <c r="G134" s="739"/>
      <c r="H134" s="242"/>
      <c r="I134" s="216"/>
      <c r="J134" s="217"/>
      <c r="K134" s="213">
        <f t="shared" si="66"/>
        <v>0</v>
      </c>
      <c r="L134" s="438"/>
      <c r="M134" s="34"/>
      <c r="N134" s="214">
        <f t="shared" si="67"/>
        <v>0</v>
      </c>
      <c r="O134" s="438"/>
      <c r="P134" s="34"/>
      <c r="Q134" s="215">
        <f t="shared" si="68"/>
        <v>0</v>
      </c>
      <c r="R134" s="438"/>
      <c r="S134" s="33">
        <f t="shared" si="69"/>
        <v>0</v>
      </c>
      <c r="T134" s="215">
        <f t="shared" si="70"/>
        <v>0</v>
      </c>
      <c r="U134" s="665">
        <f t="shared" si="71"/>
        <v>0</v>
      </c>
      <c r="V134" s="666"/>
    </row>
    <row r="135" spans="1:22" ht="20.100000000000001" hidden="1" customHeight="1" x14ac:dyDescent="0.2">
      <c r="A135" s="477"/>
      <c r="B135" s="737"/>
      <c r="C135" s="738"/>
      <c r="D135" s="738"/>
      <c r="E135" s="738"/>
      <c r="F135" s="738"/>
      <c r="G135" s="739"/>
      <c r="H135" s="242"/>
      <c r="I135" s="216"/>
      <c r="J135" s="217"/>
      <c r="K135" s="213">
        <f t="shared" si="66"/>
        <v>0</v>
      </c>
      <c r="L135" s="438"/>
      <c r="M135" s="34"/>
      <c r="N135" s="214">
        <f t="shared" si="67"/>
        <v>0</v>
      </c>
      <c r="O135" s="438"/>
      <c r="P135" s="34"/>
      <c r="Q135" s="215">
        <f t="shared" si="68"/>
        <v>0</v>
      </c>
      <c r="R135" s="438"/>
      <c r="S135" s="33">
        <f t="shared" si="69"/>
        <v>0</v>
      </c>
      <c r="T135" s="215">
        <f t="shared" si="70"/>
        <v>0</v>
      </c>
      <c r="U135" s="665">
        <f t="shared" si="71"/>
        <v>0</v>
      </c>
      <c r="V135" s="666"/>
    </row>
    <row r="136" spans="1:22" ht="20.100000000000001" hidden="1" customHeight="1" x14ac:dyDescent="0.2">
      <c r="A136" s="478"/>
      <c r="B136" s="752"/>
      <c r="C136" s="753"/>
      <c r="D136" s="753"/>
      <c r="E136" s="753"/>
      <c r="F136" s="753"/>
      <c r="G136" s="754"/>
      <c r="H136" s="233"/>
      <c r="I136" s="233"/>
      <c r="J136" s="233"/>
      <c r="K136" s="234"/>
      <c r="L136" s="210"/>
      <c r="M136" s="52"/>
      <c r="N136" s="236"/>
      <c r="O136" s="473"/>
      <c r="P136" s="52"/>
      <c r="Q136" s="236"/>
      <c r="R136" s="473"/>
      <c r="S136" s="236"/>
      <c r="T136" s="236"/>
      <c r="U136" s="237"/>
      <c r="V136" s="476"/>
    </row>
    <row r="137" spans="1:22" ht="20.100000000000001" hidden="1" customHeight="1" x14ac:dyDescent="0.2">
      <c r="A137" s="479"/>
      <c r="B137" s="734"/>
      <c r="C137" s="735"/>
      <c r="D137" s="735"/>
      <c r="E137" s="735"/>
      <c r="F137" s="735"/>
      <c r="G137" s="736"/>
      <c r="H137" s="239"/>
      <c r="I137" s="152"/>
      <c r="J137" s="240"/>
      <c r="K137" s="241"/>
      <c r="L137" s="210"/>
      <c r="M137" s="52"/>
      <c r="N137" s="236"/>
      <c r="O137" s="473"/>
      <c r="P137" s="52"/>
      <c r="Q137" s="236"/>
      <c r="R137" s="473"/>
      <c r="S137" s="236"/>
      <c r="T137" s="236"/>
      <c r="U137" s="237"/>
      <c r="V137" s="476"/>
    </row>
    <row r="138" spans="1:22" ht="20.100000000000001" hidden="1" customHeight="1" x14ac:dyDescent="0.2">
      <c r="A138" s="480"/>
      <c r="B138" s="737"/>
      <c r="C138" s="738"/>
      <c r="D138" s="738"/>
      <c r="E138" s="738"/>
      <c r="F138" s="738"/>
      <c r="G138" s="739"/>
      <c r="H138" s="242"/>
      <c r="I138" s="216"/>
      <c r="J138" s="217"/>
      <c r="K138" s="213">
        <f t="shared" ref="K138" si="72">ROUND(I138*J138,0)</f>
        <v>0</v>
      </c>
      <c r="L138" s="438"/>
      <c r="M138" s="34"/>
      <c r="N138" s="214">
        <f t="shared" ref="N138" si="73">ROUND((ROUNDDOWN(M138,2))*J138,2)</f>
        <v>0</v>
      </c>
      <c r="O138" s="438"/>
      <c r="P138" s="34"/>
      <c r="Q138" s="215">
        <f t="shared" ref="Q138" si="74">ROUND(P138*J138,2)</f>
        <v>0</v>
      </c>
      <c r="R138" s="438"/>
      <c r="S138" s="33">
        <f t="shared" ref="S138" si="75">M138+P138</f>
        <v>0</v>
      </c>
      <c r="T138" s="215">
        <f t="shared" ref="T138" si="76">+ROUND((ROUNDDOWN(S138,2))*J138,2)</f>
        <v>0</v>
      </c>
      <c r="U138" s="665">
        <f t="shared" ref="U138" si="77">IF(K138=0,0)+IF(K138&gt;0,T138/K138)</f>
        <v>0</v>
      </c>
      <c r="V138" s="666"/>
    </row>
    <row r="139" spans="1:22" ht="20.100000000000001" hidden="1" customHeight="1" x14ac:dyDescent="0.2">
      <c r="A139" s="478"/>
      <c r="B139" s="752"/>
      <c r="C139" s="753"/>
      <c r="D139" s="753"/>
      <c r="E139" s="753"/>
      <c r="F139" s="753"/>
      <c r="G139" s="754"/>
      <c r="H139" s="233"/>
      <c r="I139" s="233"/>
      <c r="J139" s="233"/>
      <c r="K139" s="234"/>
      <c r="L139" s="210"/>
      <c r="M139" s="52"/>
      <c r="N139" s="236"/>
      <c r="O139" s="473"/>
      <c r="P139" s="52"/>
      <c r="Q139" s="236"/>
      <c r="R139" s="473"/>
      <c r="S139" s="236"/>
      <c r="T139" s="236"/>
      <c r="U139" s="237"/>
      <c r="V139" s="476"/>
    </row>
    <row r="140" spans="1:22" ht="20.100000000000001" hidden="1" customHeight="1" x14ac:dyDescent="0.2">
      <c r="A140" s="479"/>
      <c r="B140" s="734"/>
      <c r="C140" s="735"/>
      <c r="D140" s="735"/>
      <c r="E140" s="735"/>
      <c r="F140" s="735"/>
      <c r="G140" s="736"/>
      <c r="H140" s="239"/>
      <c r="I140" s="152"/>
      <c r="J140" s="240"/>
      <c r="K140" s="241"/>
      <c r="L140" s="210"/>
      <c r="M140" s="52"/>
      <c r="N140" s="236"/>
      <c r="O140" s="473"/>
      <c r="P140" s="52"/>
      <c r="Q140" s="236"/>
      <c r="R140" s="473"/>
      <c r="S140" s="236"/>
      <c r="T140" s="236"/>
      <c r="U140" s="743"/>
      <c r="V140" s="744"/>
    </row>
    <row r="141" spans="1:22" ht="20.100000000000001" hidden="1" customHeight="1" x14ac:dyDescent="0.2">
      <c r="A141" s="479"/>
      <c r="B141" s="734"/>
      <c r="C141" s="735"/>
      <c r="D141" s="735"/>
      <c r="E141" s="735"/>
      <c r="F141" s="735"/>
      <c r="G141" s="736"/>
      <c r="H141" s="239"/>
      <c r="I141" s="152"/>
      <c r="J141" s="240"/>
      <c r="K141" s="241"/>
      <c r="L141" s="210"/>
      <c r="M141" s="52"/>
      <c r="N141" s="236"/>
      <c r="O141" s="473"/>
      <c r="P141" s="52"/>
      <c r="Q141" s="236"/>
      <c r="R141" s="473"/>
      <c r="S141" s="236"/>
      <c r="T141" s="236"/>
      <c r="U141" s="743"/>
      <c r="V141" s="744"/>
    </row>
    <row r="142" spans="1:22" ht="23.25" hidden="1" customHeight="1" x14ac:dyDescent="0.2">
      <c r="A142" s="477"/>
      <c r="B142" s="737"/>
      <c r="C142" s="738"/>
      <c r="D142" s="738"/>
      <c r="E142" s="738"/>
      <c r="F142" s="738"/>
      <c r="G142" s="739"/>
      <c r="H142" s="242"/>
      <c r="I142" s="216"/>
      <c r="J142" s="217"/>
      <c r="K142" s="213">
        <f t="shared" ref="K142:K148" si="78">ROUND(I142*J142,0)</f>
        <v>0</v>
      </c>
      <c r="L142" s="438"/>
      <c r="M142" s="34"/>
      <c r="N142" s="214">
        <f t="shared" ref="N142:N148" si="79">ROUND((ROUNDDOWN(M142,2))*J142,2)</f>
        <v>0</v>
      </c>
      <c r="O142" s="438"/>
      <c r="P142" s="34"/>
      <c r="Q142" s="215">
        <f t="shared" ref="Q142:Q148" si="80">ROUND(P142*J142,2)</f>
        <v>0</v>
      </c>
      <c r="R142" s="438"/>
      <c r="S142" s="33">
        <f t="shared" ref="S142:S148" si="81">M142+P142</f>
        <v>0</v>
      </c>
      <c r="T142" s="215">
        <f t="shared" ref="T142:T148" si="82">+ROUND((ROUNDDOWN(S142,2))*J142,2)</f>
        <v>0</v>
      </c>
      <c r="U142" s="665">
        <f t="shared" ref="U142:U148" si="83">IF(K142=0,0)+IF(K142&gt;0,T142/K142)</f>
        <v>0</v>
      </c>
      <c r="V142" s="666"/>
    </row>
    <row r="143" spans="1:22" ht="23.25" hidden="1" customHeight="1" x14ac:dyDescent="0.2">
      <c r="A143" s="477"/>
      <c r="B143" s="737"/>
      <c r="C143" s="738"/>
      <c r="D143" s="738"/>
      <c r="E143" s="738"/>
      <c r="F143" s="738"/>
      <c r="G143" s="739"/>
      <c r="H143" s="242"/>
      <c r="I143" s="216"/>
      <c r="J143" s="217"/>
      <c r="K143" s="213">
        <f t="shared" si="78"/>
        <v>0</v>
      </c>
      <c r="L143" s="438"/>
      <c r="M143" s="34"/>
      <c r="N143" s="214">
        <f t="shared" si="79"/>
        <v>0</v>
      </c>
      <c r="O143" s="438"/>
      <c r="P143" s="34"/>
      <c r="Q143" s="215">
        <f t="shared" si="80"/>
        <v>0</v>
      </c>
      <c r="R143" s="438"/>
      <c r="S143" s="33">
        <f t="shared" si="81"/>
        <v>0</v>
      </c>
      <c r="T143" s="215">
        <f t="shared" si="82"/>
        <v>0</v>
      </c>
      <c r="U143" s="665">
        <f t="shared" si="83"/>
        <v>0</v>
      </c>
      <c r="V143" s="666"/>
    </row>
    <row r="144" spans="1:22" ht="23.25" hidden="1" customHeight="1" x14ac:dyDescent="0.2">
      <c r="A144" s="477"/>
      <c r="B144" s="737"/>
      <c r="C144" s="738"/>
      <c r="D144" s="738"/>
      <c r="E144" s="738"/>
      <c r="F144" s="738"/>
      <c r="G144" s="739"/>
      <c r="H144" s="242"/>
      <c r="I144" s="216"/>
      <c r="J144" s="217"/>
      <c r="K144" s="213">
        <f t="shared" si="78"/>
        <v>0</v>
      </c>
      <c r="L144" s="438"/>
      <c r="M144" s="34"/>
      <c r="N144" s="214">
        <f t="shared" si="79"/>
        <v>0</v>
      </c>
      <c r="O144" s="438"/>
      <c r="P144" s="34"/>
      <c r="Q144" s="215">
        <f t="shared" si="80"/>
        <v>0</v>
      </c>
      <c r="R144" s="438"/>
      <c r="S144" s="33">
        <f t="shared" si="81"/>
        <v>0</v>
      </c>
      <c r="T144" s="215">
        <f t="shared" si="82"/>
        <v>0</v>
      </c>
      <c r="U144" s="665">
        <f t="shared" si="83"/>
        <v>0</v>
      </c>
      <c r="V144" s="666"/>
    </row>
    <row r="145" spans="1:22" ht="23.25" hidden="1" customHeight="1" x14ac:dyDescent="0.2">
      <c r="A145" s="477"/>
      <c r="B145" s="737"/>
      <c r="C145" s="738"/>
      <c r="D145" s="738"/>
      <c r="E145" s="738"/>
      <c r="F145" s="738"/>
      <c r="G145" s="739"/>
      <c r="H145" s="242"/>
      <c r="I145" s="216"/>
      <c r="J145" s="217"/>
      <c r="K145" s="213">
        <f t="shared" si="78"/>
        <v>0</v>
      </c>
      <c r="L145" s="438"/>
      <c r="M145" s="34"/>
      <c r="N145" s="214">
        <f t="shared" si="79"/>
        <v>0</v>
      </c>
      <c r="O145" s="438"/>
      <c r="P145" s="34"/>
      <c r="Q145" s="215">
        <f t="shared" si="80"/>
        <v>0</v>
      </c>
      <c r="R145" s="438"/>
      <c r="S145" s="33">
        <f t="shared" si="81"/>
        <v>0</v>
      </c>
      <c r="T145" s="215">
        <f t="shared" si="82"/>
        <v>0</v>
      </c>
      <c r="U145" s="665">
        <f t="shared" si="83"/>
        <v>0</v>
      </c>
      <c r="V145" s="666"/>
    </row>
    <row r="146" spans="1:22" ht="23.25" hidden="1" customHeight="1" x14ac:dyDescent="0.2">
      <c r="A146" s="477"/>
      <c r="B146" s="737"/>
      <c r="C146" s="738"/>
      <c r="D146" s="738"/>
      <c r="E146" s="738"/>
      <c r="F146" s="738"/>
      <c r="G146" s="739"/>
      <c r="H146" s="242"/>
      <c r="I146" s="216"/>
      <c r="J146" s="217"/>
      <c r="K146" s="213">
        <f t="shared" si="78"/>
        <v>0</v>
      </c>
      <c r="L146" s="438"/>
      <c r="M146" s="34"/>
      <c r="N146" s="214">
        <f t="shared" si="79"/>
        <v>0</v>
      </c>
      <c r="O146" s="438"/>
      <c r="P146" s="34"/>
      <c r="Q146" s="215">
        <f t="shared" si="80"/>
        <v>0</v>
      </c>
      <c r="R146" s="438"/>
      <c r="S146" s="33">
        <f t="shared" si="81"/>
        <v>0</v>
      </c>
      <c r="T146" s="215">
        <f t="shared" si="82"/>
        <v>0</v>
      </c>
      <c r="U146" s="665">
        <f t="shared" si="83"/>
        <v>0</v>
      </c>
      <c r="V146" s="666"/>
    </row>
    <row r="147" spans="1:22" ht="23.25" hidden="1" customHeight="1" x14ac:dyDescent="0.2">
      <c r="A147" s="477"/>
      <c r="B147" s="737"/>
      <c r="C147" s="738"/>
      <c r="D147" s="738"/>
      <c r="E147" s="738"/>
      <c r="F147" s="738"/>
      <c r="G147" s="739"/>
      <c r="H147" s="242"/>
      <c r="I147" s="216"/>
      <c r="J147" s="217"/>
      <c r="K147" s="213">
        <f t="shared" si="78"/>
        <v>0</v>
      </c>
      <c r="L147" s="438"/>
      <c r="M147" s="34"/>
      <c r="N147" s="214">
        <f t="shared" si="79"/>
        <v>0</v>
      </c>
      <c r="O147" s="438"/>
      <c r="P147" s="34"/>
      <c r="Q147" s="215">
        <f t="shared" si="80"/>
        <v>0</v>
      </c>
      <c r="R147" s="438"/>
      <c r="S147" s="33">
        <f t="shared" si="81"/>
        <v>0</v>
      </c>
      <c r="T147" s="215">
        <f t="shared" si="82"/>
        <v>0</v>
      </c>
      <c r="U147" s="665">
        <f t="shared" si="83"/>
        <v>0</v>
      </c>
      <c r="V147" s="666"/>
    </row>
    <row r="148" spans="1:22" ht="23.25" hidden="1" customHeight="1" x14ac:dyDescent="0.2">
      <c r="A148" s="477"/>
      <c r="B148" s="737"/>
      <c r="C148" s="738"/>
      <c r="D148" s="738"/>
      <c r="E148" s="738"/>
      <c r="F148" s="738"/>
      <c r="G148" s="739"/>
      <c r="H148" s="242"/>
      <c r="I148" s="216"/>
      <c r="J148" s="217"/>
      <c r="K148" s="213">
        <f t="shared" si="78"/>
        <v>0</v>
      </c>
      <c r="L148" s="438"/>
      <c r="M148" s="34"/>
      <c r="N148" s="214">
        <f t="shared" si="79"/>
        <v>0</v>
      </c>
      <c r="O148" s="438"/>
      <c r="P148" s="34"/>
      <c r="Q148" s="215">
        <f t="shared" si="80"/>
        <v>0</v>
      </c>
      <c r="R148" s="438"/>
      <c r="S148" s="33">
        <f t="shared" si="81"/>
        <v>0</v>
      </c>
      <c r="T148" s="215">
        <f t="shared" si="82"/>
        <v>0</v>
      </c>
      <c r="U148" s="665">
        <f t="shared" si="83"/>
        <v>0</v>
      </c>
      <c r="V148" s="666"/>
    </row>
    <row r="149" spans="1:22" ht="20.100000000000001" hidden="1" customHeight="1" x14ac:dyDescent="0.2">
      <c r="A149" s="479"/>
      <c r="B149" s="734"/>
      <c r="C149" s="735"/>
      <c r="D149" s="735"/>
      <c r="E149" s="735"/>
      <c r="F149" s="735"/>
      <c r="G149" s="736"/>
      <c r="H149" s="239"/>
      <c r="I149" s="152"/>
      <c r="J149" s="240"/>
      <c r="K149" s="241"/>
      <c r="L149" s="210"/>
      <c r="M149" s="52"/>
      <c r="N149" s="236"/>
      <c r="O149" s="473"/>
      <c r="P149" s="52"/>
      <c r="Q149" s="236"/>
      <c r="R149" s="473"/>
      <c r="S149" s="236"/>
      <c r="T149" s="236"/>
      <c r="U149" s="743"/>
      <c r="V149" s="744"/>
    </row>
    <row r="150" spans="1:22" ht="20.100000000000001" hidden="1" customHeight="1" x14ac:dyDescent="0.2">
      <c r="A150" s="477"/>
      <c r="B150" s="737"/>
      <c r="C150" s="738"/>
      <c r="D150" s="738"/>
      <c r="E150" s="738"/>
      <c r="F150" s="738"/>
      <c r="G150" s="739"/>
      <c r="H150" s="242"/>
      <c r="I150" s="216"/>
      <c r="J150" s="217"/>
      <c r="K150" s="213">
        <f t="shared" ref="K150:K152" si="84">ROUND(I150*J150,0)</f>
        <v>0</v>
      </c>
      <c r="L150" s="438"/>
      <c r="M150" s="34"/>
      <c r="N150" s="214">
        <f t="shared" ref="N150:N152" si="85">ROUND((ROUNDDOWN(M150,2))*J150,2)</f>
        <v>0</v>
      </c>
      <c r="O150" s="438"/>
      <c r="P150" s="34"/>
      <c r="Q150" s="215">
        <f t="shared" ref="Q150:Q152" si="86">ROUND(P150*J150,2)</f>
        <v>0</v>
      </c>
      <c r="R150" s="438"/>
      <c r="S150" s="33">
        <f t="shared" ref="S150:S152" si="87">M150+P150</f>
        <v>0</v>
      </c>
      <c r="T150" s="215">
        <f t="shared" ref="T150:T152" si="88">+ROUND((ROUNDDOWN(S150,2))*J150,2)</f>
        <v>0</v>
      </c>
      <c r="U150" s="665">
        <f t="shared" ref="U150:U152" si="89">IF(K150=0,0)+IF(K150&gt;0,T150/K150)</f>
        <v>0</v>
      </c>
      <c r="V150" s="666"/>
    </row>
    <row r="151" spans="1:22" ht="20.100000000000001" hidden="1" customHeight="1" x14ac:dyDescent="0.2">
      <c r="A151" s="477"/>
      <c r="B151" s="737"/>
      <c r="C151" s="738"/>
      <c r="D151" s="738"/>
      <c r="E151" s="738"/>
      <c r="F151" s="738"/>
      <c r="G151" s="739"/>
      <c r="H151" s="242"/>
      <c r="I151" s="216"/>
      <c r="J151" s="217"/>
      <c r="K151" s="213">
        <f t="shared" si="84"/>
        <v>0</v>
      </c>
      <c r="L151" s="438"/>
      <c r="M151" s="34"/>
      <c r="N151" s="214">
        <f t="shared" si="85"/>
        <v>0</v>
      </c>
      <c r="O151" s="438"/>
      <c r="P151" s="34"/>
      <c r="Q151" s="215">
        <f t="shared" si="86"/>
        <v>0</v>
      </c>
      <c r="R151" s="438"/>
      <c r="S151" s="33">
        <f t="shared" si="87"/>
        <v>0</v>
      </c>
      <c r="T151" s="215">
        <f t="shared" si="88"/>
        <v>0</v>
      </c>
      <c r="U151" s="665">
        <f t="shared" si="89"/>
        <v>0</v>
      </c>
      <c r="V151" s="666"/>
    </row>
    <row r="152" spans="1:22" ht="20.100000000000001" hidden="1" customHeight="1" x14ac:dyDescent="0.2">
      <c r="A152" s="477"/>
      <c r="B152" s="737"/>
      <c r="C152" s="738"/>
      <c r="D152" s="738"/>
      <c r="E152" s="738"/>
      <c r="F152" s="738"/>
      <c r="G152" s="739"/>
      <c r="H152" s="242"/>
      <c r="I152" s="216"/>
      <c r="J152" s="217"/>
      <c r="K152" s="213">
        <f t="shared" si="84"/>
        <v>0</v>
      </c>
      <c r="L152" s="438"/>
      <c r="M152" s="34"/>
      <c r="N152" s="214">
        <f t="shared" si="85"/>
        <v>0</v>
      </c>
      <c r="O152" s="438"/>
      <c r="P152" s="34"/>
      <c r="Q152" s="215">
        <f t="shared" si="86"/>
        <v>0</v>
      </c>
      <c r="R152" s="438"/>
      <c r="S152" s="33">
        <f t="shared" si="87"/>
        <v>0</v>
      </c>
      <c r="T152" s="215">
        <f t="shared" si="88"/>
        <v>0</v>
      </c>
      <c r="U152" s="665">
        <f t="shared" si="89"/>
        <v>0</v>
      </c>
      <c r="V152" s="666"/>
    </row>
    <row r="153" spans="1:22" ht="20.100000000000001" hidden="1" customHeight="1" x14ac:dyDescent="0.2">
      <c r="A153" s="478"/>
      <c r="B153" s="752"/>
      <c r="C153" s="753"/>
      <c r="D153" s="753"/>
      <c r="E153" s="753"/>
      <c r="F153" s="753"/>
      <c r="G153" s="754"/>
      <c r="H153" s="233"/>
      <c r="I153" s="233"/>
      <c r="J153" s="233"/>
      <c r="K153" s="234"/>
      <c r="L153" s="210"/>
      <c r="M153" s="52"/>
      <c r="N153" s="236"/>
      <c r="O153" s="473"/>
      <c r="P153" s="52"/>
      <c r="Q153" s="236"/>
      <c r="R153" s="473"/>
      <c r="S153" s="236"/>
      <c r="T153" s="236"/>
      <c r="U153" s="237"/>
      <c r="V153" s="476"/>
    </row>
    <row r="154" spans="1:22" ht="20.100000000000001" hidden="1" customHeight="1" x14ac:dyDescent="0.2">
      <c r="A154" s="479"/>
      <c r="B154" s="734"/>
      <c r="C154" s="735"/>
      <c r="D154" s="735"/>
      <c r="E154" s="735"/>
      <c r="F154" s="735"/>
      <c r="G154" s="736"/>
      <c r="H154" s="239"/>
      <c r="I154" s="152"/>
      <c r="J154" s="240"/>
      <c r="K154" s="241"/>
      <c r="L154" s="210"/>
      <c r="M154" s="52"/>
      <c r="N154" s="236"/>
      <c r="O154" s="473"/>
      <c r="P154" s="52"/>
      <c r="Q154" s="236"/>
      <c r="R154" s="473"/>
      <c r="S154" s="236"/>
      <c r="T154" s="236"/>
      <c r="U154" s="743"/>
      <c r="V154" s="744"/>
    </row>
    <row r="155" spans="1:22" ht="20.100000000000001" hidden="1" customHeight="1" x14ac:dyDescent="0.2">
      <c r="A155" s="479"/>
      <c r="B155" s="734"/>
      <c r="C155" s="735"/>
      <c r="D155" s="735"/>
      <c r="E155" s="735"/>
      <c r="F155" s="735"/>
      <c r="G155" s="736"/>
      <c r="H155" s="239"/>
      <c r="I155" s="152"/>
      <c r="J155" s="240"/>
      <c r="K155" s="241"/>
      <c r="L155" s="210"/>
      <c r="M155" s="52"/>
      <c r="N155" s="236"/>
      <c r="O155" s="473"/>
      <c r="P155" s="52"/>
      <c r="Q155" s="236"/>
      <c r="R155" s="473"/>
      <c r="S155" s="236"/>
      <c r="T155" s="236"/>
      <c r="U155" s="743"/>
      <c r="V155" s="744"/>
    </row>
    <row r="156" spans="1:22" ht="19.5" hidden="1" customHeight="1" x14ac:dyDescent="0.2">
      <c r="A156" s="477"/>
      <c r="B156" s="737"/>
      <c r="C156" s="738"/>
      <c r="D156" s="738"/>
      <c r="E156" s="738"/>
      <c r="F156" s="738"/>
      <c r="G156" s="739"/>
      <c r="H156" s="242"/>
      <c r="I156" s="216"/>
      <c r="J156" s="217"/>
      <c r="K156" s="213">
        <f t="shared" ref="K156:K157" si="90">ROUND(I156*J156,0)</f>
        <v>0</v>
      </c>
      <c r="L156" s="438"/>
      <c r="M156" s="34"/>
      <c r="N156" s="214">
        <f t="shared" ref="N156:N157" si="91">ROUND((ROUNDDOWN(M156,2))*J156,2)</f>
        <v>0</v>
      </c>
      <c r="O156" s="438"/>
      <c r="P156" s="34"/>
      <c r="Q156" s="215">
        <f t="shared" ref="Q156:Q157" si="92">ROUND(P156*J156,2)</f>
        <v>0</v>
      </c>
      <c r="R156" s="438"/>
      <c r="S156" s="33">
        <f t="shared" ref="S156:S157" si="93">M156+P156</f>
        <v>0</v>
      </c>
      <c r="T156" s="215">
        <f t="shared" ref="T156:T157" si="94">+ROUND((ROUNDDOWN(S156,2))*J156,2)</f>
        <v>0</v>
      </c>
      <c r="U156" s="665">
        <f t="shared" ref="U156:U157" si="95">IF(K156=0,0)+IF(K156&gt;0,T156/K156)</f>
        <v>0</v>
      </c>
      <c r="V156" s="666"/>
    </row>
    <row r="157" spans="1:22" ht="20.100000000000001" hidden="1" customHeight="1" x14ac:dyDescent="0.2">
      <c r="A157" s="477"/>
      <c r="B157" s="737"/>
      <c r="C157" s="738"/>
      <c r="D157" s="738"/>
      <c r="E157" s="738"/>
      <c r="F157" s="738"/>
      <c r="G157" s="739"/>
      <c r="H157" s="242"/>
      <c r="I157" s="216"/>
      <c r="J157" s="217"/>
      <c r="K157" s="213">
        <f t="shared" si="90"/>
        <v>0</v>
      </c>
      <c r="L157" s="438"/>
      <c r="M157" s="34"/>
      <c r="N157" s="214">
        <f t="shared" si="91"/>
        <v>0</v>
      </c>
      <c r="O157" s="438"/>
      <c r="P157" s="34"/>
      <c r="Q157" s="215">
        <f t="shared" si="92"/>
        <v>0</v>
      </c>
      <c r="R157" s="438"/>
      <c r="S157" s="33">
        <f t="shared" si="93"/>
        <v>0</v>
      </c>
      <c r="T157" s="215">
        <f t="shared" si="94"/>
        <v>0</v>
      </c>
      <c r="U157" s="665">
        <f t="shared" si="95"/>
        <v>0</v>
      </c>
      <c r="V157" s="666"/>
    </row>
    <row r="158" spans="1:22" ht="20.100000000000001" hidden="1" customHeight="1" x14ac:dyDescent="0.2">
      <c r="A158" s="479"/>
      <c r="B158" s="734"/>
      <c r="C158" s="735"/>
      <c r="D158" s="735"/>
      <c r="E158" s="735"/>
      <c r="F158" s="735"/>
      <c r="G158" s="736"/>
      <c r="H158" s="239"/>
      <c r="I158" s="152"/>
      <c r="J158" s="240"/>
      <c r="K158" s="241"/>
      <c r="L158" s="210"/>
      <c r="M158" s="52"/>
      <c r="N158" s="236"/>
      <c r="O158" s="473"/>
      <c r="P158" s="52"/>
      <c r="Q158" s="236"/>
      <c r="R158" s="473"/>
      <c r="S158" s="236"/>
      <c r="T158" s="236"/>
      <c r="U158" s="743"/>
      <c r="V158" s="744"/>
    </row>
    <row r="159" spans="1:22" ht="20.100000000000001" hidden="1" customHeight="1" x14ac:dyDescent="0.2">
      <c r="A159" s="479"/>
      <c r="B159" s="734"/>
      <c r="C159" s="735"/>
      <c r="D159" s="735"/>
      <c r="E159" s="735"/>
      <c r="F159" s="735"/>
      <c r="G159" s="736"/>
      <c r="H159" s="239"/>
      <c r="I159" s="152"/>
      <c r="J159" s="240"/>
      <c r="K159" s="241"/>
      <c r="L159" s="210"/>
      <c r="M159" s="52"/>
      <c r="N159" s="236"/>
      <c r="O159" s="473"/>
      <c r="P159" s="52"/>
      <c r="Q159" s="236"/>
      <c r="R159" s="473"/>
      <c r="S159" s="236"/>
      <c r="T159" s="236"/>
      <c r="U159" s="743"/>
      <c r="V159" s="744"/>
    </row>
    <row r="160" spans="1:22" ht="57.75" hidden="1" customHeight="1" x14ac:dyDescent="0.2">
      <c r="A160" s="477"/>
      <c r="B160" s="737"/>
      <c r="C160" s="738"/>
      <c r="D160" s="738"/>
      <c r="E160" s="738"/>
      <c r="F160" s="738"/>
      <c r="G160" s="739"/>
      <c r="H160" s="242"/>
      <c r="I160" s="216"/>
      <c r="J160" s="217"/>
      <c r="K160" s="213">
        <f t="shared" ref="K160" si="96">ROUND(I160*J160,0)</f>
        <v>0</v>
      </c>
      <c r="L160" s="438"/>
      <c r="M160" s="34"/>
      <c r="N160" s="214">
        <f t="shared" ref="N160" si="97">ROUND((ROUNDDOWN(M160,2))*J160,2)</f>
        <v>0</v>
      </c>
      <c r="O160" s="438"/>
      <c r="P160" s="34"/>
      <c r="Q160" s="215">
        <f t="shared" ref="Q160" si="98">ROUND(P160*J160,2)</f>
        <v>0</v>
      </c>
      <c r="R160" s="438"/>
      <c r="S160" s="33">
        <f t="shared" ref="S160" si="99">M160+P160</f>
        <v>0</v>
      </c>
      <c r="T160" s="215">
        <f t="shared" ref="T160" si="100">+ROUND((ROUNDDOWN(S160,2))*J160,2)</f>
        <v>0</v>
      </c>
      <c r="U160" s="665">
        <f t="shared" ref="U160" si="101">IF(K160=0,0)+IF(K160&gt;0,T160/K160)</f>
        <v>0</v>
      </c>
      <c r="V160" s="666"/>
    </row>
    <row r="161" spans="1:23" ht="17.25" hidden="1" customHeight="1" x14ac:dyDescent="0.2">
      <c r="A161" s="478"/>
      <c r="B161" s="752"/>
      <c r="C161" s="753"/>
      <c r="D161" s="753"/>
      <c r="E161" s="753"/>
      <c r="F161" s="753"/>
      <c r="G161" s="754"/>
      <c r="H161" s="233"/>
      <c r="I161" s="233"/>
      <c r="J161" s="233"/>
      <c r="K161" s="234"/>
      <c r="L161" s="210"/>
      <c r="M161" s="52"/>
      <c r="N161" s="236"/>
      <c r="O161" s="473"/>
      <c r="P161" s="52"/>
      <c r="Q161" s="236"/>
      <c r="R161" s="473"/>
      <c r="S161" s="236"/>
      <c r="T161" s="236"/>
      <c r="U161" s="237"/>
      <c r="V161" s="476"/>
    </row>
    <row r="162" spans="1:23" ht="17.25" hidden="1" customHeight="1" x14ac:dyDescent="0.2">
      <c r="A162" s="479"/>
      <c r="B162" s="734"/>
      <c r="C162" s="735"/>
      <c r="D162" s="735"/>
      <c r="E162" s="735"/>
      <c r="F162" s="735"/>
      <c r="G162" s="736"/>
      <c r="H162" s="239"/>
      <c r="I162" s="152"/>
      <c r="J162" s="240"/>
      <c r="K162" s="241"/>
      <c r="L162" s="210"/>
      <c r="M162" s="52"/>
      <c r="N162" s="236"/>
      <c r="O162" s="473"/>
      <c r="P162" s="52"/>
      <c r="Q162" s="236"/>
      <c r="R162" s="473"/>
      <c r="S162" s="236"/>
      <c r="T162" s="236"/>
      <c r="U162" s="237"/>
      <c r="V162" s="476"/>
    </row>
    <row r="163" spans="1:23" ht="26.25" hidden="1" customHeight="1" x14ac:dyDescent="0.2">
      <c r="A163" s="481"/>
      <c r="B163" s="737"/>
      <c r="C163" s="738"/>
      <c r="D163" s="738"/>
      <c r="E163" s="738"/>
      <c r="F163" s="738"/>
      <c r="G163" s="739"/>
      <c r="H163" s="242"/>
      <c r="I163" s="216"/>
      <c r="J163" s="217"/>
      <c r="K163" s="213">
        <f t="shared" ref="K163" si="102">ROUND(I163*J163,0)</f>
        <v>0</v>
      </c>
      <c r="L163" s="438"/>
      <c r="M163" s="34"/>
      <c r="N163" s="214">
        <f t="shared" ref="N163" si="103">ROUND((ROUNDDOWN(M163,2))*J163,2)</f>
        <v>0</v>
      </c>
      <c r="O163" s="438"/>
      <c r="P163" s="34"/>
      <c r="Q163" s="215">
        <f t="shared" ref="Q163" si="104">ROUND(P163*J163,2)</f>
        <v>0</v>
      </c>
      <c r="R163" s="438"/>
      <c r="S163" s="33">
        <f t="shared" ref="S163" si="105">M163+P163</f>
        <v>0</v>
      </c>
      <c r="T163" s="215">
        <f t="shared" ref="T163" si="106">+ROUND((ROUNDDOWN(S163,2))*J163,2)</f>
        <v>0</v>
      </c>
      <c r="U163" s="665">
        <f t="shared" ref="U163" si="107">IF(K163=0,0)+IF(K163&gt;0,T163/K163)</f>
        <v>0</v>
      </c>
      <c r="V163" s="666"/>
    </row>
    <row r="164" spans="1:23" ht="12.75" hidden="1" customHeight="1" x14ac:dyDescent="0.2">
      <c r="A164" s="478"/>
      <c r="B164" s="752"/>
      <c r="C164" s="753"/>
      <c r="D164" s="753"/>
      <c r="E164" s="753"/>
      <c r="F164" s="753"/>
      <c r="G164" s="754"/>
      <c r="H164" s="233"/>
      <c r="I164" s="233"/>
      <c r="J164" s="233"/>
      <c r="K164" s="234"/>
      <c r="L164" s="210"/>
      <c r="M164" s="52"/>
      <c r="N164" s="236"/>
      <c r="O164" s="473"/>
      <c r="P164" s="52"/>
      <c r="Q164" s="236"/>
      <c r="R164" s="473"/>
      <c r="S164" s="236"/>
      <c r="T164" s="236"/>
      <c r="U164" s="237"/>
      <c r="V164" s="476"/>
    </row>
    <row r="165" spans="1:23" ht="15" hidden="1" customHeight="1" x14ac:dyDescent="0.2">
      <c r="A165" s="479"/>
      <c r="B165" s="734"/>
      <c r="C165" s="735"/>
      <c r="D165" s="735"/>
      <c r="E165" s="735"/>
      <c r="F165" s="735"/>
      <c r="G165" s="736"/>
      <c r="H165" s="239"/>
      <c r="I165" s="152"/>
      <c r="J165" s="240"/>
      <c r="K165" s="241"/>
      <c r="L165" s="210"/>
      <c r="M165" s="52"/>
      <c r="N165" s="236"/>
      <c r="O165" s="473"/>
      <c r="P165" s="52"/>
      <c r="Q165" s="236"/>
      <c r="R165" s="473"/>
      <c r="S165" s="236"/>
      <c r="T165" s="236"/>
      <c r="U165" s="237"/>
      <c r="V165" s="476"/>
    </row>
    <row r="166" spans="1:23" ht="28.5" hidden="1" customHeight="1" x14ac:dyDescent="0.2">
      <c r="A166" s="481"/>
      <c r="B166" s="737"/>
      <c r="C166" s="738"/>
      <c r="D166" s="738"/>
      <c r="E166" s="738"/>
      <c r="F166" s="738"/>
      <c r="G166" s="739"/>
      <c r="H166" s="242"/>
      <c r="I166" s="216"/>
      <c r="J166" s="217"/>
      <c r="K166" s="213">
        <f t="shared" ref="K166" si="108">ROUND(I166*J166,0)</f>
        <v>0</v>
      </c>
      <c r="L166" s="438"/>
      <c r="M166" s="34"/>
      <c r="N166" s="214">
        <f t="shared" ref="N166" si="109">ROUND((ROUNDDOWN(M166,2))*J166,2)</f>
        <v>0</v>
      </c>
      <c r="O166" s="438"/>
      <c r="P166" s="34"/>
      <c r="Q166" s="215">
        <f t="shared" ref="Q166" si="110">ROUND(P166*J166,2)</f>
        <v>0</v>
      </c>
      <c r="R166" s="438"/>
      <c r="S166" s="33">
        <f t="shared" ref="S166" si="111">M166+P166</f>
        <v>0</v>
      </c>
      <c r="T166" s="215">
        <f t="shared" ref="T166" si="112">+ROUND((ROUNDDOWN(S166,2))*J166,2)</f>
        <v>0</v>
      </c>
      <c r="U166" s="665">
        <f t="shared" ref="U166" si="113">IF(K166=0,0)+IF(K166&gt;0,T166/K166)</f>
        <v>0</v>
      </c>
      <c r="V166" s="666"/>
    </row>
    <row r="167" spans="1:23" ht="10.5" hidden="1" customHeight="1" x14ac:dyDescent="0.2">
      <c r="A167" s="482"/>
      <c r="B167" s="740"/>
      <c r="C167" s="741"/>
      <c r="D167" s="741"/>
      <c r="E167" s="741"/>
      <c r="F167" s="741"/>
      <c r="G167" s="742"/>
      <c r="H167" s="239"/>
      <c r="I167" s="152"/>
      <c r="J167" s="240"/>
      <c r="K167" s="241"/>
      <c r="L167" s="210"/>
      <c r="M167" s="52"/>
      <c r="N167" s="236"/>
      <c r="O167" s="473"/>
      <c r="P167" s="52"/>
      <c r="Q167" s="236"/>
      <c r="R167" s="473"/>
      <c r="S167" s="236"/>
      <c r="T167" s="236"/>
      <c r="U167" s="743"/>
      <c r="V167" s="744"/>
    </row>
    <row r="168" spans="1:23" ht="14.25" hidden="1" customHeight="1" x14ac:dyDescent="0.2">
      <c r="A168" s="477"/>
      <c r="B168" s="737"/>
      <c r="C168" s="738"/>
      <c r="D168" s="738"/>
      <c r="E168" s="738"/>
      <c r="F168" s="738"/>
      <c r="G168" s="739"/>
      <c r="H168" s="242"/>
      <c r="I168" s="216"/>
      <c r="J168" s="217"/>
      <c r="K168" s="213">
        <f t="shared" ref="K168:K173" si="114">ROUND(I168*J168,0)</f>
        <v>0</v>
      </c>
      <c r="L168" s="438"/>
      <c r="M168" s="34"/>
      <c r="N168" s="214">
        <f t="shared" ref="N168:N173" si="115">ROUND((ROUNDDOWN(M168,2))*J168,2)</f>
        <v>0</v>
      </c>
      <c r="O168" s="438"/>
      <c r="P168" s="34"/>
      <c r="Q168" s="215">
        <f t="shared" ref="Q168:Q173" si="116">ROUND(P168*J168,2)</f>
        <v>0</v>
      </c>
      <c r="R168" s="438"/>
      <c r="S168" s="33">
        <f t="shared" ref="S168:S173" si="117">M168+P168</f>
        <v>0</v>
      </c>
      <c r="T168" s="215">
        <f t="shared" ref="T168:T173" si="118">+ROUND((ROUNDDOWN(S168,2))*J168,2)</f>
        <v>0</v>
      </c>
      <c r="U168" s="665">
        <f t="shared" ref="U168:U173" si="119">IF(K168=0,0)+IF(K168&gt;0,T168/K168)</f>
        <v>0</v>
      </c>
      <c r="V168" s="666"/>
    </row>
    <row r="169" spans="1:23" ht="12.75" hidden="1" customHeight="1" x14ac:dyDescent="0.2">
      <c r="A169" s="477"/>
      <c r="B169" s="737"/>
      <c r="C169" s="738"/>
      <c r="D169" s="738"/>
      <c r="E169" s="738"/>
      <c r="F169" s="738"/>
      <c r="G169" s="739"/>
      <c r="H169" s="242"/>
      <c r="I169" s="216"/>
      <c r="J169" s="217"/>
      <c r="K169" s="213">
        <f t="shared" si="114"/>
        <v>0</v>
      </c>
      <c r="L169" s="438"/>
      <c r="M169" s="34"/>
      <c r="N169" s="214">
        <f t="shared" si="115"/>
        <v>0</v>
      </c>
      <c r="O169" s="438"/>
      <c r="P169" s="34"/>
      <c r="Q169" s="215">
        <f t="shared" si="116"/>
        <v>0</v>
      </c>
      <c r="R169" s="438"/>
      <c r="S169" s="33">
        <f t="shared" si="117"/>
        <v>0</v>
      </c>
      <c r="T169" s="215">
        <f t="shared" si="118"/>
        <v>0</v>
      </c>
      <c r="U169" s="665">
        <f t="shared" si="119"/>
        <v>0</v>
      </c>
      <c r="V169" s="666"/>
    </row>
    <row r="170" spans="1:23" ht="9" hidden="1" customHeight="1" x14ac:dyDescent="0.2">
      <c r="A170" s="477"/>
      <c r="B170" s="737"/>
      <c r="C170" s="738"/>
      <c r="D170" s="738"/>
      <c r="E170" s="738"/>
      <c r="F170" s="738"/>
      <c r="G170" s="739"/>
      <c r="H170" s="242"/>
      <c r="I170" s="216"/>
      <c r="J170" s="217"/>
      <c r="K170" s="213">
        <f t="shared" si="114"/>
        <v>0</v>
      </c>
      <c r="L170" s="438"/>
      <c r="M170" s="34"/>
      <c r="N170" s="214">
        <f t="shared" si="115"/>
        <v>0</v>
      </c>
      <c r="O170" s="438"/>
      <c r="P170" s="34"/>
      <c r="Q170" s="215">
        <f t="shared" si="116"/>
        <v>0</v>
      </c>
      <c r="R170" s="438"/>
      <c r="S170" s="33">
        <f t="shared" si="117"/>
        <v>0</v>
      </c>
      <c r="T170" s="215">
        <f t="shared" si="118"/>
        <v>0</v>
      </c>
      <c r="U170" s="665">
        <f t="shared" si="119"/>
        <v>0</v>
      </c>
      <c r="V170" s="666"/>
    </row>
    <row r="171" spans="1:23" ht="12" hidden="1" customHeight="1" x14ac:dyDescent="0.2">
      <c r="A171" s="477"/>
      <c r="B171" s="737"/>
      <c r="C171" s="738"/>
      <c r="D171" s="738"/>
      <c r="E171" s="738"/>
      <c r="F171" s="738"/>
      <c r="G171" s="739"/>
      <c r="H171" s="242"/>
      <c r="I171" s="216"/>
      <c r="J171" s="217"/>
      <c r="K171" s="213">
        <f t="shared" si="114"/>
        <v>0</v>
      </c>
      <c r="L171" s="438"/>
      <c r="M171" s="34"/>
      <c r="N171" s="214">
        <f t="shared" si="115"/>
        <v>0</v>
      </c>
      <c r="O171" s="438"/>
      <c r="P171" s="34"/>
      <c r="Q171" s="215">
        <f t="shared" si="116"/>
        <v>0</v>
      </c>
      <c r="R171" s="438"/>
      <c r="S171" s="33">
        <f t="shared" si="117"/>
        <v>0</v>
      </c>
      <c r="T171" s="215">
        <f t="shared" si="118"/>
        <v>0</v>
      </c>
      <c r="U171" s="665">
        <f t="shared" si="119"/>
        <v>0</v>
      </c>
      <c r="V171" s="666"/>
    </row>
    <row r="172" spans="1:23" ht="15" hidden="1" customHeight="1" x14ac:dyDescent="0.2">
      <c r="A172" s="477"/>
      <c r="B172" s="737"/>
      <c r="C172" s="738"/>
      <c r="D172" s="738"/>
      <c r="E172" s="738"/>
      <c r="F172" s="738"/>
      <c r="G172" s="739"/>
      <c r="H172" s="242"/>
      <c r="I172" s="216"/>
      <c r="J172" s="217"/>
      <c r="K172" s="213">
        <f t="shared" si="114"/>
        <v>0</v>
      </c>
      <c r="L172" s="438"/>
      <c r="M172" s="34"/>
      <c r="N172" s="214">
        <f t="shared" si="115"/>
        <v>0</v>
      </c>
      <c r="O172" s="438"/>
      <c r="P172" s="34"/>
      <c r="Q172" s="215">
        <f t="shared" si="116"/>
        <v>0</v>
      </c>
      <c r="R172" s="438"/>
      <c r="S172" s="33">
        <f t="shared" si="117"/>
        <v>0</v>
      </c>
      <c r="T172" s="215">
        <f t="shared" si="118"/>
        <v>0</v>
      </c>
      <c r="U172" s="665">
        <f t="shared" si="119"/>
        <v>0</v>
      </c>
      <c r="V172" s="666"/>
    </row>
    <row r="173" spans="1:23" ht="16.5" hidden="1" customHeight="1" x14ac:dyDescent="0.2">
      <c r="A173" s="477"/>
      <c r="B173" s="737"/>
      <c r="C173" s="738"/>
      <c r="D173" s="738"/>
      <c r="E173" s="738"/>
      <c r="F173" s="738"/>
      <c r="G173" s="739"/>
      <c r="H173" s="242"/>
      <c r="I173" s="216"/>
      <c r="J173" s="217"/>
      <c r="K173" s="213">
        <f t="shared" si="114"/>
        <v>0</v>
      </c>
      <c r="L173" s="438"/>
      <c r="M173" s="34"/>
      <c r="N173" s="214">
        <f t="shared" si="115"/>
        <v>0</v>
      </c>
      <c r="O173" s="438"/>
      <c r="P173" s="34"/>
      <c r="Q173" s="215">
        <f t="shared" si="116"/>
        <v>0</v>
      </c>
      <c r="R173" s="438"/>
      <c r="S173" s="33">
        <f t="shared" si="117"/>
        <v>0</v>
      </c>
      <c r="T173" s="215">
        <f t="shared" si="118"/>
        <v>0</v>
      </c>
      <c r="U173" s="665">
        <f t="shared" si="119"/>
        <v>0</v>
      </c>
      <c r="V173" s="666"/>
      <c r="W173" s="47">
        <f ca="1">+W173-W174</f>
        <v>0</v>
      </c>
    </row>
    <row r="174" spans="1:23" s="199" customFormat="1" ht="15" customHeight="1" x14ac:dyDescent="0.2">
      <c r="A174" s="921" t="s">
        <v>535</v>
      </c>
      <c r="B174" s="922"/>
      <c r="C174" s="922"/>
      <c r="D174" s="922"/>
      <c r="E174" s="922"/>
      <c r="F174" s="922"/>
      <c r="G174" s="922"/>
      <c r="H174" s="922"/>
      <c r="I174" s="922"/>
      <c r="J174" s="922"/>
      <c r="K174" s="663">
        <f>SUM(K69:K173)</f>
        <v>17931925.8325</v>
      </c>
      <c r="L174" s="210"/>
      <c r="M174" s="167"/>
      <c r="N174" s="246">
        <f>SUM(N69:N173)</f>
        <v>637972.61</v>
      </c>
      <c r="O174" s="473"/>
      <c r="P174" s="167"/>
      <c r="Q174" s="246">
        <f>SUM(Q69:Q173)</f>
        <v>17293930.48</v>
      </c>
      <c r="R174" s="473"/>
      <c r="S174" s="167"/>
      <c r="T174" s="246">
        <f>SUM(T69:T173)</f>
        <v>17931903.09</v>
      </c>
      <c r="U174" s="759"/>
      <c r="V174" s="760"/>
      <c r="W174" s="199">
        <f>SUM(Q185:Q336)</f>
        <v>418757244.87</v>
      </c>
    </row>
    <row r="175" spans="1:23" ht="6.75" customHeight="1" x14ac:dyDescent="0.2">
      <c r="A175" s="480"/>
      <c r="B175" s="247"/>
      <c r="C175" s="247"/>
      <c r="D175" s="247"/>
      <c r="E175" s="247"/>
      <c r="F175" s="247"/>
      <c r="G175" s="247"/>
      <c r="H175" s="248"/>
      <c r="I175" s="161"/>
      <c r="J175" s="249"/>
      <c r="K175" s="250"/>
      <c r="L175" s="210"/>
      <c r="M175" s="164"/>
      <c r="N175" s="207"/>
      <c r="O175" s="473"/>
      <c r="P175" s="164"/>
      <c r="Q175" s="207"/>
      <c r="R175" s="473"/>
      <c r="S175" s="207"/>
      <c r="T175" s="207"/>
      <c r="U175" s="207"/>
      <c r="V175" s="453"/>
    </row>
    <row r="176" spans="1:23" ht="12.75" customHeight="1" x14ac:dyDescent="0.2">
      <c r="A176" s="879" t="s">
        <v>540</v>
      </c>
      <c r="B176" s="880"/>
      <c r="C176" s="880"/>
      <c r="D176" s="880"/>
      <c r="E176" s="880"/>
      <c r="F176" s="880"/>
      <c r="G176" s="880"/>
      <c r="H176" s="880"/>
      <c r="I176" s="880"/>
      <c r="J176" s="880"/>
      <c r="K176" s="881"/>
      <c r="L176" s="210"/>
      <c r="M176" s="888" t="s">
        <v>51</v>
      </c>
      <c r="N176" s="889"/>
      <c r="O176" s="473"/>
      <c r="P176" s="888" t="s">
        <v>52</v>
      </c>
      <c r="Q176" s="889"/>
      <c r="R176" s="473"/>
      <c r="S176" s="888" t="s">
        <v>53</v>
      </c>
      <c r="T176" s="899"/>
      <c r="U176" s="899"/>
      <c r="V176" s="900"/>
    </row>
    <row r="177" spans="1:22" ht="14.25" customHeight="1" x14ac:dyDescent="0.2">
      <c r="A177" s="456" t="s">
        <v>45</v>
      </c>
      <c r="B177" s="756" t="s">
        <v>46</v>
      </c>
      <c r="C177" s="757"/>
      <c r="D177" s="757"/>
      <c r="E177" s="757"/>
      <c r="F177" s="757"/>
      <c r="G177" s="758"/>
      <c r="H177" s="48" t="s">
        <v>47</v>
      </c>
      <c r="I177" s="48" t="s">
        <v>48</v>
      </c>
      <c r="J177" s="48" t="s">
        <v>49</v>
      </c>
      <c r="K177" s="48" t="s">
        <v>50</v>
      </c>
      <c r="L177" s="210"/>
      <c r="M177" s="185" t="s">
        <v>55</v>
      </c>
      <c r="N177" s="185" t="s">
        <v>50</v>
      </c>
      <c r="O177" s="210"/>
      <c r="P177" s="185" t="s">
        <v>55</v>
      </c>
      <c r="Q177" s="185" t="s">
        <v>50</v>
      </c>
      <c r="R177" s="205"/>
      <c r="S177" s="238" t="s">
        <v>55</v>
      </c>
      <c r="T177" s="185" t="s">
        <v>56</v>
      </c>
      <c r="U177" s="188" t="s">
        <v>57</v>
      </c>
      <c r="V177" s="453"/>
    </row>
    <row r="178" spans="1:22" ht="15" customHeight="1" x14ac:dyDescent="0.2">
      <c r="A178" s="483">
        <v>1</v>
      </c>
      <c r="B178" s="698" t="s">
        <v>65</v>
      </c>
      <c r="C178" s="699"/>
      <c r="D178" s="699"/>
      <c r="E178" s="699"/>
      <c r="F178" s="699"/>
      <c r="G178" s="939"/>
      <c r="H178" s="359"/>
      <c r="I178" s="346"/>
      <c r="J178" s="347"/>
      <c r="K178" s="360"/>
      <c r="L178" s="210"/>
      <c r="M178" s="358"/>
      <c r="N178" s="185"/>
      <c r="O178" s="210"/>
      <c r="P178" s="358"/>
      <c r="Q178" s="215"/>
      <c r="R178" s="438"/>
      <c r="S178" s="358"/>
      <c r="T178" s="215"/>
      <c r="U178" s="665"/>
      <c r="V178" s="666"/>
    </row>
    <row r="179" spans="1:22" ht="12.75" customHeight="1" x14ac:dyDescent="0.2">
      <c r="A179" s="484" t="s">
        <v>561</v>
      </c>
      <c r="B179" s="678" t="s">
        <v>562</v>
      </c>
      <c r="C179" s="679"/>
      <c r="D179" s="679"/>
      <c r="E179" s="679"/>
      <c r="F179" s="679"/>
      <c r="G179" s="763"/>
      <c r="H179" s="191"/>
      <c r="I179" s="346"/>
      <c r="J179" s="347"/>
      <c r="K179" s="213">
        <v>0</v>
      </c>
      <c r="L179" s="438"/>
      <c r="M179" s="358"/>
      <c r="N179" s="214">
        <f t="shared" ref="N179:N242" si="120">ROUND((ROUNDDOWN(M179,2))*J179,2)</f>
        <v>0</v>
      </c>
      <c r="O179" s="438"/>
      <c r="P179" s="358"/>
      <c r="Q179" s="215">
        <v>0</v>
      </c>
      <c r="R179" s="438"/>
      <c r="S179" s="358">
        <f t="shared" ref="S179:S242" si="121">M179+P179</f>
        <v>0</v>
      </c>
      <c r="T179" s="215">
        <f t="shared" ref="T179:T242" si="122">+ROUND((ROUNDDOWN(S179,2))*J179,2)</f>
        <v>0</v>
      </c>
      <c r="U179" s="665">
        <f t="shared" ref="U179" si="123">IF(K179=0,0)+IF(K179&gt;0,T179/K179)</f>
        <v>0</v>
      </c>
      <c r="V179" s="666"/>
    </row>
    <row r="180" spans="1:22" ht="12.75" customHeight="1" x14ac:dyDescent="0.2">
      <c r="A180" s="481" t="s">
        <v>563</v>
      </c>
      <c r="B180" s="683" t="s">
        <v>564</v>
      </c>
      <c r="C180" s="684"/>
      <c r="D180" s="684"/>
      <c r="E180" s="684"/>
      <c r="F180" s="684"/>
      <c r="G180" s="685"/>
      <c r="H180" s="191" t="s">
        <v>87</v>
      </c>
      <c r="I180" s="359">
        <v>915.86889451708646</v>
      </c>
      <c r="J180" s="191">
        <v>9180.2999999999993</v>
      </c>
      <c r="K180" s="609">
        <f>ROUND(+I180*J180,0)</f>
        <v>8407951</v>
      </c>
      <c r="L180" s="438"/>
      <c r="M180" s="358">
        <v>0</v>
      </c>
      <c r="N180" s="214">
        <f t="shared" si="120"/>
        <v>0</v>
      </c>
      <c r="O180" s="438"/>
      <c r="P180" s="358">
        <v>0</v>
      </c>
      <c r="Q180" s="215">
        <v>0</v>
      </c>
      <c r="R180" s="438"/>
      <c r="S180" s="358">
        <f t="shared" si="121"/>
        <v>0</v>
      </c>
      <c r="T180" s="215">
        <f t="shared" si="122"/>
        <v>0</v>
      </c>
      <c r="U180" s="665">
        <f t="shared" ref="U180:U243" si="124">IF(K180=0,0)+IF(K180&gt;0,T180/K180)</f>
        <v>0</v>
      </c>
      <c r="V180" s="666"/>
    </row>
    <row r="181" spans="1:22" ht="12.75" customHeight="1" x14ac:dyDescent="0.2">
      <c r="A181" s="481" t="s">
        <v>565</v>
      </c>
      <c r="B181" s="683" t="s">
        <v>566</v>
      </c>
      <c r="C181" s="684"/>
      <c r="D181" s="684"/>
      <c r="E181" s="684"/>
      <c r="F181" s="684"/>
      <c r="G181" s="685"/>
      <c r="H181" s="191" t="s">
        <v>87</v>
      </c>
      <c r="I181" s="359">
        <v>3020.44</v>
      </c>
      <c r="J181" s="191">
        <v>2506</v>
      </c>
      <c r="K181" s="609">
        <f t="shared" ref="K181:K244" si="125">ROUND(+I181*J181,0)</f>
        <v>7569223</v>
      </c>
      <c r="L181" s="438"/>
      <c r="M181" s="358">
        <v>0</v>
      </c>
      <c r="N181" s="214">
        <f t="shared" si="120"/>
        <v>0</v>
      </c>
      <c r="O181" s="438"/>
      <c r="P181" s="358">
        <v>0</v>
      </c>
      <c r="Q181" s="215">
        <v>0</v>
      </c>
      <c r="R181" s="438"/>
      <c r="S181" s="358">
        <f t="shared" si="121"/>
        <v>0</v>
      </c>
      <c r="T181" s="215">
        <f t="shared" si="122"/>
        <v>0</v>
      </c>
      <c r="U181" s="665">
        <f t="shared" si="124"/>
        <v>0</v>
      </c>
      <c r="V181" s="666"/>
    </row>
    <row r="182" spans="1:22" ht="12.75" customHeight="1" x14ac:dyDescent="0.2">
      <c r="A182" s="484">
        <v>1.3</v>
      </c>
      <c r="B182" s="678" t="s">
        <v>67</v>
      </c>
      <c r="C182" s="679"/>
      <c r="D182" s="679"/>
      <c r="E182" s="679"/>
      <c r="F182" s="679"/>
      <c r="G182" s="763"/>
      <c r="H182" s="191"/>
      <c r="I182" s="359"/>
      <c r="J182" s="191"/>
      <c r="K182" s="609">
        <f t="shared" si="125"/>
        <v>0</v>
      </c>
      <c r="L182" s="438"/>
      <c r="M182" s="358">
        <v>0</v>
      </c>
      <c r="N182" s="214">
        <f t="shared" si="120"/>
        <v>0</v>
      </c>
      <c r="O182" s="438"/>
      <c r="P182" s="358">
        <v>0</v>
      </c>
      <c r="Q182" s="215">
        <v>0</v>
      </c>
      <c r="R182" s="438"/>
      <c r="S182" s="358">
        <f t="shared" si="121"/>
        <v>0</v>
      </c>
      <c r="T182" s="215">
        <f t="shared" si="122"/>
        <v>0</v>
      </c>
      <c r="U182" s="665">
        <f t="shared" si="124"/>
        <v>0</v>
      </c>
      <c r="V182" s="666"/>
    </row>
    <row r="183" spans="1:22" x14ac:dyDescent="0.2">
      <c r="A183" s="481" t="s">
        <v>567</v>
      </c>
      <c r="B183" s="683" t="s">
        <v>568</v>
      </c>
      <c r="C183" s="684"/>
      <c r="D183" s="684"/>
      <c r="E183" s="684"/>
      <c r="F183" s="684"/>
      <c r="G183" s="685"/>
      <c r="H183" s="191" t="s">
        <v>73</v>
      </c>
      <c r="I183" s="359">
        <v>4.8</v>
      </c>
      <c r="J183" s="191">
        <v>27097</v>
      </c>
      <c r="K183" s="609">
        <f t="shared" si="125"/>
        <v>130066</v>
      </c>
      <c r="L183" s="438"/>
      <c r="M183" s="358">
        <v>0</v>
      </c>
      <c r="N183" s="214">
        <f t="shared" si="120"/>
        <v>0</v>
      </c>
      <c r="O183" s="438"/>
      <c r="P183" s="358"/>
      <c r="Q183" s="215"/>
      <c r="R183" s="438"/>
      <c r="S183" s="358">
        <f t="shared" si="121"/>
        <v>0</v>
      </c>
      <c r="T183" s="215">
        <f t="shared" si="122"/>
        <v>0</v>
      </c>
      <c r="U183" s="665">
        <f t="shared" si="124"/>
        <v>0</v>
      </c>
      <c r="V183" s="666"/>
    </row>
    <row r="184" spans="1:22" ht="12.75" customHeight="1" x14ac:dyDescent="0.2">
      <c r="A184" s="481" t="s">
        <v>88</v>
      </c>
      <c r="B184" s="683" t="s">
        <v>89</v>
      </c>
      <c r="C184" s="684"/>
      <c r="D184" s="684"/>
      <c r="E184" s="684"/>
      <c r="F184" s="684"/>
      <c r="G184" s="685"/>
      <c r="H184" s="191" t="s">
        <v>87</v>
      </c>
      <c r="I184" s="359">
        <v>62.99</v>
      </c>
      <c r="J184" s="191">
        <v>18567</v>
      </c>
      <c r="K184" s="609">
        <f t="shared" si="125"/>
        <v>1169535</v>
      </c>
      <c r="L184" s="438"/>
      <c r="M184" s="358"/>
      <c r="N184" s="214">
        <f t="shared" si="120"/>
        <v>0</v>
      </c>
      <c r="O184" s="438"/>
      <c r="P184" s="358"/>
      <c r="Q184" s="215"/>
      <c r="R184" s="438"/>
      <c r="S184" s="358">
        <f t="shared" si="121"/>
        <v>0</v>
      </c>
      <c r="T184" s="215">
        <f t="shared" si="122"/>
        <v>0</v>
      </c>
      <c r="U184" s="665">
        <f t="shared" si="124"/>
        <v>0</v>
      </c>
      <c r="V184" s="666"/>
    </row>
    <row r="185" spans="1:22" ht="12.75" customHeight="1" x14ac:dyDescent="0.2">
      <c r="A185" s="481" t="s">
        <v>347</v>
      </c>
      <c r="B185" s="683" t="s">
        <v>348</v>
      </c>
      <c r="C185" s="684"/>
      <c r="D185" s="684"/>
      <c r="E185" s="684"/>
      <c r="F185" s="684"/>
      <c r="G185" s="685"/>
      <c r="H185" s="191" t="s">
        <v>87</v>
      </c>
      <c r="I185" s="359">
        <v>429.28249999999997</v>
      </c>
      <c r="J185" s="191">
        <v>9097</v>
      </c>
      <c r="K185" s="609">
        <f t="shared" si="125"/>
        <v>3905183</v>
      </c>
      <c r="L185" s="438"/>
      <c r="M185" s="358">
        <v>0</v>
      </c>
      <c r="N185" s="214">
        <f t="shared" si="120"/>
        <v>0</v>
      </c>
      <c r="O185" s="438"/>
      <c r="P185" s="358"/>
      <c r="Q185" s="215"/>
      <c r="R185" s="438"/>
      <c r="S185" s="358">
        <f t="shared" si="121"/>
        <v>0</v>
      </c>
      <c r="T185" s="215">
        <f t="shared" si="122"/>
        <v>0</v>
      </c>
      <c r="U185" s="665">
        <f t="shared" si="124"/>
        <v>0</v>
      </c>
      <c r="V185" s="666"/>
    </row>
    <row r="186" spans="1:22" x14ac:dyDescent="0.2">
      <c r="A186" s="484" t="s">
        <v>569</v>
      </c>
      <c r="B186" s="678" t="s">
        <v>335</v>
      </c>
      <c r="C186" s="679"/>
      <c r="D186" s="679"/>
      <c r="E186" s="679"/>
      <c r="F186" s="679"/>
      <c r="G186" s="763"/>
      <c r="H186" s="191"/>
      <c r="I186" s="359"/>
      <c r="J186" s="191"/>
      <c r="K186" s="609">
        <f t="shared" si="125"/>
        <v>0</v>
      </c>
      <c r="L186" s="210"/>
      <c r="M186" s="358">
        <v>0</v>
      </c>
      <c r="N186" s="214">
        <f t="shared" si="120"/>
        <v>0</v>
      </c>
      <c r="O186" s="210"/>
      <c r="P186" s="358">
        <v>0</v>
      </c>
      <c r="Q186" s="215">
        <v>0</v>
      </c>
      <c r="R186" s="251"/>
      <c r="S186" s="358">
        <f t="shared" si="121"/>
        <v>0</v>
      </c>
      <c r="T186" s="215">
        <f t="shared" si="122"/>
        <v>0</v>
      </c>
      <c r="U186" s="665">
        <f t="shared" si="124"/>
        <v>0</v>
      </c>
      <c r="V186" s="666"/>
    </row>
    <row r="187" spans="1:22" ht="12.75" customHeight="1" x14ac:dyDescent="0.2">
      <c r="A187" s="481" t="s">
        <v>570</v>
      </c>
      <c r="B187" s="683" t="s">
        <v>571</v>
      </c>
      <c r="C187" s="684"/>
      <c r="D187" s="684"/>
      <c r="E187" s="684"/>
      <c r="F187" s="684"/>
      <c r="G187" s="685"/>
      <c r="H187" s="191" t="s">
        <v>47</v>
      </c>
      <c r="I187" s="359">
        <v>2</v>
      </c>
      <c r="J187" s="191">
        <v>195129</v>
      </c>
      <c r="K187" s="609">
        <f t="shared" si="125"/>
        <v>390258</v>
      </c>
      <c r="L187" s="438"/>
      <c r="M187" s="358">
        <v>0</v>
      </c>
      <c r="N187" s="214">
        <f t="shared" si="120"/>
        <v>0</v>
      </c>
      <c r="O187" s="438"/>
      <c r="P187" s="358">
        <v>0</v>
      </c>
      <c r="Q187" s="215">
        <v>0</v>
      </c>
      <c r="R187" s="438"/>
      <c r="S187" s="358">
        <f t="shared" si="121"/>
        <v>0</v>
      </c>
      <c r="T187" s="215">
        <f t="shared" si="122"/>
        <v>0</v>
      </c>
      <c r="U187" s="665">
        <f t="shared" si="124"/>
        <v>0</v>
      </c>
      <c r="V187" s="666"/>
    </row>
    <row r="188" spans="1:22" ht="27" customHeight="1" x14ac:dyDescent="0.2">
      <c r="A188" s="481" t="s">
        <v>393</v>
      </c>
      <c r="B188" s="675" t="s">
        <v>394</v>
      </c>
      <c r="C188" s="676"/>
      <c r="D188" s="676"/>
      <c r="E188" s="676"/>
      <c r="F188" s="676"/>
      <c r="G188" s="677"/>
      <c r="H188" s="191" t="s">
        <v>92</v>
      </c>
      <c r="I188" s="359">
        <v>337</v>
      </c>
      <c r="J188" s="191">
        <v>37766</v>
      </c>
      <c r="K188" s="609">
        <f t="shared" si="125"/>
        <v>12727142</v>
      </c>
      <c r="L188" s="438"/>
      <c r="M188" s="358">
        <v>0</v>
      </c>
      <c r="N188" s="214">
        <f t="shared" si="120"/>
        <v>0</v>
      </c>
      <c r="O188" s="438"/>
      <c r="P188" s="358"/>
      <c r="Q188" s="215"/>
      <c r="R188" s="438"/>
      <c r="S188" s="358">
        <f t="shared" si="121"/>
        <v>0</v>
      </c>
      <c r="T188" s="215">
        <f t="shared" si="122"/>
        <v>0</v>
      </c>
      <c r="U188" s="665">
        <f t="shared" si="124"/>
        <v>0</v>
      </c>
      <c r="V188" s="666"/>
    </row>
    <row r="189" spans="1:22" ht="27" customHeight="1" x14ac:dyDescent="0.2">
      <c r="A189" s="481" t="s">
        <v>336</v>
      </c>
      <c r="B189" s="675" t="s">
        <v>337</v>
      </c>
      <c r="C189" s="676"/>
      <c r="D189" s="676"/>
      <c r="E189" s="676"/>
      <c r="F189" s="676"/>
      <c r="G189" s="677"/>
      <c r="H189" s="191" t="s">
        <v>92</v>
      </c>
      <c r="I189" s="359">
        <v>175</v>
      </c>
      <c r="J189" s="191">
        <v>6646</v>
      </c>
      <c r="K189" s="609">
        <f t="shared" si="125"/>
        <v>1163050</v>
      </c>
      <c r="L189" s="438"/>
      <c r="M189" s="358">
        <v>0</v>
      </c>
      <c r="N189" s="214">
        <f t="shared" si="120"/>
        <v>0</v>
      </c>
      <c r="O189" s="438"/>
      <c r="P189" s="358">
        <v>0</v>
      </c>
      <c r="Q189" s="215">
        <v>0</v>
      </c>
      <c r="R189" s="438"/>
      <c r="S189" s="358">
        <f t="shared" si="121"/>
        <v>0</v>
      </c>
      <c r="T189" s="215">
        <f t="shared" si="122"/>
        <v>0</v>
      </c>
      <c r="U189" s="665">
        <f t="shared" si="124"/>
        <v>0</v>
      </c>
      <c r="V189" s="666"/>
    </row>
    <row r="190" spans="1:22" ht="12.75" customHeight="1" x14ac:dyDescent="0.2">
      <c r="A190" s="484">
        <v>2</v>
      </c>
      <c r="B190" s="678" t="s">
        <v>68</v>
      </c>
      <c r="C190" s="679"/>
      <c r="D190" s="679"/>
      <c r="E190" s="679"/>
      <c r="F190" s="679"/>
      <c r="G190" s="763"/>
      <c r="H190" s="191"/>
      <c r="I190" s="359"/>
      <c r="J190" s="191"/>
      <c r="K190" s="609">
        <f t="shared" si="125"/>
        <v>0</v>
      </c>
      <c r="L190" s="438"/>
      <c r="M190" s="358">
        <v>0</v>
      </c>
      <c r="N190" s="214">
        <f t="shared" si="120"/>
        <v>0</v>
      </c>
      <c r="O190" s="438"/>
      <c r="P190" s="358">
        <v>0</v>
      </c>
      <c r="Q190" s="215">
        <v>0</v>
      </c>
      <c r="R190" s="438"/>
      <c r="S190" s="358">
        <f t="shared" si="121"/>
        <v>0</v>
      </c>
      <c r="T190" s="215">
        <f t="shared" si="122"/>
        <v>0</v>
      </c>
      <c r="U190" s="665">
        <f t="shared" si="124"/>
        <v>0</v>
      </c>
      <c r="V190" s="666"/>
    </row>
    <row r="191" spans="1:22" ht="12.75" customHeight="1" x14ac:dyDescent="0.2">
      <c r="A191" s="484">
        <v>2.1</v>
      </c>
      <c r="B191" s="678" t="s">
        <v>339</v>
      </c>
      <c r="C191" s="679"/>
      <c r="D191" s="679"/>
      <c r="E191" s="679"/>
      <c r="F191" s="679"/>
      <c r="G191" s="763"/>
      <c r="H191" s="191"/>
      <c r="I191" s="359"/>
      <c r="J191" s="191"/>
      <c r="K191" s="609">
        <f t="shared" si="125"/>
        <v>0</v>
      </c>
      <c r="L191" s="438"/>
      <c r="M191" s="358"/>
      <c r="N191" s="214">
        <f t="shared" si="120"/>
        <v>0</v>
      </c>
      <c r="O191" s="438"/>
      <c r="P191" s="358">
        <v>0</v>
      </c>
      <c r="Q191" s="215">
        <v>0</v>
      </c>
      <c r="R191" s="438"/>
      <c r="S191" s="358">
        <f t="shared" si="121"/>
        <v>0</v>
      </c>
      <c r="T191" s="215">
        <f t="shared" si="122"/>
        <v>0</v>
      </c>
      <c r="U191" s="665">
        <f t="shared" si="124"/>
        <v>0</v>
      </c>
      <c r="V191" s="666"/>
    </row>
    <row r="192" spans="1:22" ht="26.25" customHeight="1" x14ac:dyDescent="0.2">
      <c r="A192" s="481" t="s">
        <v>572</v>
      </c>
      <c r="B192" s="675" t="s">
        <v>573</v>
      </c>
      <c r="C192" s="676"/>
      <c r="D192" s="676"/>
      <c r="E192" s="676"/>
      <c r="F192" s="676"/>
      <c r="G192" s="677"/>
      <c r="H192" s="191" t="s">
        <v>92</v>
      </c>
      <c r="I192" s="359">
        <v>311.87</v>
      </c>
      <c r="J192" s="191">
        <v>47119</v>
      </c>
      <c r="K192" s="609">
        <f t="shared" si="125"/>
        <v>14695003</v>
      </c>
      <c r="L192" s="438"/>
      <c r="M192" s="358">
        <f>'[2]2.1.2 Excavación manual '!$M$45</f>
        <v>17.608249999999998</v>
      </c>
      <c r="N192" s="214">
        <f t="shared" si="120"/>
        <v>829294.4</v>
      </c>
      <c r="O192" s="438"/>
      <c r="P192" s="358">
        <v>20.355999999999998</v>
      </c>
      <c r="Q192" s="215">
        <v>958871.65</v>
      </c>
      <c r="R192" s="438"/>
      <c r="S192" s="358">
        <f t="shared" si="121"/>
        <v>37.964249999999993</v>
      </c>
      <c r="T192" s="215">
        <f t="shared" si="122"/>
        <v>1788637.24</v>
      </c>
      <c r="U192" s="1004">
        <f t="shared" si="124"/>
        <v>0.12171737834963355</v>
      </c>
      <c r="V192" s="1005"/>
    </row>
    <row r="193" spans="1:22" ht="15" customHeight="1" x14ac:dyDescent="0.2">
      <c r="A193" s="481" t="s">
        <v>574</v>
      </c>
      <c r="B193" s="683" t="s">
        <v>575</v>
      </c>
      <c r="C193" s="684"/>
      <c r="D193" s="684"/>
      <c r="E193" s="684"/>
      <c r="F193" s="684"/>
      <c r="G193" s="685"/>
      <c r="H193" s="191" t="s">
        <v>92</v>
      </c>
      <c r="I193" s="359">
        <v>342.25</v>
      </c>
      <c r="J193" s="191">
        <v>69161</v>
      </c>
      <c r="K193" s="609">
        <f t="shared" si="125"/>
        <v>23670352</v>
      </c>
      <c r="L193" s="438"/>
      <c r="M193" s="358">
        <f>'[2]2.1.11 Relleno en recebo común'!$M$45</f>
        <v>26.409399999999998</v>
      </c>
      <c r="N193" s="214">
        <f t="shared" si="120"/>
        <v>1825850.4</v>
      </c>
      <c r="O193" s="438"/>
      <c r="P193" s="358">
        <v>0</v>
      </c>
      <c r="Q193" s="215">
        <v>0</v>
      </c>
      <c r="R193" s="438"/>
      <c r="S193" s="358">
        <f>M193+P193</f>
        <v>26.409399999999998</v>
      </c>
      <c r="T193" s="215">
        <f t="shared" si="122"/>
        <v>1825850.4</v>
      </c>
      <c r="U193" s="745">
        <f t="shared" si="124"/>
        <v>7.7136596870211308E-2</v>
      </c>
      <c r="V193" s="746"/>
    </row>
    <row r="194" spans="1:22" ht="12.75" customHeight="1" x14ac:dyDescent="0.2">
      <c r="A194" s="484">
        <v>2.2000000000000002</v>
      </c>
      <c r="B194" s="678" t="s">
        <v>214</v>
      </c>
      <c r="C194" s="679"/>
      <c r="D194" s="679"/>
      <c r="E194" s="679"/>
      <c r="F194" s="679"/>
      <c r="G194" s="763"/>
      <c r="H194" s="191"/>
      <c r="I194" s="359"/>
      <c r="J194" s="191"/>
      <c r="K194" s="609">
        <f t="shared" si="125"/>
        <v>0</v>
      </c>
      <c r="L194" s="438"/>
      <c r="M194" s="358"/>
      <c r="N194" s="214">
        <f t="shared" si="120"/>
        <v>0</v>
      </c>
      <c r="O194" s="438"/>
      <c r="P194" s="358">
        <v>0</v>
      </c>
      <c r="Q194" s="215">
        <v>0</v>
      </c>
      <c r="R194" s="438"/>
      <c r="S194" s="358">
        <f t="shared" si="121"/>
        <v>0</v>
      </c>
      <c r="T194" s="215">
        <f t="shared" si="122"/>
        <v>0</v>
      </c>
      <c r="U194" s="665">
        <f t="shared" si="124"/>
        <v>0</v>
      </c>
      <c r="V194" s="666"/>
    </row>
    <row r="195" spans="1:22" ht="12.75" customHeight="1" x14ac:dyDescent="0.2">
      <c r="A195" s="481" t="s">
        <v>576</v>
      </c>
      <c r="B195" s="683" t="s">
        <v>577</v>
      </c>
      <c r="C195" s="684"/>
      <c r="D195" s="684"/>
      <c r="E195" s="684"/>
      <c r="F195" s="684"/>
      <c r="G195" s="685"/>
      <c r="H195" s="191" t="s">
        <v>92</v>
      </c>
      <c r="I195" s="359">
        <v>18.36</v>
      </c>
      <c r="J195" s="191">
        <v>449955.05</v>
      </c>
      <c r="K195" s="609">
        <f t="shared" si="125"/>
        <v>8261175</v>
      </c>
      <c r="L195" s="438"/>
      <c r="M195" s="358"/>
      <c r="N195" s="214">
        <f t="shared" si="120"/>
        <v>0</v>
      </c>
      <c r="O195" s="438"/>
      <c r="P195" s="358">
        <v>0</v>
      </c>
      <c r="Q195" s="215">
        <v>0</v>
      </c>
      <c r="R195" s="438"/>
      <c r="S195" s="358">
        <f t="shared" si="121"/>
        <v>0</v>
      </c>
      <c r="T195" s="215">
        <f t="shared" si="122"/>
        <v>0</v>
      </c>
      <c r="U195" s="665">
        <f t="shared" si="124"/>
        <v>0</v>
      </c>
      <c r="V195" s="666"/>
    </row>
    <row r="196" spans="1:22" ht="12.75" customHeight="1" x14ac:dyDescent="0.2">
      <c r="A196" s="481" t="s">
        <v>340</v>
      </c>
      <c r="B196" s="683" t="s">
        <v>341</v>
      </c>
      <c r="C196" s="684"/>
      <c r="D196" s="684"/>
      <c r="E196" s="684"/>
      <c r="F196" s="684"/>
      <c r="G196" s="685"/>
      <c r="H196" s="191" t="s">
        <v>92</v>
      </c>
      <c r="I196" s="359">
        <v>36.700000000000003</v>
      </c>
      <c r="J196" s="191">
        <v>705184</v>
      </c>
      <c r="K196" s="609">
        <f t="shared" si="125"/>
        <v>25880253</v>
      </c>
      <c r="L196" s="210"/>
      <c r="M196" s="358"/>
      <c r="N196" s="214">
        <f t="shared" si="120"/>
        <v>0</v>
      </c>
      <c r="O196" s="210"/>
      <c r="P196" s="358">
        <v>0</v>
      </c>
      <c r="Q196" s="215">
        <v>0</v>
      </c>
      <c r="R196" s="251"/>
      <c r="S196" s="358">
        <f t="shared" si="121"/>
        <v>0</v>
      </c>
      <c r="T196" s="215">
        <f t="shared" si="122"/>
        <v>0</v>
      </c>
      <c r="U196" s="665">
        <f t="shared" si="124"/>
        <v>0</v>
      </c>
      <c r="V196" s="666"/>
    </row>
    <row r="197" spans="1:22" ht="12.75" customHeight="1" x14ac:dyDescent="0.2">
      <c r="A197" s="481" t="s">
        <v>578</v>
      </c>
      <c r="B197" s="683" t="s">
        <v>579</v>
      </c>
      <c r="C197" s="684"/>
      <c r="D197" s="684"/>
      <c r="E197" s="684"/>
      <c r="F197" s="684"/>
      <c r="G197" s="685"/>
      <c r="H197" s="191" t="s">
        <v>92</v>
      </c>
      <c r="I197" s="359">
        <v>1.53</v>
      </c>
      <c r="J197" s="191">
        <v>683866.32</v>
      </c>
      <c r="K197" s="609">
        <f t="shared" si="125"/>
        <v>1046315</v>
      </c>
      <c r="L197" s="438"/>
      <c r="M197" s="358"/>
      <c r="N197" s="214">
        <f t="shared" si="120"/>
        <v>0</v>
      </c>
      <c r="O197" s="438"/>
      <c r="P197" s="358">
        <v>0</v>
      </c>
      <c r="Q197" s="215">
        <v>0</v>
      </c>
      <c r="R197" s="438"/>
      <c r="S197" s="358">
        <f t="shared" si="121"/>
        <v>0</v>
      </c>
      <c r="T197" s="215">
        <f t="shared" si="122"/>
        <v>0</v>
      </c>
      <c r="U197" s="745">
        <f t="shared" si="124"/>
        <v>0</v>
      </c>
      <c r="V197" s="746"/>
    </row>
    <row r="198" spans="1:22" ht="12.75" customHeight="1" x14ac:dyDescent="0.2">
      <c r="A198" s="481" t="s">
        <v>580</v>
      </c>
      <c r="B198" s="683" t="s">
        <v>581</v>
      </c>
      <c r="C198" s="684"/>
      <c r="D198" s="684"/>
      <c r="E198" s="684"/>
      <c r="F198" s="684"/>
      <c r="G198" s="685"/>
      <c r="H198" s="191" t="s">
        <v>87</v>
      </c>
      <c r="I198" s="359">
        <v>582.33000000000004</v>
      </c>
      <c r="J198" s="191">
        <v>72143</v>
      </c>
      <c r="K198" s="609">
        <f t="shared" si="125"/>
        <v>42011033</v>
      </c>
      <c r="L198" s="438"/>
      <c r="M198" s="573">
        <f>'[2]2.2.10 Placa contrapiso'!$M$45</f>
        <v>107.89099999999998</v>
      </c>
      <c r="N198" s="214">
        <f t="shared" si="120"/>
        <v>7783508.2699999996</v>
      </c>
      <c r="O198" s="438"/>
      <c r="P198" s="573">
        <v>0</v>
      </c>
      <c r="Q198" s="215">
        <v>0</v>
      </c>
      <c r="R198" s="438"/>
      <c r="S198" s="573">
        <f t="shared" si="121"/>
        <v>107.89099999999998</v>
      </c>
      <c r="T198" s="215">
        <f t="shared" si="122"/>
        <v>7783508.2699999996</v>
      </c>
      <c r="U198" s="745">
        <f t="shared" si="124"/>
        <v>0.18527295603514438</v>
      </c>
      <c r="V198" s="746"/>
    </row>
    <row r="199" spans="1:22" ht="12.75" customHeight="1" x14ac:dyDescent="0.2">
      <c r="A199" s="484" t="s">
        <v>69</v>
      </c>
      <c r="B199" s="678" t="s">
        <v>70</v>
      </c>
      <c r="C199" s="679"/>
      <c r="D199" s="679"/>
      <c r="E199" s="679"/>
      <c r="F199" s="679"/>
      <c r="G199" s="763"/>
      <c r="H199" s="191"/>
      <c r="I199" s="359"/>
      <c r="J199" s="191"/>
      <c r="K199" s="609">
        <f t="shared" si="125"/>
        <v>0</v>
      </c>
      <c r="L199" s="438"/>
      <c r="M199" s="358"/>
      <c r="N199" s="214">
        <f t="shared" si="120"/>
        <v>0</v>
      </c>
      <c r="O199" s="438"/>
      <c r="P199" s="358"/>
      <c r="Q199" s="215">
        <v>0</v>
      </c>
      <c r="R199" s="438"/>
      <c r="S199" s="358">
        <f t="shared" si="121"/>
        <v>0</v>
      </c>
      <c r="T199" s="215">
        <f t="shared" si="122"/>
        <v>0</v>
      </c>
      <c r="U199" s="745">
        <f t="shared" si="124"/>
        <v>0</v>
      </c>
      <c r="V199" s="746"/>
    </row>
    <row r="200" spans="1:22" ht="12.75" customHeight="1" x14ac:dyDescent="0.2">
      <c r="A200" s="481" t="s">
        <v>582</v>
      </c>
      <c r="B200" s="683" t="s">
        <v>583</v>
      </c>
      <c r="C200" s="684"/>
      <c r="D200" s="684"/>
      <c r="E200" s="684"/>
      <c r="F200" s="684"/>
      <c r="G200" s="685"/>
      <c r="H200" s="191" t="s">
        <v>97</v>
      </c>
      <c r="I200" s="359">
        <v>1304.96</v>
      </c>
      <c r="J200" s="191">
        <v>3542</v>
      </c>
      <c r="K200" s="609">
        <f t="shared" si="125"/>
        <v>4622168</v>
      </c>
      <c r="L200" s="438"/>
      <c r="M200" s="358">
        <f>'[2]2.3.1 Acero de ref.37000PSI '!$N$35</f>
        <v>7.56</v>
      </c>
      <c r="N200" s="214">
        <f t="shared" si="120"/>
        <v>26777.52</v>
      </c>
      <c r="O200" s="438"/>
      <c r="P200" s="358">
        <v>290.66999999999996</v>
      </c>
      <c r="Q200" s="215">
        <v>1029553.14</v>
      </c>
      <c r="R200" s="438"/>
      <c r="S200" s="358">
        <f t="shared" si="121"/>
        <v>298.22999999999996</v>
      </c>
      <c r="T200" s="215">
        <f t="shared" si="122"/>
        <v>1056330.6599999999</v>
      </c>
      <c r="U200" s="745">
        <f t="shared" si="124"/>
        <v>0.2285357563809883</v>
      </c>
      <c r="V200" s="746"/>
    </row>
    <row r="201" spans="1:22" ht="12.75" customHeight="1" x14ac:dyDescent="0.2">
      <c r="A201" s="481" t="s">
        <v>95</v>
      </c>
      <c r="B201" s="683" t="s">
        <v>96</v>
      </c>
      <c r="C201" s="684"/>
      <c r="D201" s="684"/>
      <c r="E201" s="684"/>
      <c r="F201" s="684"/>
      <c r="G201" s="685"/>
      <c r="H201" s="191" t="s">
        <v>97</v>
      </c>
      <c r="I201" s="359">
        <v>9430</v>
      </c>
      <c r="J201" s="191">
        <v>3542</v>
      </c>
      <c r="K201" s="609">
        <f t="shared" si="125"/>
        <v>33401060</v>
      </c>
      <c r="L201" s="438"/>
      <c r="M201" s="358">
        <f>'[2]2.3.2 Acero de ref.60000PSI'!$M$46</f>
        <v>44.760000000000005</v>
      </c>
      <c r="N201" s="214">
        <f t="shared" si="120"/>
        <v>158539.92000000001</v>
      </c>
      <c r="O201" s="438"/>
      <c r="P201" s="358">
        <v>1614.4906000000001</v>
      </c>
      <c r="Q201" s="215">
        <v>5718523.5800000001</v>
      </c>
      <c r="R201" s="438"/>
      <c r="S201" s="358">
        <f t="shared" si="121"/>
        <v>1659.2506000000001</v>
      </c>
      <c r="T201" s="215">
        <f t="shared" si="122"/>
        <v>5877063.5</v>
      </c>
      <c r="U201" s="745">
        <f t="shared" si="124"/>
        <v>0.17595440084835631</v>
      </c>
      <c r="V201" s="746"/>
    </row>
    <row r="202" spans="1:22" ht="12.75" customHeight="1" x14ac:dyDescent="0.2">
      <c r="A202" s="481" t="s">
        <v>98</v>
      </c>
      <c r="B202" s="683" t="s">
        <v>99</v>
      </c>
      <c r="C202" s="684"/>
      <c r="D202" s="684"/>
      <c r="E202" s="684"/>
      <c r="F202" s="684"/>
      <c r="G202" s="685"/>
      <c r="H202" s="191" t="s">
        <v>97</v>
      </c>
      <c r="I202" s="359">
        <v>1141.53</v>
      </c>
      <c r="J202" s="191">
        <v>3967</v>
      </c>
      <c r="K202" s="609">
        <f t="shared" si="125"/>
        <v>4528450</v>
      </c>
      <c r="L202" s="438"/>
      <c r="M202" s="358">
        <f>'[2]2.3.3.Grafill de 4,0 mm'!$M$35</f>
        <v>6.2168000000000001</v>
      </c>
      <c r="N202" s="214">
        <f t="shared" si="120"/>
        <v>24635.07</v>
      </c>
      <c r="O202" s="438"/>
      <c r="P202" s="358">
        <v>223.39886799999999</v>
      </c>
      <c r="Q202" s="215">
        <v>886188.13</v>
      </c>
      <c r="R202" s="438"/>
      <c r="S202" s="358">
        <f t="shared" si="121"/>
        <v>229.615668</v>
      </c>
      <c r="T202" s="215">
        <f t="shared" si="122"/>
        <v>910862.87</v>
      </c>
      <c r="U202" s="745">
        <f t="shared" si="124"/>
        <v>0.20114230476211506</v>
      </c>
      <c r="V202" s="746"/>
    </row>
    <row r="203" spans="1:22" ht="12.75" customHeight="1" x14ac:dyDescent="0.2">
      <c r="A203" s="481" t="s">
        <v>215</v>
      </c>
      <c r="B203" s="683" t="s">
        <v>216</v>
      </c>
      <c r="C203" s="684"/>
      <c r="D203" s="684"/>
      <c r="E203" s="684"/>
      <c r="F203" s="684"/>
      <c r="G203" s="685"/>
      <c r="H203" s="191" t="s">
        <v>97</v>
      </c>
      <c r="I203" s="359">
        <v>2005.03</v>
      </c>
      <c r="J203" s="191">
        <v>3967</v>
      </c>
      <c r="K203" s="609">
        <f t="shared" si="125"/>
        <v>7953954</v>
      </c>
      <c r="L203" s="438"/>
      <c r="M203" s="358">
        <f>'[2]2.3.4 Malla electrosoldada'!$M$36</f>
        <v>261.55756737588649</v>
      </c>
      <c r="N203" s="214">
        <f t="shared" si="120"/>
        <v>1037568.85</v>
      </c>
      <c r="O203" s="438"/>
      <c r="P203" s="358">
        <v>103.46017021276593</v>
      </c>
      <c r="Q203" s="215">
        <v>410425.82</v>
      </c>
      <c r="R203" s="438"/>
      <c r="S203" s="358">
        <f t="shared" si="121"/>
        <v>365.01773758865244</v>
      </c>
      <c r="T203" s="215">
        <f t="shared" si="122"/>
        <v>1447994.67</v>
      </c>
      <c r="U203" s="745">
        <f t="shared" si="124"/>
        <v>0.18204715164306959</v>
      </c>
      <c r="V203" s="746"/>
    </row>
    <row r="204" spans="1:22" ht="12.75" customHeight="1" x14ac:dyDescent="0.2">
      <c r="A204" s="481" t="s">
        <v>100</v>
      </c>
      <c r="B204" s="683" t="s">
        <v>101</v>
      </c>
      <c r="C204" s="684"/>
      <c r="D204" s="684"/>
      <c r="E204" s="684"/>
      <c r="F204" s="684"/>
      <c r="G204" s="685"/>
      <c r="H204" s="191" t="s">
        <v>92</v>
      </c>
      <c r="I204" s="359">
        <v>69.58</v>
      </c>
      <c r="J204" s="191">
        <v>622711</v>
      </c>
      <c r="K204" s="609">
        <f t="shared" si="125"/>
        <v>43328231</v>
      </c>
      <c r="L204" s="438"/>
      <c r="M204" s="358">
        <f>'[2]2.3.6 Grouting concreto fluído'!$M$35</f>
        <v>0.11462399999999999</v>
      </c>
      <c r="N204" s="214">
        <f t="shared" si="120"/>
        <v>68498.210000000006</v>
      </c>
      <c r="O204" s="438"/>
      <c r="P204" s="358">
        <v>6.0523440000000015</v>
      </c>
      <c r="Q204" s="215">
        <v>3767401.55</v>
      </c>
      <c r="R204" s="438"/>
      <c r="S204" s="358">
        <f t="shared" si="121"/>
        <v>6.1669680000000016</v>
      </c>
      <c r="T204" s="215">
        <f t="shared" si="122"/>
        <v>3835899.76</v>
      </c>
      <c r="U204" s="745">
        <f t="shared" si="124"/>
        <v>8.8531187899178243E-2</v>
      </c>
      <c r="V204" s="746"/>
    </row>
    <row r="205" spans="1:22" ht="12.75" customHeight="1" x14ac:dyDescent="0.2">
      <c r="A205" s="484" t="s">
        <v>584</v>
      </c>
      <c r="B205" s="678" t="s">
        <v>585</v>
      </c>
      <c r="C205" s="679"/>
      <c r="D205" s="679"/>
      <c r="E205" s="679"/>
      <c r="F205" s="679"/>
      <c r="G205" s="763"/>
      <c r="H205" s="191"/>
      <c r="I205" s="359"/>
      <c r="J205" s="191"/>
      <c r="K205" s="609">
        <f t="shared" si="125"/>
        <v>0</v>
      </c>
      <c r="L205" s="438"/>
      <c r="M205" s="358">
        <v>0</v>
      </c>
      <c r="N205" s="214">
        <f t="shared" si="120"/>
        <v>0</v>
      </c>
      <c r="O205" s="438"/>
      <c r="P205" s="358">
        <v>0</v>
      </c>
      <c r="Q205" s="215">
        <v>0</v>
      </c>
      <c r="R205" s="438"/>
      <c r="S205" s="358">
        <f t="shared" si="121"/>
        <v>0</v>
      </c>
      <c r="T205" s="215">
        <f t="shared" si="122"/>
        <v>0</v>
      </c>
      <c r="U205" s="745">
        <f t="shared" si="124"/>
        <v>0</v>
      </c>
      <c r="V205" s="746"/>
    </row>
    <row r="206" spans="1:22" ht="12.75" customHeight="1" x14ac:dyDescent="0.2">
      <c r="A206" s="481" t="s">
        <v>586</v>
      </c>
      <c r="B206" s="683" t="s">
        <v>587</v>
      </c>
      <c r="C206" s="684"/>
      <c r="D206" s="684"/>
      <c r="E206" s="684"/>
      <c r="F206" s="684"/>
      <c r="G206" s="685"/>
      <c r="H206" s="191" t="s">
        <v>73</v>
      </c>
      <c r="I206" s="359">
        <v>194.37</v>
      </c>
      <c r="J206" s="191">
        <v>136282</v>
      </c>
      <c r="K206" s="609">
        <f t="shared" si="125"/>
        <v>26489132</v>
      </c>
      <c r="L206" s="438"/>
      <c r="M206" s="358">
        <v>0</v>
      </c>
      <c r="N206" s="214">
        <f t="shared" si="120"/>
        <v>0</v>
      </c>
      <c r="O206" s="438"/>
      <c r="P206" s="358">
        <v>0</v>
      </c>
      <c r="Q206" s="215">
        <v>0</v>
      </c>
      <c r="R206" s="438"/>
      <c r="S206" s="358">
        <f t="shared" si="121"/>
        <v>0</v>
      </c>
      <c r="T206" s="215">
        <f t="shared" si="122"/>
        <v>0</v>
      </c>
      <c r="U206" s="745">
        <f t="shared" si="124"/>
        <v>0</v>
      </c>
      <c r="V206" s="746"/>
    </row>
    <row r="207" spans="1:22" ht="12.75" customHeight="1" x14ac:dyDescent="0.2">
      <c r="A207" s="481" t="s">
        <v>588</v>
      </c>
      <c r="B207" s="683" t="s">
        <v>589</v>
      </c>
      <c r="C207" s="684"/>
      <c r="D207" s="684"/>
      <c r="E207" s="684"/>
      <c r="F207" s="684"/>
      <c r="G207" s="685"/>
      <c r="H207" s="191" t="s">
        <v>87</v>
      </c>
      <c r="I207" s="359">
        <v>261.68</v>
      </c>
      <c r="J207" s="191">
        <v>19511</v>
      </c>
      <c r="K207" s="609">
        <f t="shared" si="125"/>
        <v>5105638</v>
      </c>
      <c r="L207" s="438"/>
      <c r="M207" s="358">
        <v>0</v>
      </c>
      <c r="N207" s="214">
        <f t="shared" si="120"/>
        <v>0</v>
      </c>
      <c r="O207" s="438"/>
      <c r="P207" s="358">
        <v>0</v>
      </c>
      <c r="Q207" s="215">
        <v>0</v>
      </c>
      <c r="R207" s="438"/>
      <c r="S207" s="358">
        <f t="shared" si="121"/>
        <v>0</v>
      </c>
      <c r="T207" s="215">
        <f t="shared" si="122"/>
        <v>0</v>
      </c>
      <c r="U207" s="745">
        <f t="shared" si="124"/>
        <v>0</v>
      </c>
      <c r="V207" s="746"/>
    </row>
    <row r="208" spans="1:22" ht="12.75" customHeight="1" x14ac:dyDescent="0.2">
      <c r="A208" s="484">
        <v>3</v>
      </c>
      <c r="B208" s="678" t="s">
        <v>71</v>
      </c>
      <c r="C208" s="679"/>
      <c r="D208" s="679"/>
      <c r="E208" s="679"/>
      <c r="F208" s="679"/>
      <c r="G208" s="763"/>
      <c r="H208" s="191"/>
      <c r="I208" s="359"/>
      <c r="J208" s="191"/>
      <c r="K208" s="609">
        <f t="shared" si="125"/>
        <v>0</v>
      </c>
      <c r="L208" s="438"/>
      <c r="M208" s="358">
        <v>0</v>
      </c>
      <c r="N208" s="214">
        <f t="shared" si="120"/>
        <v>0</v>
      </c>
      <c r="O208" s="438"/>
      <c r="P208" s="358">
        <v>0</v>
      </c>
      <c r="Q208" s="215">
        <v>0</v>
      </c>
      <c r="R208" s="438"/>
      <c r="S208" s="358">
        <f t="shared" si="121"/>
        <v>0</v>
      </c>
      <c r="T208" s="215">
        <f t="shared" si="122"/>
        <v>0</v>
      </c>
      <c r="U208" s="745">
        <f t="shared" si="124"/>
        <v>0</v>
      </c>
      <c r="V208" s="746"/>
    </row>
    <row r="209" spans="1:22" ht="12.75" customHeight="1" x14ac:dyDescent="0.2">
      <c r="A209" s="484" t="s">
        <v>590</v>
      </c>
      <c r="B209" s="678" t="s">
        <v>591</v>
      </c>
      <c r="C209" s="679"/>
      <c r="D209" s="679"/>
      <c r="E209" s="679"/>
      <c r="F209" s="679"/>
      <c r="G209" s="763"/>
      <c r="H209" s="191"/>
      <c r="I209" s="359"/>
      <c r="J209" s="191"/>
      <c r="K209" s="609">
        <f t="shared" si="125"/>
        <v>0</v>
      </c>
      <c r="L209" s="438"/>
      <c r="M209" s="358">
        <v>0</v>
      </c>
      <c r="N209" s="214">
        <f t="shared" si="120"/>
        <v>0</v>
      </c>
      <c r="O209" s="438"/>
      <c r="P209" s="358">
        <v>0</v>
      </c>
      <c r="Q209" s="215">
        <v>0</v>
      </c>
      <c r="R209" s="438"/>
      <c r="S209" s="358">
        <f t="shared" si="121"/>
        <v>0</v>
      </c>
      <c r="T209" s="215">
        <f t="shared" si="122"/>
        <v>0</v>
      </c>
      <c r="U209" s="745">
        <f t="shared" si="124"/>
        <v>0</v>
      </c>
      <c r="V209" s="746"/>
    </row>
    <row r="210" spans="1:22" ht="12.75" customHeight="1" x14ac:dyDescent="0.2">
      <c r="A210" s="481" t="s">
        <v>592</v>
      </c>
      <c r="B210" s="683" t="s">
        <v>593</v>
      </c>
      <c r="C210" s="684"/>
      <c r="D210" s="684"/>
      <c r="E210" s="684"/>
      <c r="F210" s="684"/>
      <c r="G210" s="685"/>
      <c r="H210" s="191" t="s">
        <v>87</v>
      </c>
      <c r="I210" s="359">
        <v>0</v>
      </c>
      <c r="J210" s="191">
        <v>3626</v>
      </c>
      <c r="K210" s="609">
        <f t="shared" si="125"/>
        <v>0</v>
      </c>
      <c r="L210" s="438"/>
      <c r="M210" s="358">
        <v>0</v>
      </c>
      <c r="N210" s="214">
        <f t="shared" si="120"/>
        <v>0</v>
      </c>
      <c r="O210" s="438"/>
      <c r="P210" s="358">
        <v>0</v>
      </c>
      <c r="Q210" s="215">
        <v>0</v>
      </c>
      <c r="R210" s="438"/>
      <c r="S210" s="358">
        <f t="shared" si="121"/>
        <v>0</v>
      </c>
      <c r="T210" s="215">
        <f t="shared" si="122"/>
        <v>0</v>
      </c>
      <c r="U210" s="745">
        <f t="shared" si="124"/>
        <v>0</v>
      </c>
      <c r="V210" s="746"/>
    </row>
    <row r="211" spans="1:22" ht="12.75" customHeight="1" x14ac:dyDescent="0.2">
      <c r="A211" s="484">
        <v>4</v>
      </c>
      <c r="B211" s="678" t="s">
        <v>105</v>
      </c>
      <c r="C211" s="679"/>
      <c r="D211" s="679"/>
      <c r="E211" s="679"/>
      <c r="F211" s="679"/>
      <c r="G211" s="763"/>
      <c r="H211" s="191"/>
      <c r="I211" s="359"/>
      <c r="J211" s="191"/>
      <c r="K211" s="609">
        <f t="shared" si="125"/>
        <v>0</v>
      </c>
      <c r="L211" s="438"/>
      <c r="M211" s="358">
        <v>0</v>
      </c>
      <c r="N211" s="214">
        <f t="shared" si="120"/>
        <v>0</v>
      </c>
      <c r="O211" s="438"/>
      <c r="P211" s="358">
        <v>0</v>
      </c>
      <c r="Q211" s="215">
        <v>0</v>
      </c>
      <c r="R211" s="438"/>
      <c r="S211" s="358">
        <f t="shared" si="121"/>
        <v>0</v>
      </c>
      <c r="T211" s="215">
        <f t="shared" si="122"/>
        <v>0</v>
      </c>
      <c r="U211" s="745">
        <f t="shared" si="124"/>
        <v>0</v>
      </c>
      <c r="V211" s="746"/>
    </row>
    <row r="212" spans="1:22" x14ac:dyDescent="0.2">
      <c r="A212" s="484" t="s">
        <v>594</v>
      </c>
      <c r="B212" s="678" t="s">
        <v>595</v>
      </c>
      <c r="C212" s="679"/>
      <c r="D212" s="679"/>
      <c r="E212" s="679"/>
      <c r="F212" s="679"/>
      <c r="G212" s="763"/>
      <c r="H212" s="191"/>
      <c r="I212" s="359"/>
      <c r="J212" s="191"/>
      <c r="K212" s="609">
        <f t="shared" si="125"/>
        <v>0</v>
      </c>
      <c r="L212" s="438"/>
      <c r="M212" s="358">
        <v>0</v>
      </c>
      <c r="N212" s="214">
        <f t="shared" si="120"/>
        <v>0</v>
      </c>
      <c r="O212" s="438"/>
      <c r="P212" s="358">
        <v>0</v>
      </c>
      <c r="Q212" s="215">
        <v>0</v>
      </c>
      <c r="R212" s="438"/>
      <c r="S212" s="358">
        <f t="shared" si="121"/>
        <v>0</v>
      </c>
      <c r="T212" s="215">
        <f t="shared" si="122"/>
        <v>0</v>
      </c>
      <c r="U212" s="745">
        <f t="shared" si="124"/>
        <v>0</v>
      </c>
      <c r="V212" s="746"/>
    </row>
    <row r="213" spans="1:22" ht="12.75" customHeight="1" x14ac:dyDescent="0.2">
      <c r="A213" s="481" t="s">
        <v>596</v>
      </c>
      <c r="B213" s="683" t="s">
        <v>597</v>
      </c>
      <c r="C213" s="684"/>
      <c r="D213" s="684"/>
      <c r="E213" s="684"/>
      <c r="F213" s="684"/>
      <c r="G213" s="685"/>
      <c r="H213" s="191" t="s">
        <v>92</v>
      </c>
      <c r="I213" s="359">
        <v>1.51</v>
      </c>
      <c r="J213" s="191">
        <v>800987</v>
      </c>
      <c r="K213" s="609">
        <f t="shared" si="125"/>
        <v>1209490</v>
      </c>
      <c r="L213" s="438"/>
      <c r="M213" s="358">
        <v>0</v>
      </c>
      <c r="N213" s="214">
        <f t="shared" si="120"/>
        <v>0</v>
      </c>
      <c r="O213" s="438"/>
      <c r="P213" s="358">
        <v>0</v>
      </c>
      <c r="Q213" s="215">
        <v>0</v>
      </c>
      <c r="R213" s="438"/>
      <c r="S213" s="358">
        <f t="shared" si="121"/>
        <v>0</v>
      </c>
      <c r="T213" s="215">
        <f t="shared" si="122"/>
        <v>0</v>
      </c>
      <c r="U213" s="745">
        <f t="shared" si="124"/>
        <v>0</v>
      </c>
      <c r="V213" s="746"/>
    </row>
    <row r="214" spans="1:22" ht="12.75" customHeight="1" x14ac:dyDescent="0.2">
      <c r="A214" s="484" t="s">
        <v>598</v>
      </c>
      <c r="B214" s="678" t="s">
        <v>106</v>
      </c>
      <c r="C214" s="679"/>
      <c r="D214" s="679"/>
      <c r="E214" s="679"/>
      <c r="F214" s="679"/>
      <c r="G214" s="763"/>
      <c r="H214" s="191"/>
      <c r="I214" s="359"/>
      <c r="J214" s="191"/>
      <c r="K214" s="609">
        <f t="shared" si="125"/>
        <v>0</v>
      </c>
      <c r="L214" s="438"/>
      <c r="M214" s="358">
        <v>0</v>
      </c>
      <c r="N214" s="214">
        <f t="shared" si="120"/>
        <v>0</v>
      </c>
      <c r="O214" s="438"/>
      <c r="P214" s="358">
        <v>0</v>
      </c>
      <c r="Q214" s="215">
        <v>0</v>
      </c>
      <c r="R214" s="438"/>
      <c r="S214" s="358">
        <f t="shared" si="121"/>
        <v>0</v>
      </c>
      <c r="T214" s="215">
        <f t="shared" si="122"/>
        <v>0</v>
      </c>
      <c r="U214" s="745">
        <f t="shared" si="124"/>
        <v>0</v>
      </c>
      <c r="V214" s="746"/>
    </row>
    <row r="215" spans="1:22" ht="27" customHeight="1" x14ac:dyDescent="0.2">
      <c r="A215" s="481" t="s">
        <v>599</v>
      </c>
      <c r="B215" s="675" t="s">
        <v>600</v>
      </c>
      <c r="C215" s="676"/>
      <c r="D215" s="676"/>
      <c r="E215" s="676"/>
      <c r="F215" s="676"/>
      <c r="G215" s="677"/>
      <c r="H215" s="191" t="s">
        <v>87</v>
      </c>
      <c r="I215" s="359">
        <v>15.3</v>
      </c>
      <c r="J215" s="191">
        <v>148801</v>
      </c>
      <c r="K215" s="609">
        <f t="shared" si="125"/>
        <v>2276655</v>
      </c>
      <c r="L215" s="438"/>
      <c r="M215" s="358">
        <v>0</v>
      </c>
      <c r="N215" s="214">
        <f t="shared" si="120"/>
        <v>0</v>
      </c>
      <c r="O215" s="438"/>
      <c r="P215" s="358">
        <v>0</v>
      </c>
      <c r="Q215" s="215">
        <v>0</v>
      </c>
      <c r="R215" s="438"/>
      <c r="S215" s="358">
        <f t="shared" si="121"/>
        <v>0</v>
      </c>
      <c r="T215" s="215">
        <f t="shared" si="122"/>
        <v>0</v>
      </c>
      <c r="U215" s="745">
        <f t="shared" si="124"/>
        <v>0</v>
      </c>
      <c r="V215" s="746"/>
    </row>
    <row r="216" spans="1:22" ht="12.75" customHeight="1" x14ac:dyDescent="0.2">
      <c r="A216" s="484">
        <v>5</v>
      </c>
      <c r="B216" s="678" t="s">
        <v>74</v>
      </c>
      <c r="C216" s="679"/>
      <c r="D216" s="679"/>
      <c r="E216" s="679"/>
      <c r="F216" s="679"/>
      <c r="G216" s="763"/>
      <c r="H216" s="191"/>
      <c r="I216" s="359"/>
      <c r="J216" s="191"/>
      <c r="K216" s="609">
        <f t="shared" si="125"/>
        <v>0</v>
      </c>
      <c r="L216" s="438"/>
      <c r="M216" s="358">
        <v>0</v>
      </c>
      <c r="N216" s="214">
        <f t="shared" si="120"/>
        <v>0</v>
      </c>
      <c r="O216" s="438"/>
      <c r="P216" s="358">
        <v>0</v>
      </c>
      <c r="Q216" s="215">
        <v>0</v>
      </c>
      <c r="R216" s="438"/>
      <c r="S216" s="358">
        <f t="shared" si="121"/>
        <v>0</v>
      </c>
      <c r="T216" s="215">
        <f t="shared" si="122"/>
        <v>0</v>
      </c>
      <c r="U216" s="745">
        <f t="shared" si="124"/>
        <v>0</v>
      </c>
      <c r="V216" s="746"/>
    </row>
    <row r="217" spans="1:22" ht="12.75" customHeight="1" x14ac:dyDescent="0.2">
      <c r="A217" s="484" t="s">
        <v>601</v>
      </c>
      <c r="B217" s="678" t="s">
        <v>602</v>
      </c>
      <c r="C217" s="679"/>
      <c r="D217" s="679"/>
      <c r="E217" s="679"/>
      <c r="F217" s="679"/>
      <c r="G217" s="763"/>
      <c r="H217" s="191"/>
      <c r="I217" s="359"/>
      <c r="J217" s="191"/>
      <c r="K217" s="609">
        <f t="shared" si="125"/>
        <v>0</v>
      </c>
      <c r="L217" s="438"/>
      <c r="M217" s="358">
        <v>0</v>
      </c>
      <c r="N217" s="214">
        <f t="shared" si="120"/>
        <v>0</v>
      </c>
      <c r="O217" s="438"/>
      <c r="P217" s="358">
        <v>0</v>
      </c>
      <c r="Q217" s="215">
        <v>0</v>
      </c>
      <c r="R217" s="438"/>
      <c r="S217" s="358">
        <f t="shared" si="121"/>
        <v>0</v>
      </c>
      <c r="T217" s="215">
        <f t="shared" si="122"/>
        <v>0</v>
      </c>
      <c r="U217" s="745">
        <f t="shared" si="124"/>
        <v>0</v>
      </c>
      <c r="V217" s="746"/>
    </row>
    <row r="218" spans="1:22" x14ac:dyDescent="0.2">
      <c r="A218" s="481" t="s">
        <v>107</v>
      </c>
      <c r="B218" s="683" t="s">
        <v>108</v>
      </c>
      <c r="C218" s="684"/>
      <c r="D218" s="684"/>
      <c r="E218" s="684"/>
      <c r="F218" s="684"/>
      <c r="G218" s="685"/>
      <c r="H218" s="191" t="s">
        <v>87</v>
      </c>
      <c r="I218" s="359">
        <v>1604.82</v>
      </c>
      <c r="J218" s="191">
        <v>90618</v>
      </c>
      <c r="K218" s="609">
        <f t="shared" si="125"/>
        <v>145425579</v>
      </c>
      <c r="L218" s="438"/>
      <c r="M218" s="358">
        <f>'[2]5.2.21 Muro en ladrillo est.'!$M$91</f>
        <v>8.1765000000000008</v>
      </c>
      <c r="N218" s="214">
        <f t="shared" si="120"/>
        <v>740349.06</v>
      </c>
      <c r="O218" s="438"/>
      <c r="P218" s="358">
        <v>681.89520000000005</v>
      </c>
      <c r="Q218" s="215">
        <v>61791508.020000003</v>
      </c>
      <c r="R218" s="438"/>
      <c r="S218" s="358">
        <f t="shared" si="121"/>
        <v>690.07170000000008</v>
      </c>
      <c r="T218" s="215">
        <f t="shared" si="122"/>
        <v>62532763.259999998</v>
      </c>
      <c r="U218" s="745">
        <f t="shared" si="124"/>
        <v>0.429998379170971</v>
      </c>
      <c r="V218" s="746"/>
    </row>
    <row r="219" spans="1:22" x14ac:dyDescent="0.2">
      <c r="A219" s="484" t="s">
        <v>603</v>
      </c>
      <c r="B219" s="678" t="s">
        <v>112</v>
      </c>
      <c r="C219" s="679"/>
      <c r="D219" s="679"/>
      <c r="E219" s="679"/>
      <c r="F219" s="679"/>
      <c r="G219" s="763"/>
      <c r="H219" s="191"/>
      <c r="I219" s="359"/>
      <c r="J219" s="191"/>
      <c r="K219" s="609">
        <f t="shared" si="125"/>
        <v>0</v>
      </c>
      <c r="L219" s="210"/>
      <c r="M219" s="358"/>
      <c r="N219" s="214">
        <f t="shared" si="120"/>
        <v>0</v>
      </c>
      <c r="O219" s="210"/>
      <c r="P219" s="358"/>
      <c r="Q219" s="215">
        <v>0</v>
      </c>
      <c r="R219" s="251"/>
      <c r="S219" s="358">
        <f t="shared" si="121"/>
        <v>0</v>
      </c>
      <c r="T219" s="215">
        <f t="shared" si="122"/>
        <v>0</v>
      </c>
      <c r="U219" s="745">
        <f t="shared" si="124"/>
        <v>0</v>
      </c>
      <c r="V219" s="746"/>
    </row>
    <row r="220" spans="1:22" ht="12.75" customHeight="1" x14ac:dyDescent="0.2">
      <c r="A220" s="481" t="s">
        <v>604</v>
      </c>
      <c r="B220" s="683" t="s">
        <v>605</v>
      </c>
      <c r="C220" s="684"/>
      <c r="D220" s="684"/>
      <c r="E220" s="684"/>
      <c r="F220" s="684"/>
      <c r="G220" s="685"/>
      <c r="H220" s="191" t="s">
        <v>73</v>
      </c>
      <c r="I220" s="359">
        <v>1</v>
      </c>
      <c r="J220" s="191">
        <v>39993</v>
      </c>
      <c r="K220" s="609">
        <f t="shared" si="125"/>
        <v>39993</v>
      </c>
      <c r="L220" s="438"/>
      <c r="M220" s="358"/>
      <c r="N220" s="214">
        <f t="shared" si="120"/>
        <v>0</v>
      </c>
      <c r="O220" s="438"/>
      <c r="P220" s="358">
        <v>0</v>
      </c>
      <c r="Q220" s="215">
        <v>0</v>
      </c>
      <c r="R220" s="438"/>
      <c r="S220" s="358">
        <f t="shared" si="121"/>
        <v>0</v>
      </c>
      <c r="T220" s="215">
        <f t="shared" si="122"/>
        <v>0</v>
      </c>
      <c r="U220" s="745">
        <f t="shared" si="124"/>
        <v>0</v>
      </c>
      <c r="V220" s="746"/>
    </row>
    <row r="221" spans="1:22" ht="12.75" customHeight="1" x14ac:dyDescent="0.2">
      <c r="A221" s="484" t="s">
        <v>75</v>
      </c>
      <c r="B221" s="678" t="s">
        <v>76</v>
      </c>
      <c r="C221" s="679"/>
      <c r="D221" s="679"/>
      <c r="E221" s="679"/>
      <c r="F221" s="679"/>
      <c r="G221" s="763"/>
      <c r="H221" s="191"/>
      <c r="I221" s="359"/>
      <c r="J221" s="191"/>
      <c r="K221" s="609">
        <f t="shared" si="125"/>
        <v>0</v>
      </c>
      <c r="L221" s="438"/>
      <c r="M221" s="358"/>
      <c r="N221" s="214">
        <f t="shared" si="120"/>
        <v>0</v>
      </c>
      <c r="O221" s="438"/>
      <c r="P221" s="358">
        <v>0</v>
      </c>
      <c r="Q221" s="215">
        <v>0</v>
      </c>
      <c r="R221" s="438"/>
      <c r="S221" s="358">
        <f t="shared" si="121"/>
        <v>0</v>
      </c>
      <c r="T221" s="215">
        <f t="shared" si="122"/>
        <v>0</v>
      </c>
      <c r="U221" s="745">
        <f t="shared" si="124"/>
        <v>0</v>
      </c>
      <c r="V221" s="746"/>
    </row>
    <row r="222" spans="1:22" ht="24.75" customHeight="1" x14ac:dyDescent="0.2">
      <c r="A222" s="481" t="s">
        <v>109</v>
      </c>
      <c r="B222" s="675" t="s">
        <v>110</v>
      </c>
      <c r="C222" s="676"/>
      <c r="D222" s="676"/>
      <c r="E222" s="676"/>
      <c r="F222" s="676"/>
      <c r="G222" s="677"/>
      <c r="H222" s="191" t="s">
        <v>111</v>
      </c>
      <c r="I222" s="359">
        <v>12061</v>
      </c>
      <c r="J222" s="191">
        <v>600</v>
      </c>
      <c r="K222" s="609">
        <f t="shared" si="125"/>
        <v>7236600</v>
      </c>
      <c r="L222" s="210"/>
      <c r="M222" s="358"/>
      <c r="N222" s="214">
        <f t="shared" si="120"/>
        <v>0</v>
      </c>
      <c r="O222" s="210"/>
      <c r="P222" s="358">
        <v>693</v>
      </c>
      <c r="Q222" s="215">
        <v>415800</v>
      </c>
      <c r="R222" s="251"/>
      <c r="S222" s="358">
        <f t="shared" si="121"/>
        <v>693</v>
      </c>
      <c r="T222" s="215">
        <f t="shared" si="122"/>
        <v>415800</v>
      </c>
      <c r="U222" s="745">
        <f t="shared" si="124"/>
        <v>5.7457922228670924E-2</v>
      </c>
      <c r="V222" s="746"/>
    </row>
    <row r="223" spans="1:22" ht="27" customHeight="1" x14ac:dyDescent="0.2">
      <c r="A223" s="481" t="s">
        <v>606</v>
      </c>
      <c r="B223" s="675" t="s">
        <v>607</v>
      </c>
      <c r="C223" s="676"/>
      <c r="D223" s="676"/>
      <c r="E223" s="676"/>
      <c r="F223" s="676"/>
      <c r="G223" s="677"/>
      <c r="H223" s="191" t="s">
        <v>111</v>
      </c>
      <c r="I223" s="359">
        <v>6494</v>
      </c>
      <c r="J223" s="191">
        <v>609</v>
      </c>
      <c r="K223" s="609">
        <f t="shared" si="125"/>
        <v>3954846</v>
      </c>
      <c r="L223" s="438"/>
      <c r="M223" s="358">
        <f>'[2]5.4.2 Anclaje ref. d1-2"'!$M$36</f>
        <v>72</v>
      </c>
      <c r="N223" s="214">
        <f t="shared" si="120"/>
        <v>43848</v>
      </c>
      <c r="O223" s="438"/>
      <c r="P223" s="358">
        <v>5060</v>
      </c>
      <c r="Q223" s="215">
        <v>3081540</v>
      </c>
      <c r="R223" s="438"/>
      <c r="S223" s="358">
        <f t="shared" si="121"/>
        <v>5132</v>
      </c>
      <c r="T223" s="215">
        <f t="shared" si="122"/>
        <v>3125388</v>
      </c>
      <c r="U223" s="665">
        <f t="shared" si="124"/>
        <v>0.79026793963658759</v>
      </c>
      <c r="V223" s="666"/>
    </row>
    <row r="224" spans="1:22" x14ac:dyDescent="0.2">
      <c r="A224" s="484">
        <v>6</v>
      </c>
      <c r="B224" s="678" t="s">
        <v>608</v>
      </c>
      <c r="C224" s="679"/>
      <c r="D224" s="679"/>
      <c r="E224" s="679"/>
      <c r="F224" s="679"/>
      <c r="G224" s="763"/>
      <c r="H224" s="191"/>
      <c r="I224" s="359"/>
      <c r="J224" s="191"/>
      <c r="K224" s="609">
        <f t="shared" si="125"/>
        <v>0</v>
      </c>
      <c r="L224" s="438"/>
      <c r="M224" s="358"/>
      <c r="N224" s="214">
        <f t="shared" si="120"/>
        <v>0</v>
      </c>
      <c r="O224" s="438"/>
      <c r="P224" s="358">
        <v>0</v>
      </c>
      <c r="Q224" s="215">
        <v>0</v>
      </c>
      <c r="R224" s="438"/>
      <c r="S224" s="358">
        <f t="shared" si="121"/>
        <v>0</v>
      </c>
      <c r="T224" s="215">
        <f t="shared" si="122"/>
        <v>0</v>
      </c>
      <c r="U224" s="665">
        <f t="shared" si="124"/>
        <v>0</v>
      </c>
      <c r="V224" s="666"/>
    </row>
    <row r="225" spans="1:22" ht="12.75" customHeight="1" x14ac:dyDescent="0.2">
      <c r="A225" s="484" t="s">
        <v>609</v>
      </c>
      <c r="B225" s="678" t="s">
        <v>610</v>
      </c>
      <c r="C225" s="679"/>
      <c r="D225" s="679"/>
      <c r="E225" s="679"/>
      <c r="F225" s="679"/>
      <c r="G225" s="763"/>
      <c r="H225" s="191"/>
      <c r="I225" s="359"/>
      <c r="J225" s="191"/>
      <c r="K225" s="609">
        <f t="shared" si="125"/>
        <v>0</v>
      </c>
      <c r="L225" s="438"/>
      <c r="M225" s="358"/>
      <c r="N225" s="214">
        <f t="shared" si="120"/>
        <v>0</v>
      </c>
      <c r="O225" s="438"/>
      <c r="P225" s="358"/>
      <c r="Q225" s="215">
        <v>0</v>
      </c>
      <c r="R225" s="438"/>
      <c r="S225" s="358">
        <f t="shared" si="121"/>
        <v>0</v>
      </c>
      <c r="T225" s="215">
        <f t="shared" si="122"/>
        <v>0</v>
      </c>
      <c r="U225" s="665">
        <f t="shared" si="124"/>
        <v>0</v>
      </c>
      <c r="V225" s="666"/>
    </row>
    <row r="226" spans="1:22" ht="12.75" customHeight="1" x14ac:dyDescent="0.2">
      <c r="A226" s="481" t="s">
        <v>611</v>
      </c>
      <c r="B226" s="683" t="s">
        <v>612</v>
      </c>
      <c r="C226" s="684"/>
      <c r="D226" s="684"/>
      <c r="E226" s="684"/>
      <c r="F226" s="684"/>
      <c r="G226" s="685"/>
      <c r="H226" s="191" t="s">
        <v>73</v>
      </c>
      <c r="I226" s="359">
        <v>194.37</v>
      </c>
      <c r="J226" s="191">
        <v>68598</v>
      </c>
      <c r="K226" s="609">
        <f t="shared" si="125"/>
        <v>13333393</v>
      </c>
      <c r="L226" s="438"/>
      <c r="M226" s="358"/>
      <c r="N226" s="214">
        <f t="shared" si="120"/>
        <v>0</v>
      </c>
      <c r="O226" s="438"/>
      <c r="P226" s="358">
        <v>0</v>
      </c>
      <c r="Q226" s="215">
        <v>0</v>
      </c>
      <c r="R226" s="438"/>
      <c r="S226" s="358">
        <f t="shared" si="121"/>
        <v>0</v>
      </c>
      <c r="T226" s="215">
        <f t="shared" si="122"/>
        <v>0</v>
      </c>
      <c r="U226" s="665">
        <f t="shared" si="124"/>
        <v>0</v>
      </c>
      <c r="V226" s="666"/>
    </row>
    <row r="227" spans="1:22" ht="12.75" customHeight="1" x14ac:dyDescent="0.2">
      <c r="A227" s="481" t="s">
        <v>613</v>
      </c>
      <c r="B227" s="683" t="s">
        <v>614</v>
      </c>
      <c r="C227" s="684"/>
      <c r="D227" s="684"/>
      <c r="E227" s="684"/>
      <c r="F227" s="684"/>
      <c r="G227" s="685"/>
      <c r="H227" s="191" t="s">
        <v>73</v>
      </c>
      <c r="I227" s="359">
        <v>267.13</v>
      </c>
      <c r="J227" s="191">
        <v>26196</v>
      </c>
      <c r="K227" s="609">
        <f t="shared" si="125"/>
        <v>6997737</v>
      </c>
      <c r="L227" s="438"/>
      <c r="M227" s="358">
        <f>'[2]6.1.4 Alfajias en concreto'!$M$46</f>
        <v>42</v>
      </c>
      <c r="N227" s="214">
        <f t="shared" si="120"/>
        <v>1100232</v>
      </c>
      <c r="O227" s="438"/>
      <c r="P227" s="358">
        <v>165.95999999999998</v>
      </c>
      <c r="Q227" s="215">
        <v>4347488.16</v>
      </c>
      <c r="R227" s="438"/>
      <c r="S227" s="358">
        <f t="shared" si="121"/>
        <v>207.95999999999998</v>
      </c>
      <c r="T227" s="215">
        <f t="shared" si="122"/>
        <v>5447720.1600000001</v>
      </c>
      <c r="U227" s="665">
        <f t="shared" si="124"/>
        <v>0.77849741423548791</v>
      </c>
      <c r="V227" s="666"/>
    </row>
    <row r="228" spans="1:22" ht="12.75" customHeight="1" x14ac:dyDescent="0.2">
      <c r="A228" s="481" t="s">
        <v>615</v>
      </c>
      <c r="B228" s="683" t="s">
        <v>616</v>
      </c>
      <c r="C228" s="684"/>
      <c r="D228" s="684"/>
      <c r="E228" s="684"/>
      <c r="F228" s="684"/>
      <c r="G228" s="685"/>
      <c r="H228" s="191" t="s">
        <v>73</v>
      </c>
      <c r="I228" s="359">
        <v>46.1</v>
      </c>
      <c r="J228" s="191">
        <v>40103</v>
      </c>
      <c r="K228" s="609">
        <f t="shared" si="125"/>
        <v>1848748</v>
      </c>
      <c r="L228" s="438"/>
      <c r="M228" s="358">
        <f>'[2]6.1.6 Dintel conC. 0,15 x 0,10'!$M$37</f>
        <v>15.400000000000002</v>
      </c>
      <c r="N228" s="214">
        <f t="shared" si="120"/>
        <v>617586.19999999995</v>
      </c>
      <c r="O228" s="438"/>
      <c r="P228" s="358">
        <v>30.7</v>
      </c>
      <c r="Q228" s="215">
        <v>1231162.1000000001</v>
      </c>
      <c r="R228" s="438"/>
      <c r="S228" s="358">
        <f t="shared" si="121"/>
        <v>46.1</v>
      </c>
      <c r="T228" s="215">
        <f t="shared" si="122"/>
        <v>1848748.3</v>
      </c>
      <c r="U228" s="665">
        <f t="shared" si="124"/>
        <v>1.0000001622719807</v>
      </c>
      <c r="V228" s="666"/>
    </row>
    <row r="229" spans="1:22" ht="12.75" customHeight="1" x14ac:dyDescent="0.2">
      <c r="A229" s="484" t="s">
        <v>617</v>
      </c>
      <c r="B229" s="678" t="s">
        <v>618</v>
      </c>
      <c r="C229" s="679"/>
      <c r="D229" s="679"/>
      <c r="E229" s="679"/>
      <c r="F229" s="679"/>
      <c r="G229" s="763"/>
      <c r="H229" s="191">
        <v>0</v>
      </c>
      <c r="I229" s="359">
        <v>0</v>
      </c>
      <c r="J229" s="191">
        <v>0</v>
      </c>
      <c r="K229" s="609">
        <f t="shared" si="125"/>
        <v>0</v>
      </c>
      <c r="L229" s="438"/>
      <c r="M229" s="358"/>
      <c r="N229" s="214">
        <f t="shared" si="120"/>
        <v>0</v>
      </c>
      <c r="O229" s="438"/>
      <c r="P229" s="358">
        <v>0</v>
      </c>
      <c r="Q229" s="215">
        <v>0</v>
      </c>
      <c r="R229" s="438"/>
      <c r="S229" s="358">
        <f t="shared" si="121"/>
        <v>0</v>
      </c>
      <c r="T229" s="215">
        <f t="shared" si="122"/>
        <v>0</v>
      </c>
      <c r="U229" s="665">
        <f t="shared" si="124"/>
        <v>0</v>
      </c>
      <c r="V229" s="666"/>
    </row>
    <row r="230" spans="1:22" ht="12.75" customHeight="1" x14ac:dyDescent="0.2">
      <c r="A230" s="481" t="s">
        <v>619</v>
      </c>
      <c r="B230" s="683" t="s">
        <v>620</v>
      </c>
      <c r="C230" s="684"/>
      <c r="D230" s="684"/>
      <c r="E230" s="684"/>
      <c r="F230" s="684"/>
      <c r="G230" s="685"/>
      <c r="H230" s="191" t="s">
        <v>73</v>
      </c>
      <c r="I230" s="359">
        <v>83.87</v>
      </c>
      <c r="J230" s="191">
        <v>60489</v>
      </c>
      <c r="K230" s="609">
        <f t="shared" si="125"/>
        <v>5073212</v>
      </c>
      <c r="L230" s="438"/>
      <c r="M230" s="358"/>
      <c r="N230" s="214">
        <f t="shared" si="120"/>
        <v>0</v>
      </c>
      <c r="O230" s="438"/>
      <c r="P230" s="358">
        <v>0</v>
      </c>
      <c r="Q230" s="215">
        <v>0</v>
      </c>
      <c r="R230" s="438"/>
      <c r="S230" s="358">
        <f t="shared" si="121"/>
        <v>0</v>
      </c>
      <c r="T230" s="215">
        <f t="shared" si="122"/>
        <v>0</v>
      </c>
      <c r="U230" s="665">
        <f t="shared" si="124"/>
        <v>0</v>
      </c>
      <c r="V230" s="666"/>
    </row>
    <row r="231" spans="1:22" ht="12.75" customHeight="1" x14ac:dyDescent="0.2">
      <c r="A231" s="484">
        <v>9</v>
      </c>
      <c r="B231" s="678" t="s">
        <v>154</v>
      </c>
      <c r="C231" s="679"/>
      <c r="D231" s="679"/>
      <c r="E231" s="679"/>
      <c r="F231" s="679"/>
      <c r="G231" s="763"/>
      <c r="H231" s="191">
        <v>0</v>
      </c>
      <c r="I231" s="359"/>
      <c r="J231" s="191"/>
      <c r="K231" s="609">
        <f t="shared" si="125"/>
        <v>0</v>
      </c>
      <c r="L231" s="438"/>
      <c r="M231" s="358"/>
      <c r="N231" s="214">
        <f t="shared" si="120"/>
        <v>0</v>
      </c>
      <c r="O231" s="438"/>
      <c r="P231" s="358">
        <v>0</v>
      </c>
      <c r="Q231" s="215">
        <v>0</v>
      </c>
      <c r="R231" s="438"/>
      <c r="S231" s="358">
        <f t="shared" si="121"/>
        <v>0</v>
      </c>
      <c r="T231" s="215">
        <f t="shared" si="122"/>
        <v>0</v>
      </c>
      <c r="U231" s="665">
        <f t="shared" si="124"/>
        <v>0</v>
      </c>
      <c r="V231" s="666"/>
    </row>
    <row r="232" spans="1:22" ht="12.75" customHeight="1" x14ac:dyDescent="0.2">
      <c r="A232" s="484">
        <v>9.1</v>
      </c>
      <c r="B232" s="678" t="s">
        <v>355</v>
      </c>
      <c r="C232" s="679"/>
      <c r="D232" s="679"/>
      <c r="E232" s="679"/>
      <c r="F232" s="679"/>
      <c r="G232" s="763"/>
      <c r="H232" s="191">
        <v>0</v>
      </c>
      <c r="I232" s="359"/>
      <c r="J232" s="191"/>
      <c r="K232" s="609">
        <f t="shared" si="125"/>
        <v>0</v>
      </c>
      <c r="L232" s="438"/>
      <c r="M232" s="358"/>
      <c r="N232" s="214">
        <f t="shared" si="120"/>
        <v>0</v>
      </c>
      <c r="O232" s="438"/>
      <c r="P232" s="358">
        <v>0</v>
      </c>
      <c r="Q232" s="215">
        <v>0</v>
      </c>
      <c r="R232" s="438"/>
      <c r="S232" s="358">
        <f t="shared" si="121"/>
        <v>0</v>
      </c>
      <c r="T232" s="215">
        <f t="shared" si="122"/>
        <v>0</v>
      </c>
      <c r="U232" s="665">
        <f t="shared" si="124"/>
        <v>0</v>
      </c>
      <c r="V232" s="666"/>
    </row>
    <row r="233" spans="1:22" ht="12.75" customHeight="1" x14ac:dyDescent="0.2">
      <c r="A233" s="481" t="s">
        <v>155</v>
      </c>
      <c r="B233" s="683" t="s">
        <v>156</v>
      </c>
      <c r="C233" s="684"/>
      <c r="D233" s="684"/>
      <c r="E233" s="684"/>
      <c r="F233" s="684"/>
      <c r="G233" s="685"/>
      <c r="H233" s="191" t="s">
        <v>73</v>
      </c>
      <c r="I233" s="359">
        <v>1250</v>
      </c>
      <c r="J233" s="191">
        <v>5061</v>
      </c>
      <c r="K233" s="609">
        <f t="shared" si="125"/>
        <v>6326250</v>
      </c>
      <c r="L233" s="438"/>
      <c r="M233" s="358"/>
      <c r="N233" s="214">
        <f t="shared" si="120"/>
        <v>0</v>
      </c>
      <c r="O233" s="438"/>
      <c r="P233" s="358">
        <v>141.33000000000001</v>
      </c>
      <c r="Q233" s="215">
        <v>715271.13</v>
      </c>
      <c r="R233" s="438"/>
      <c r="S233" s="358">
        <f t="shared" si="121"/>
        <v>141.33000000000001</v>
      </c>
      <c r="T233" s="215">
        <f t="shared" si="122"/>
        <v>715271.13</v>
      </c>
      <c r="U233" s="665">
        <f t="shared" si="124"/>
        <v>0.113064</v>
      </c>
      <c r="V233" s="666"/>
    </row>
    <row r="234" spans="1:22" ht="12.75" customHeight="1" x14ac:dyDescent="0.2">
      <c r="A234" s="481" t="s">
        <v>157</v>
      </c>
      <c r="B234" s="683" t="s">
        <v>158</v>
      </c>
      <c r="C234" s="684"/>
      <c r="D234" s="684"/>
      <c r="E234" s="684"/>
      <c r="F234" s="684"/>
      <c r="G234" s="685"/>
      <c r="H234" s="191" t="s">
        <v>87</v>
      </c>
      <c r="I234" s="359">
        <v>260.39999999999998</v>
      </c>
      <c r="J234" s="191">
        <v>17301</v>
      </c>
      <c r="K234" s="609">
        <f t="shared" si="125"/>
        <v>4505180</v>
      </c>
      <c r="L234" s="438"/>
      <c r="M234" s="358">
        <f>'[2]9.1.2 Pañete Impermeabilizado'!$M$37</f>
        <v>8.1765000000000008</v>
      </c>
      <c r="N234" s="214">
        <f t="shared" si="120"/>
        <v>141349.17000000001</v>
      </c>
      <c r="O234" s="438"/>
      <c r="P234" s="358">
        <v>190.51800000000003</v>
      </c>
      <c r="Q234" s="215">
        <v>3296013.51</v>
      </c>
      <c r="R234" s="438"/>
      <c r="S234" s="358">
        <f t="shared" si="121"/>
        <v>198.69450000000003</v>
      </c>
      <c r="T234" s="215">
        <f t="shared" si="122"/>
        <v>3437535.69</v>
      </c>
      <c r="U234" s="665">
        <f t="shared" si="124"/>
        <v>0.7630185009256012</v>
      </c>
      <c r="V234" s="666"/>
    </row>
    <row r="235" spans="1:22" ht="12.75" customHeight="1" x14ac:dyDescent="0.2">
      <c r="A235" s="481" t="s">
        <v>159</v>
      </c>
      <c r="B235" s="683" t="s">
        <v>160</v>
      </c>
      <c r="C235" s="684"/>
      <c r="D235" s="684"/>
      <c r="E235" s="684"/>
      <c r="F235" s="684"/>
      <c r="G235" s="685"/>
      <c r="H235" s="191" t="s">
        <v>87</v>
      </c>
      <c r="I235" s="359">
        <v>499.90799999999996</v>
      </c>
      <c r="J235" s="191">
        <v>20333</v>
      </c>
      <c r="K235" s="609">
        <f t="shared" si="125"/>
        <v>10164629</v>
      </c>
      <c r="L235" s="210"/>
      <c r="M235" s="358">
        <f>'[2]9.1.4 Pañete liso culatas'!$M$38</f>
        <v>399.15799999999996</v>
      </c>
      <c r="N235" s="214">
        <f t="shared" si="120"/>
        <v>8115916.9500000002</v>
      </c>
      <c r="O235" s="210"/>
      <c r="P235" s="358">
        <v>100.75000000000001</v>
      </c>
      <c r="Q235" s="215">
        <v>2048549.75</v>
      </c>
      <c r="R235" s="251"/>
      <c r="S235" s="358">
        <f t="shared" si="121"/>
        <v>499.90799999999996</v>
      </c>
      <c r="T235" s="215">
        <f t="shared" si="122"/>
        <v>10164466.699999999</v>
      </c>
      <c r="U235" s="665">
        <f t="shared" si="124"/>
        <v>0.9999840328653411</v>
      </c>
      <c r="V235" s="666"/>
    </row>
    <row r="236" spans="1:22" ht="12.75" customHeight="1" x14ac:dyDescent="0.2">
      <c r="A236" s="481" t="s">
        <v>621</v>
      </c>
      <c r="B236" s="683" t="s">
        <v>622</v>
      </c>
      <c r="C236" s="684"/>
      <c r="D236" s="684"/>
      <c r="E236" s="684"/>
      <c r="F236" s="684"/>
      <c r="G236" s="685"/>
      <c r="H236" s="191" t="s">
        <v>87</v>
      </c>
      <c r="I236" s="359">
        <v>2456.42</v>
      </c>
      <c r="J236" s="191">
        <v>16239</v>
      </c>
      <c r="K236" s="609">
        <f t="shared" si="125"/>
        <v>39889804</v>
      </c>
      <c r="L236" s="438"/>
      <c r="M236" s="358">
        <f>'[2]9.1.7 Pañete liso sobre muros'!$M$47</f>
        <v>69.725500000000011</v>
      </c>
      <c r="N236" s="214">
        <f t="shared" si="120"/>
        <v>1132183.08</v>
      </c>
      <c r="O236" s="438"/>
      <c r="P236" s="358">
        <v>1890.0755199999999</v>
      </c>
      <c r="Q236" s="215">
        <v>30692846.73</v>
      </c>
      <c r="R236" s="438"/>
      <c r="S236" s="358">
        <f t="shared" si="121"/>
        <v>1959.8010199999999</v>
      </c>
      <c r="T236" s="215">
        <f t="shared" si="122"/>
        <v>31825192.199999999</v>
      </c>
      <c r="U236" s="665">
        <f t="shared" si="124"/>
        <v>0.79782774064269657</v>
      </c>
      <c r="V236" s="666"/>
    </row>
    <row r="237" spans="1:22" ht="12.75" customHeight="1" x14ac:dyDescent="0.2">
      <c r="A237" s="481" t="s">
        <v>623</v>
      </c>
      <c r="B237" s="683" t="s">
        <v>624</v>
      </c>
      <c r="C237" s="684"/>
      <c r="D237" s="684"/>
      <c r="E237" s="684"/>
      <c r="F237" s="684"/>
      <c r="G237" s="685"/>
      <c r="H237" s="191" t="s">
        <v>87</v>
      </c>
      <c r="I237" s="359">
        <v>1666.76</v>
      </c>
      <c r="J237" s="191">
        <v>15847</v>
      </c>
      <c r="K237" s="609">
        <f t="shared" si="125"/>
        <v>26413146</v>
      </c>
      <c r="L237" s="438"/>
      <c r="M237" s="358"/>
      <c r="N237" s="214">
        <f t="shared" si="120"/>
        <v>0</v>
      </c>
      <c r="O237" s="438"/>
      <c r="P237" s="358">
        <v>0</v>
      </c>
      <c r="Q237" s="215">
        <v>0</v>
      </c>
      <c r="R237" s="438"/>
      <c r="S237" s="358">
        <f t="shared" si="121"/>
        <v>0</v>
      </c>
      <c r="T237" s="215">
        <f t="shared" si="122"/>
        <v>0</v>
      </c>
      <c r="U237" s="665">
        <f t="shared" si="124"/>
        <v>0</v>
      </c>
      <c r="V237" s="666"/>
    </row>
    <row r="238" spans="1:22" ht="12.75" customHeight="1" x14ac:dyDescent="0.2">
      <c r="A238" s="484">
        <v>10</v>
      </c>
      <c r="B238" s="678" t="s">
        <v>625</v>
      </c>
      <c r="C238" s="679"/>
      <c r="D238" s="679"/>
      <c r="E238" s="679"/>
      <c r="F238" s="679"/>
      <c r="G238" s="763"/>
      <c r="H238" s="191">
        <v>0</v>
      </c>
      <c r="I238" s="359"/>
      <c r="J238" s="191"/>
      <c r="K238" s="609">
        <f t="shared" si="125"/>
        <v>0</v>
      </c>
      <c r="L238" s="438"/>
      <c r="M238" s="358"/>
      <c r="N238" s="214">
        <f t="shared" si="120"/>
        <v>0</v>
      </c>
      <c r="O238" s="438"/>
      <c r="P238" s="358">
        <v>0</v>
      </c>
      <c r="Q238" s="215">
        <v>0</v>
      </c>
      <c r="R238" s="438"/>
      <c r="S238" s="358">
        <f t="shared" si="121"/>
        <v>0</v>
      </c>
      <c r="T238" s="215">
        <f t="shared" si="122"/>
        <v>0</v>
      </c>
      <c r="U238" s="665">
        <f t="shared" si="124"/>
        <v>0</v>
      </c>
      <c r="V238" s="666"/>
    </row>
    <row r="239" spans="1:22" ht="12.75" customHeight="1" x14ac:dyDescent="0.2">
      <c r="A239" s="484">
        <v>10.1</v>
      </c>
      <c r="B239" s="678" t="s">
        <v>162</v>
      </c>
      <c r="C239" s="679"/>
      <c r="D239" s="679"/>
      <c r="E239" s="679"/>
      <c r="F239" s="679"/>
      <c r="G239" s="763"/>
      <c r="H239" s="191">
        <v>0</v>
      </c>
      <c r="I239" s="359"/>
      <c r="J239" s="191"/>
      <c r="K239" s="609">
        <f t="shared" si="125"/>
        <v>0</v>
      </c>
      <c r="L239" s="438"/>
      <c r="M239" s="358"/>
      <c r="N239" s="214">
        <f t="shared" si="120"/>
        <v>0</v>
      </c>
      <c r="O239" s="438"/>
      <c r="P239" s="358">
        <v>0</v>
      </c>
      <c r="Q239" s="215">
        <v>0</v>
      </c>
      <c r="R239" s="438"/>
      <c r="S239" s="358">
        <f t="shared" si="121"/>
        <v>0</v>
      </c>
      <c r="T239" s="215">
        <f t="shared" si="122"/>
        <v>0</v>
      </c>
      <c r="U239" s="665">
        <f t="shared" si="124"/>
        <v>0</v>
      </c>
      <c r="V239" s="666"/>
    </row>
    <row r="240" spans="1:22" ht="12.75" customHeight="1" x14ac:dyDescent="0.2">
      <c r="A240" s="481" t="s">
        <v>626</v>
      </c>
      <c r="B240" s="683" t="s">
        <v>627</v>
      </c>
      <c r="C240" s="684"/>
      <c r="D240" s="684"/>
      <c r="E240" s="684"/>
      <c r="F240" s="684"/>
      <c r="G240" s="685"/>
      <c r="H240" s="191" t="s">
        <v>628</v>
      </c>
      <c r="I240" s="359">
        <v>2064.3633439999999</v>
      </c>
      <c r="J240" s="191">
        <v>29799</v>
      </c>
      <c r="K240" s="609">
        <f t="shared" si="125"/>
        <v>61515963</v>
      </c>
      <c r="L240" s="438"/>
      <c r="M240" s="358">
        <f>'[2]10.1.1 Afinado endurecido '!$M$36</f>
        <v>480.16780000000006</v>
      </c>
      <c r="N240" s="214">
        <f t="shared" si="120"/>
        <v>14308287.84</v>
      </c>
      <c r="O240" s="438"/>
      <c r="P240" s="358">
        <v>1584.1955439999999</v>
      </c>
      <c r="Q240" s="215">
        <v>47207277.810000002</v>
      </c>
      <c r="R240" s="438"/>
      <c r="S240" s="358">
        <f t="shared" si="121"/>
        <v>2064.3633439999999</v>
      </c>
      <c r="T240" s="215">
        <f t="shared" si="122"/>
        <v>61515863.640000001</v>
      </c>
      <c r="U240" s="1004">
        <f t="shared" si="124"/>
        <v>0.99999838480948433</v>
      </c>
      <c r="V240" s="1005"/>
    </row>
    <row r="241" spans="1:22" ht="12.75" customHeight="1" x14ac:dyDescent="0.2">
      <c r="A241" s="481" t="s">
        <v>163</v>
      </c>
      <c r="B241" s="683" t="s">
        <v>164</v>
      </c>
      <c r="C241" s="684"/>
      <c r="D241" s="684"/>
      <c r="E241" s="684"/>
      <c r="F241" s="684"/>
      <c r="G241" s="685"/>
      <c r="H241" s="191" t="s">
        <v>87</v>
      </c>
      <c r="I241" s="359">
        <v>117.38829999999999</v>
      </c>
      <c r="J241" s="191">
        <v>24096</v>
      </c>
      <c r="K241" s="609">
        <f t="shared" si="125"/>
        <v>2828588</v>
      </c>
      <c r="L241" s="210"/>
      <c r="M241" s="358">
        <f>'[2]10.1.2Afinado impermeabilizado.'!$M$36</f>
        <v>45.309999999999995</v>
      </c>
      <c r="N241" s="214">
        <f t="shared" si="120"/>
        <v>1091789.76</v>
      </c>
      <c r="O241" s="210"/>
      <c r="P241" s="358">
        <v>72.078299999999999</v>
      </c>
      <c r="Q241" s="215">
        <v>1736598.72</v>
      </c>
      <c r="R241" s="251"/>
      <c r="S241" s="358">
        <f t="shared" si="121"/>
        <v>117.38829999999999</v>
      </c>
      <c r="T241" s="215">
        <f t="shared" si="122"/>
        <v>2828388.48</v>
      </c>
      <c r="U241" s="665">
        <f t="shared" si="124"/>
        <v>0.99992946303950947</v>
      </c>
      <c r="V241" s="666"/>
    </row>
    <row r="242" spans="1:22" x14ac:dyDescent="0.2">
      <c r="A242" s="484">
        <v>10.199999999999999</v>
      </c>
      <c r="B242" s="678" t="s">
        <v>358</v>
      </c>
      <c r="C242" s="679"/>
      <c r="D242" s="679"/>
      <c r="E242" s="679"/>
      <c r="F242" s="679"/>
      <c r="G242" s="763"/>
      <c r="H242" s="191">
        <v>0</v>
      </c>
      <c r="I242" s="359">
        <v>0</v>
      </c>
      <c r="J242" s="191">
        <v>0</v>
      </c>
      <c r="K242" s="609">
        <f t="shared" si="125"/>
        <v>0</v>
      </c>
      <c r="L242" s="438"/>
      <c r="M242" s="358"/>
      <c r="N242" s="214">
        <f t="shared" si="120"/>
        <v>0</v>
      </c>
      <c r="O242" s="438"/>
      <c r="P242" s="358">
        <v>0</v>
      </c>
      <c r="Q242" s="215">
        <v>0</v>
      </c>
      <c r="R242" s="438"/>
      <c r="S242" s="358">
        <f t="shared" si="121"/>
        <v>0</v>
      </c>
      <c r="T242" s="215">
        <f t="shared" si="122"/>
        <v>0</v>
      </c>
      <c r="U242" s="665">
        <f t="shared" si="124"/>
        <v>0</v>
      </c>
      <c r="V242" s="666"/>
    </row>
    <row r="243" spans="1:22" ht="27" customHeight="1" x14ac:dyDescent="0.2">
      <c r="A243" s="481" t="s">
        <v>629</v>
      </c>
      <c r="B243" s="675" t="s">
        <v>630</v>
      </c>
      <c r="C243" s="676"/>
      <c r="D243" s="676"/>
      <c r="E243" s="676"/>
      <c r="F243" s="676"/>
      <c r="G243" s="677"/>
      <c r="H243" s="191" t="s">
        <v>87</v>
      </c>
      <c r="I243" s="359">
        <v>805.64</v>
      </c>
      <c r="J243" s="191">
        <v>93477</v>
      </c>
      <c r="K243" s="609">
        <f t="shared" si="125"/>
        <v>75308810</v>
      </c>
      <c r="L243" s="438"/>
      <c r="M243" s="358"/>
      <c r="N243" s="214">
        <f t="shared" ref="N243:N306" si="126">ROUND((ROUNDDOWN(M243,2))*J243,2)</f>
        <v>0</v>
      </c>
      <c r="O243" s="438"/>
      <c r="P243" s="358">
        <v>0</v>
      </c>
      <c r="Q243" s="215">
        <v>0</v>
      </c>
      <c r="R243" s="438"/>
      <c r="S243" s="358">
        <f t="shared" ref="S243:S306" si="127">M243+P243</f>
        <v>0</v>
      </c>
      <c r="T243" s="215">
        <f t="shared" ref="T243:T306" si="128">+ROUND((ROUNDDOWN(S243,2))*J243,2)</f>
        <v>0</v>
      </c>
      <c r="U243" s="665">
        <f t="shared" si="124"/>
        <v>0</v>
      </c>
      <c r="V243" s="666"/>
    </row>
    <row r="244" spans="1:22" ht="28.5" customHeight="1" x14ac:dyDescent="0.2">
      <c r="A244" s="481" t="s">
        <v>631</v>
      </c>
      <c r="B244" s="675" t="s">
        <v>632</v>
      </c>
      <c r="C244" s="676"/>
      <c r="D244" s="676"/>
      <c r="E244" s="676"/>
      <c r="F244" s="676"/>
      <c r="G244" s="677"/>
      <c r="H244" s="191" t="s">
        <v>87</v>
      </c>
      <c r="I244" s="359">
        <v>105.53</v>
      </c>
      <c r="J244" s="191">
        <v>50736</v>
      </c>
      <c r="K244" s="609">
        <f t="shared" si="125"/>
        <v>5354170</v>
      </c>
      <c r="L244" s="438"/>
      <c r="M244" s="358">
        <f>'[2]10.2.33 baldosa cer. antid.'!$M$44</f>
        <v>25.6</v>
      </c>
      <c r="N244" s="214">
        <f t="shared" si="126"/>
        <v>1298841.6000000001</v>
      </c>
      <c r="O244" s="438"/>
      <c r="P244" s="358">
        <v>60.76</v>
      </c>
      <c r="Q244" s="215">
        <v>3082719.36</v>
      </c>
      <c r="R244" s="438"/>
      <c r="S244" s="358">
        <f t="shared" si="127"/>
        <v>86.36</v>
      </c>
      <c r="T244" s="215">
        <f t="shared" si="128"/>
        <v>4381560.96</v>
      </c>
      <c r="U244" s="665">
        <f t="shared" ref="U244:U307" si="129">IF(K244=0,0)+IF(K244&gt;0,T244/K244)</f>
        <v>0.81834550639968473</v>
      </c>
      <c r="V244" s="666"/>
    </row>
    <row r="245" spans="1:22" ht="12.75" customHeight="1" x14ac:dyDescent="0.2">
      <c r="A245" s="484">
        <v>10.3</v>
      </c>
      <c r="B245" s="678" t="s">
        <v>633</v>
      </c>
      <c r="C245" s="679"/>
      <c r="D245" s="679"/>
      <c r="E245" s="679"/>
      <c r="F245" s="679"/>
      <c r="G245" s="763"/>
      <c r="H245" s="191">
        <v>0</v>
      </c>
      <c r="I245" s="359"/>
      <c r="J245" s="191"/>
      <c r="K245" s="609">
        <f t="shared" ref="K245:K308" si="130">ROUND(+I245*J245,0)</f>
        <v>0</v>
      </c>
      <c r="L245" s="438"/>
      <c r="M245" s="358">
        <v>0</v>
      </c>
      <c r="N245" s="214">
        <f t="shared" si="126"/>
        <v>0</v>
      </c>
      <c r="O245" s="438"/>
      <c r="P245" s="358">
        <v>0</v>
      </c>
      <c r="Q245" s="215">
        <v>0</v>
      </c>
      <c r="R245" s="438"/>
      <c r="S245" s="358">
        <f t="shared" si="127"/>
        <v>0</v>
      </c>
      <c r="T245" s="215">
        <f t="shared" si="128"/>
        <v>0</v>
      </c>
      <c r="U245" s="665">
        <f t="shared" si="129"/>
        <v>0</v>
      </c>
      <c r="V245" s="666"/>
    </row>
    <row r="246" spans="1:22" ht="12.75" customHeight="1" x14ac:dyDescent="0.2">
      <c r="A246" s="481" t="s">
        <v>634</v>
      </c>
      <c r="B246" s="683" t="s">
        <v>635</v>
      </c>
      <c r="C246" s="684"/>
      <c r="D246" s="684"/>
      <c r="E246" s="684"/>
      <c r="F246" s="684"/>
      <c r="G246" s="685"/>
      <c r="H246" s="191" t="s">
        <v>73</v>
      </c>
      <c r="I246" s="359">
        <v>195.26</v>
      </c>
      <c r="J246" s="191">
        <v>48533</v>
      </c>
      <c r="K246" s="609">
        <f t="shared" si="130"/>
        <v>9476554</v>
      </c>
      <c r="L246" s="438"/>
      <c r="M246" s="358">
        <v>0</v>
      </c>
      <c r="N246" s="214">
        <f t="shared" si="126"/>
        <v>0</v>
      </c>
      <c r="O246" s="438"/>
      <c r="P246" s="358">
        <v>0</v>
      </c>
      <c r="Q246" s="215">
        <v>0</v>
      </c>
      <c r="R246" s="438"/>
      <c r="S246" s="358">
        <f t="shared" si="127"/>
        <v>0</v>
      </c>
      <c r="T246" s="215">
        <f t="shared" si="128"/>
        <v>0</v>
      </c>
      <c r="U246" s="665">
        <f t="shared" si="129"/>
        <v>0</v>
      </c>
      <c r="V246" s="666"/>
    </row>
    <row r="247" spans="1:22" ht="12.75" customHeight="1" x14ac:dyDescent="0.2">
      <c r="A247" s="484" t="s">
        <v>636</v>
      </c>
      <c r="B247" s="678" t="s">
        <v>637</v>
      </c>
      <c r="C247" s="679"/>
      <c r="D247" s="679"/>
      <c r="E247" s="679"/>
      <c r="F247" s="679"/>
      <c r="G247" s="763"/>
      <c r="H247" s="191">
        <v>0</v>
      </c>
      <c r="I247" s="359"/>
      <c r="J247" s="191"/>
      <c r="K247" s="609">
        <f t="shared" si="130"/>
        <v>0</v>
      </c>
      <c r="L247" s="438"/>
      <c r="M247" s="358">
        <v>0</v>
      </c>
      <c r="N247" s="214">
        <f t="shared" si="126"/>
        <v>0</v>
      </c>
      <c r="O247" s="438"/>
      <c r="P247" s="358">
        <v>0</v>
      </c>
      <c r="Q247" s="215">
        <v>0</v>
      </c>
      <c r="R247" s="438"/>
      <c r="S247" s="358">
        <f t="shared" si="127"/>
        <v>0</v>
      </c>
      <c r="T247" s="215">
        <f t="shared" si="128"/>
        <v>0</v>
      </c>
      <c r="U247" s="665">
        <f t="shared" si="129"/>
        <v>0</v>
      </c>
      <c r="V247" s="666"/>
    </row>
    <row r="248" spans="1:22" ht="12.75" customHeight="1" x14ac:dyDescent="0.2">
      <c r="A248" s="481" t="s">
        <v>638</v>
      </c>
      <c r="B248" s="683" t="s">
        <v>639</v>
      </c>
      <c r="C248" s="684"/>
      <c r="D248" s="684"/>
      <c r="E248" s="684"/>
      <c r="F248" s="684"/>
      <c r="G248" s="685"/>
      <c r="H248" s="191" t="s">
        <v>73</v>
      </c>
      <c r="I248" s="359">
        <v>33.5</v>
      </c>
      <c r="J248" s="191">
        <v>30575</v>
      </c>
      <c r="K248" s="609">
        <f t="shared" si="130"/>
        <v>1024263</v>
      </c>
      <c r="L248" s="438"/>
      <c r="M248" s="358"/>
      <c r="N248" s="214">
        <f t="shared" si="126"/>
        <v>0</v>
      </c>
      <c r="O248" s="438"/>
      <c r="P248" s="358">
        <v>0</v>
      </c>
      <c r="Q248" s="215">
        <v>0</v>
      </c>
      <c r="R248" s="438"/>
      <c r="S248" s="358">
        <f t="shared" si="127"/>
        <v>0</v>
      </c>
      <c r="T248" s="215">
        <f t="shared" si="128"/>
        <v>0</v>
      </c>
      <c r="U248" s="665">
        <f t="shared" si="129"/>
        <v>0</v>
      </c>
      <c r="V248" s="666"/>
    </row>
    <row r="249" spans="1:22" ht="12.75" customHeight="1" x14ac:dyDescent="0.2">
      <c r="A249" s="481" t="s">
        <v>640</v>
      </c>
      <c r="B249" s="683" t="s">
        <v>641</v>
      </c>
      <c r="C249" s="684"/>
      <c r="D249" s="684"/>
      <c r="E249" s="684"/>
      <c r="F249" s="684"/>
      <c r="G249" s="685"/>
      <c r="H249" s="191" t="s">
        <v>73</v>
      </c>
      <c r="I249" s="359">
        <v>205.39</v>
      </c>
      <c r="J249" s="191">
        <v>9835</v>
      </c>
      <c r="K249" s="609">
        <f t="shared" si="130"/>
        <v>2020011</v>
      </c>
      <c r="L249" s="438"/>
      <c r="M249" s="358">
        <v>0</v>
      </c>
      <c r="N249" s="214">
        <f t="shared" si="126"/>
        <v>0</v>
      </c>
      <c r="O249" s="438"/>
      <c r="P249" s="358">
        <v>0</v>
      </c>
      <c r="Q249" s="215">
        <v>0</v>
      </c>
      <c r="R249" s="438"/>
      <c r="S249" s="358">
        <f t="shared" si="127"/>
        <v>0</v>
      </c>
      <c r="T249" s="215">
        <f t="shared" si="128"/>
        <v>0</v>
      </c>
      <c r="U249" s="665">
        <f t="shared" si="129"/>
        <v>0</v>
      </c>
      <c r="V249" s="666"/>
    </row>
    <row r="250" spans="1:22" ht="12.75" customHeight="1" x14ac:dyDescent="0.2">
      <c r="A250" s="484">
        <v>11</v>
      </c>
      <c r="B250" s="678" t="s">
        <v>286</v>
      </c>
      <c r="C250" s="679"/>
      <c r="D250" s="679"/>
      <c r="E250" s="679"/>
      <c r="F250" s="679"/>
      <c r="G250" s="763"/>
      <c r="H250" s="191">
        <v>0</v>
      </c>
      <c r="I250" s="359"/>
      <c r="J250" s="191"/>
      <c r="K250" s="609">
        <f t="shared" si="130"/>
        <v>0</v>
      </c>
      <c r="L250" s="438"/>
      <c r="M250" s="358">
        <v>0</v>
      </c>
      <c r="N250" s="214">
        <f t="shared" si="126"/>
        <v>0</v>
      </c>
      <c r="O250" s="438"/>
      <c r="P250" s="358">
        <v>0</v>
      </c>
      <c r="Q250" s="215">
        <v>0</v>
      </c>
      <c r="R250" s="438"/>
      <c r="S250" s="358">
        <f t="shared" si="127"/>
        <v>0</v>
      </c>
      <c r="T250" s="215">
        <f t="shared" si="128"/>
        <v>0</v>
      </c>
      <c r="U250" s="665">
        <f t="shared" si="129"/>
        <v>0</v>
      </c>
      <c r="V250" s="666"/>
    </row>
    <row r="251" spans="1:22" ht="12.75" customHeight="1" x14ac:dyDescent="0.2">
      <c r="A251" s="484">
        <v>11.1</v>
      </c>
      <c r="B251" s="678" t="s">
        <v>167</v>
      </c>
      <c r="C251" s="679"/>
      <c r="D251" s="679"/>
      <c r="E251" s="679"/>
      <c r="F251" s="679"/>
      <c r="G251" s="763"/>
      <c r="H251" s="191">
        <v>0</v>
      </c>
      <c r="I251" s="359"/>
      <c r="J251" s="191"/>
      <c r="K251" s="609">
        <f t="shared" si="130"/>
        <v>0</v>
      </c>
      <c r="L251" s="438"/>
      <c r="M251" s="358">
        <v>0</v>
      </c>
      <c r="N251" s="214">
        <f t="shared" si="126"/>
        <v>0</v>
      </c>
      <c r="O251" s="438"/>
      <c r="P251" s="358">
        <v>0</v>
      </c>
      <c r="Q251" s="215">
        <v>0</v>
      </c>
      <c r="R251" s="438"/>
      <c r="S251" s="358">
        <f t="shared" si="127"/>
        <v>0</v>
      </c>
      <c r="T251" s="215">
        <f t="shared" si="128"/>
        <v>0</v>
      </c>
      <c r="U251" s="665">
        <f t="shared" si="129"/>
        <v>0</v>
      </c>
      <c r="V251" s="666"/>
    </row>
    <row r="252" spans="1:22" ht="24" customHeight="1" x14ac:dyDescent="0.2">
      <c r="A252" s="481" t="s">
        <v>642</v>
      </c>
      <c r="B252" s="675" t="s">
        <v>643</v>
      </c>
      <c r="C252" s="676"/>
      <c r="D252" s="676"/>
      <c r="E252" s="676"/>
      <c r="F252" s="676"/>
      <c r="G252" s="677"/>
      <c r="H252" s="191" t="s">
        <v>87</v>
      </c>
      <c r="I252" s="359">
        <v>181.89</v>
      </c>
      <c r="J252" s="191">
        <v>28474</v>
      </c>
      <c r="K252" s="609">
        <f t="shared" si="130"/>
        <v>5179136</v>
      </c>
      <c r="L252" s="438"/>
      <c r="M252" s="358"/>
      <c r="N252" s="214">
        <f t="shared" si="126"/>
        <v>0</v>
      </c>
      <c r="O252" s="438"/>
      <c r="P252" s="358">
        <v>54.198</v>
      </c>
      <c r="Q252" s="215">
        <v>1543006.06</v>
      </c>
      <c r="R252" s="438"/>
      <c r="S252" s="358">
        <f t="shared" si="127"/>
        <v>54.198</v>
      </c>
      <c r="T252" s="215">
        <f t="shared" si="128"/>
        <v>1543006.06</v>
      </c>
      <c r="U252" s="665">
        <f t="shared" si="129"/>
        <v>0.29792731065567696</v>
      </c>
      <c r="V252" s="666"/>
    </row>
    <row r="253" spans="1:22" ht="12.75" customHeight="1" x14ac:dyDescent="0.2">
      <c r="A253" s="481" t="s">
        <v>433</v>
      </c>
      <c r="B253" s="683" t="s">
        <v>434</v>
      </c>
      <c r="C253" s="684"/>
      <c r="D253" s="684"/>
      <c r="E253" s="684"/>
      <c r="F253" s="684"/>
      <c r="G253" s="685"/>
      <c r="H253" s="191" t="s">
        <v>87</v>
      </c>
      <c r="I253" s="359">
        <v>181.89</v>
      </c>
      <c r="J253" s="191">
        <v>46479</v>
      </c>
      <c r="K253" s="609">
        <f t="shared" si="130"/>
        <v>8454065</v>
      </c>
      <c r="L253" s="438"/>
      <c r="M253" s="358"/>
      <c r="N253" s="214">
        <f t="shared" si="126"/>
        <v>0</v>
      </c>
      <c r="O253" s="438"/>
      <c r="P253" s="358">
        <v>54.198</v>
      </c>
      <c r="Q253" s="215">
        <v>2518697.0099999998</v>
      </c>
      <c r="R253" s="438"/>
      <c r="S253" s="358">
        <f t="shared" si="127"/>
        <v>54.198</v>
      </c>
      <c r="T253" s="215">
        <f t="shared" si="128"/>
        <v>2518697.0099999998</v>
      </c>
      <c r="U253" s="665">
        <f t="shared" si="129"/>
        <v>0.29792732963373236</v>
      </c>
      <c r="V253" s="666"/>
    </row>
    <row r="254" spans="1:22" ht="12.75" customHeight="1" x14ac:dyDescent="0.2">
      <c r="A254" s="481" t="s">
        <v>644</v>
      </c>
      <c r="B254" s="683" t="s">
        <v>645</v>
      </c>
      <c r="C254" s="684"/>
      <c r="D254" s="684"/>
      <c r="E254" s="684"/>
      <c r="F254" s="684"/>
      <c r="G254" s="685"/>
      <c r="H254" s="191" t="s">
        <v>73</v>
      </c>
      <c r="I254" s="359">
        <v>273</v>
      </c>
      <c r="J254" s="191">
        <v>10400</v>
      </c>
      <c r="K254" s="609">
        <f t="shared" si="130"/>
        <v>2839200</v>
      </c>
      <c r="L254" s="438"/>
      <c r="M254" s="358"/>
      <c r="N254" s="214">
        <f t="shared" si="126"/>
        <v>0</v>
      </c>
      <c r="O254" s="438"/>
      <c r="P254" s="358">
        <v>122.03999999999999</v>
      </c>
      <c r="Q254" s="215">
        <v>1269216</v>
      </c>
      <c r="R254" s="438"/>
      <c r="S254" s="358">
        <f t="shared" si="127"/>
        <v>122.03999999999999</v>
      </c>
      <c r="T254" s="215">
        <f t="shared" si="128"/>
        <v>1269216</v>
      </c>
      <c r="U254" s="665">
        <f t="shared" si="129"/>
        <v>0.44703296703296702</v>
      </c>
      <c r="V254" s="666"/>
    </row>
    <row r="255" spans="1:22" ht="12.75" customHeight="1" x14ac:dyDescent="0.2">
      <c r="A255" s="481" t="s">
        <v>646</v>
      </c>
      <c r="B255" s="683" t="s">
        <v>217</v>
      </c>
      <c r="C255" s="684"/>
      <c r="D255" s="684"/>
      <c r="E255" s="684"/>
      <c r="F255" s="684"/>
      <c r="G255" s="685"/>
      <c r="H255" s="191">
        <v>0</v>
      </c>
      <c r="I255" s="359"/>
      <c r="J255" s="191"/>
      <c r="K255" s="609">
        <f t="shared" si="130"/>
        <v>0</v>
      </c>
      <c r="L255" s="438"/>
      <c r="M255" s="358"/>
      <c r="N255" s="214">
        <f t="shared" si="126"/>
        <v>0</v>
      </c>
      <c r="O255" s="438"/>
      <c r="P255" s="358">
        <v>0</v>
      </c>
      <c r="Q255" s="215">
        <v>0</v>
      </c>
      <c r="R255" s="438"/>
      <c r="S255" s="358">
        <f t="shared" si="127"/>
        <v>0</v>
      </c>
      <c r="T255" s="215">
        <f t="shared" si="128"/>
        <v>0</v>
      </c>
      <c r="U255" s="665">
        <f t="shared" si="129"/>
        <v>0</v>
      </c>
      <c r="V255" s="666"/>
    </row>
    <row r="256" spans="1:22" ht="55.5" customHeight="1" x14ac:dyDescent="0.2">
      <c r="A256" s="481" t="s">
        <v>168</v>
      </c>
      <c r="B256" s="675" t="s">
        <v>169</v>
      </c>
      <c r="C256" s="676"/>
      <c r="D256" s="676"/>
      <c r="E256" s="676"/>
      <c r="F256" s="676"/>
      <c r="G256" s="677"/>
      <c r="H256" s="191" t="s">
        <v>97</v>
      </c>
      <c r="I256" s="359">
        <v>40337.345133815586</v>
      </c>
      <c r="J256" s="191">
        <v>14950</v>
      </c>
      <c r="K256" s="609">
        <f t="shared" si="130"/>
        <v>603043310</v>
      </c>
      <c r="L256" s="438"/>
      <c r="M256" s="358">
        <f>'[2]11.2.18 Estructura metálica'!$M$36</f>
        <v>1843.12</v>
      </c>
      <c r="N256" s="214">
        <f t="shared" si="126"/>
        <v>27554644</v>
      </c>
      <c r="O256" s="438"/>
      <c r="P256" s="358">
        <v>12629.199999999997</v>
      </c>
      <c r="Q256" s="215">
        <v>188806540</v>
      </c>
      <c r="R256" s="438"/>
      <c r="S256" s="358">
        <f t="shared" si="127"/>
        <v>14472.319999999996</v>
      </c>
      <c r="T256" s="215">
        <f t="shared" si="128"/>
        <v>216361184</v>
      </c>
      <c r="U256" s="665">
        <f t="shared" si="129"/>
        <v>0.35878216441867167</v>
      </c>
      <c r="V256" s="666"/>
    </row>
    <row r="257" spans="1:22" ht="27" customHeight="1" x14ac:dyDescent="0.2">
      <c r="A257" s="481" t="s">
        <v>170</v>
      </c>
      <c r="B257" s="675" t="s">
        <v>171</v>
      </c>
      <c r="C257" s="676"/>
      <c r="D257" s="676"/>
      <c r="E257" s="676"/>
      <c r="F257" s="676"/>
      <c r="G257" s="677"/>
      <c r="H257" s="191" t="s">
        <v>87</v>
      </c>
      <c r="I257" s="359">
        <v>910.59</v>
      </c>
      <c r="J257" s="191">
        <v>72060</v>
      </c>
      <c r="K257" s="609">
        <f t="shared" si="130"/>
        <v>65617115</v>
      </c>
      <c r="L257" s="438"/>
      <c r="M257" s="358">
        <f>'[2]11.2.22 Cubierta termoacústica'!$M$36</f>
        <v>121.10100000000001</v>
      </c>
      <c r="N257" s="214">
        <f t="shared" si="126"/>
        <v>8726466</v>
      </c>
      <c r="O257" s="438"/>
      <c r="P257" s="358">
        <v>525.72059999999999</v>
      </c>
      <c r="Q257" s="215">
        <v>37883383.200000003</v>
      </c>
      <c r="R257" s="438"/>
      <c r="S257" s="358">
        <f t="shared" si="127"/>
        <v>646.82159999999999</v>
      </c>
      <c r="T257" s="215">
        <f t="shared" si="128"/>
        <v>46609849.200000003</v>
      </c>
      <c r="U257" s="665">
        <f t="shared" si="129"/>
        <v>0.71033066906400877</v>
      </c>
      <c r="V257" s="666"/>
    </row>
    <row r="258" spans="1:22" ht="12.75" customHeight="1" x14ac:dyDescent="0.2">
      <c r="A258" s="484">
        <v>11.3</v>
      </c>
      <c r="B258" s="678" t="s">
        <v>172</v>
      </c>
      <c r="C258" s="679"/>
      <c r="D258" s="679"/>
      <c r="E258" s="679"/>
      <c r="F258" s="679"/>
      <c r="G258" s="763"/>
      <c r="H258" s="191">
        <v>0</v>
      </c>
      <c r="I258" s="359"/>
      <c r="J258" s="191"/>
      <c r="K258" s="609">
        <f t="shared" si="130"/>
        <v>0</v>
      </c>
      <c r="L258" s="438"/>
      <c r="M258" s="358">
        <v>0</v>
      </c>
      <c r="N258" s="214">
        <f t="shared" si="126"/>
        <v>0</v>
      </c>
      <c r="O258" s="438"/>
      <c r="P258" s="358">
        <v>0</v>
      </c>
      <c r="Q258" s="215">
        <v>0</v>
      </c>
      <c r="R258" s="438"/>
      <c r="S258" s="358">
        <f t="shared" si="127"/>
        <v>0</v>
      </c>
      <c r="T258" s="215">
        <f t="shared" si="128"/>
        <v>0</v>
      </c>
      <c r="U258" s="665">
        <f t="shared" si="129"/>
        <v>0</v>
      </c>
      <c r="V258" s="666"/>
    </row>
    <row r="259" spans="1:22" ht="12.75" customHeight="1" x14ac:dyDescent="0.2">
      <c r="A259" s="481" t="s">
        <v>175</v>
      </c>
      <c r="B259" s="683" t="s">
        <v>176</v>
      </c>
      <c r="C259" s="684"/>
      <c r="D259" s="684"/>
      <c r="E259" s="684"/>
      <c r="F259" s="684"/>
      <c r="G259" s="685"/>
      <c r="H259" s="191" t="s">
        <v>73</v>
      </c>
      <c r="I259" s="359">
        <v>374.41</v>
      </c>
      <c r="J259" s="191">
        <v>24334</v>
      </c>
      <c r="K259" s="609">
        <f t="shared" si="130"/>
        <v>9110893</v>
      </c>
      <c r="L259" s="438"/>
      <c r="M259" s="358">
        <v>0</v>
      </c>
      <c r="N259" s="214">
        <f t="shared" si="126"/>
        <v>0</v>
      </c>
      <c r="O259" s="438"/>
      <c r="P259" s="358">
        <v>0</v>
      </c>
      <c r="Q259" s="215">
        <v>0</v>
      </c>
      <c r="R259" s="438"/>
      <c r="S259" s="358">
        <f t="shared" si="127"/>
        <v>0</v>
      </c>
      <c r="T259" s="215">
        <f t="shared" si="128"/>
        <v>0</v>
      </c>
      <c r="U259" s="665">
        <f t="shared" si="129"/>
        <v>0</v>
      </c>
      <c r="V259" s="666"/>
    </row>
    <row r="260" spans="1:22" ht="12.75" customHeight="1" x14ac:dyDescent="0.2">
      <c r="A260" s="484">
        <v>12</v>
      </c>
      <c r="B260" s="678" t="s">
        <v>287</v>
      </c>
      <c r="C260" s="679"/>
      <c r="D260" s="679"/>
      <c r="E260" s="679"/>
      <c r="F260" s="679"/>
      <c r="G260" s="763"/>
      <c r="H260" s="191">
        <v>0</v>
      </c>
      <c r="I260" s="359"/>
      <c r="J260" s="191"/>
      <c r="K260" s="609">
        <f t="shared" si="130"/>
        <v>0</v>
      </c>
      <c r="L260" s="438"/>
      <c r="M260" s="358">
        <v>0</v>
      </c>
      <c r="N260" s="214">
        <f t="shared" si="126"/>
        <v>0</v>
      </c>
      <c r="O260" s="438"/>
      <c r="P260" s="358">
        <v>0</v>
      </c>
      <c r="Q260" s="215">
        <v>0</v>
      </c>
      <c r="R260" s="438"/>
      <c r="S260" s="358">
        <f t="shared" si="127"/>
        <v>0</v>
      </c>
      <c r="T260" s="215">
        <f t="shared" si="128"/>
        <v>0</v>
      </c>
      <c r="U260" s="665">
        <f t="shared" si="129"/>
        <v>0</v>
      </c>
      <c r="V260" s="666"/>
    </row>
    <row r="261" spans="1:22" ht="12.75" customHeight="1" x14ac:dyDescent="0.2">
      <c r="A261" s="484">
        <v>12.1</v>
      </c>
      <c r="B261" s="678" t="s">
        <v>647</v>
      </c>
      <c r="C261" s="679"/>
      <c r="D261" s="679"/>
      <c r="E261" s="679"/>
      <c r="F261" s="679"/>
      <c r="G261" s="763"/>
      <c r="H261" s="191">
        <v>0</v>
      </c>
      <c r="I261" s="359"/>
      <c r="J261" s="191"/>
      <c r="K261" s="609">
        <f t="shared" si="130"/>
        <v>0</v>
      </c>
      <c r="L261" s="438"/>
      <c r="M261" s="358">
        <v>0</v>
      </c>
      <c r="N261" s="214">
        <f t="shared" si="126"/>
        <v>0</v>
      </c>
      <c r="O261" s="438"/>
      <c r="P261" s="358">
        <v>0</v>
      </c>
      <c r="Q261" s="215">
        <v>0</v>
      </c>
      <c r="R261" s="438"/>
      <c r="S261" s="358">
        <f t="shared" si="127"/>
        <v>0</v>
      </c>
      <c r="T261" s="215">
        <f t="shared" si="128"/>
        <v>0</v>
      </c>
      <c r="U261" s="665">
        <f t="shared" si="129"/>
        <v>0</v>
      </c>
      <c r="V261" s="666"/>
    </row>
    <row r="262" spans="1:22" ht="38.25" customHeight="1" x14ac:dyDescent="0.2">
      <c r="A262" s="481" t="s">
        <v>648</v>
      </c>
      <c r="B262" s="675" t="s">
        <v>649</v>
      </c>
      <c r="C262" s="676"/>
      <c r="D262" s="676"/>
      <c r="E262" s="676"/>
      <c r="F262" s="676"/>
      <c r="G262" s="677"/>
      <c r="H262" s="191" t="s">
        <v>87</v>
      </c>
      <c r="I262" s="359">
        <v>530.86</v>
      </c>
      <c r="J262" s="191">
        <v>418456</v>
      </c>
      <c r="K262" s="609">
        <f t="shared" si="130"/>
        <v>222141552</v>
      </c>
      <c r="L262" s="438"/>
      <c r="M262" s="358">
        <f>'[2]12.1.1 Ventanería de aluminio'!$M$47</f>
        <v>211.89748499999996</v>
      </c>
      <c r="N262" s="214">
        <f t="shared" si="126"/>
        <v>88666641.840000004</v>
      </c>
      <c r="O262" s="438"/>
      <c r="P262" s="358">
        <v>0</v>
      </c>
      <c r="Q262" s="215">
        <v>0</v>
      </c>
      <c r="R262" s="438"/>
      <c r="S262" s="358">
        <f t="shared" si="127"/>
        <v>211.89748499999996</v>
      </c>
      <c r="T262" s="215">
        <f t="shared" si="128"/>
        <v>88666641.840000004</v>
      </c>
      <c r="U262" s="665">
        <f t="shared" si="129"/>
        <v>0.39914478422298949</v>
      </c>
      <c r="V262" s="666"/>
    </row>
    <row r="263" spans="1:22" ht="11.25" customHeight="1" x14ac:dyDescent="0.2">
      <c r="A263" s="484">
        <v>12.2</v>
      </c>
      <c r="B263" s="678" t="s">
        <v>650</v>
      </c>
      <c r="C263" s="679"/>
      <c r="D263" s="679"/>
      <c r="E263" s="679"/>
      <c r="F263" s="679"/>
      <c r="G263" s="763"/>
      <c r="H263" s="191">
        <v>0</v>
      </c>
      <c r="I263" s="359"/>
      <c r="J263" s="191"/>
      <c r="K263" s="609">
        <f t="shared" si="130"/>
        <v>0</v>
      </c>
      <c r="L263" s="438"/>
      <c r="M263" s="358">
        <v>0</v>
      </c>
      <c r="N263" s="214">
        <f t="shared" si="126"/>
        <v>0</v>
      </c>
      <c r="O263" s="438"/>
      <c r="P263" s="358">
        <v>0</v>
      </c>
      <c r="Q263" s="215">
        <v>0</v>
      </c>
      <c r="R263" s="438"/>
      <c r="S263" s="358">
        <f t="shared" si="127"/>
        <v>0</v>
      </c>
      <c r="T263" s="215">
        <f t="shared" si="128"/>
        <v>0</v>
      </c>
      <c r="U263" s="665">
        <f t="shared" si="129"/>
        <v>0</v>
      </c>
      <c r="V263" s="666"/>
    </row>
    <row r="264" spans="1:22" ht="37.5" customHeight="1" x14ac:dyDescent="0.2">
      <c r="A264" s="481" t="s">
        <v>651</v>
      </c>
      <c r="B264" s="675" t="s">
        <v>652</v>
      </c>
      <c r="C264" s="676"/>
      <c r="D264" s="676"/>
      <c r="E264" s="676"/>
      <c r="F264" s="676"/>
      <c r="G264" s="677"/>
      <c r="H264" s="191" t="s">
        <v>47</v>
      </c>
      <c r="I264" s="359">
        <v>59</v>
      </c>
      <c r="J264" s="191">
        <v>125372.87</v>
      </c>
      <c r="K264" s="609">
        <f t="shared" si="130"/>
        <v>7396999</v>
      </c>
      <c r="L264" s="438"/>
      <c r="M264" s="358"/>
      <c r="N264" s="214">
        <f t="shared" si="126"/>
        <v>0</v>
      </c>
      <c r="O264" s="438"/>
      <c r="P264" s="358">
        <v>0</v>
      </c>
      <c r="Q264" s="215">
        <v>0</v>
      </c>
      <c r="R264" s="438"/>
      <c r="S264" s="358">
        <f t="shared" si="127"/>
        <v>0</v>
      </c>
      <c r="T264" s="215">
        <f t="shared" si="128"/>
        <v>0</v>
      </c>
      <c r="U264" s="665">
        <f t="shared" si="129"/>
        <v>0</v>
      </c>
      <c r="V264" s="666"/>
    </row>
    <row r="265" spans="1:22" ht="45.75" customHeight="1" x14ac:dyDescent="0.2">
      <c r="A265" s="481" t="s">
        <v>653</v>
      </c>
      <c r="B265" s="675" t="s">
        <v>654</v>
      </c>
      <c r="C265" s="676"/>
      <c r="D265" s="676"/>
      <c r="E265" s="676"/>
      <c r="F265" s="676"/>
      <c r="G265" s="677"/>
      <c r="H265" s="191" t="s">
        <v>47</v>
      </c>
      <c r="I265" s="359">
        <v>34</v>
      </c>
      <c r="J265" s="191">
        <v>135450</v>
      </c>
      <c r="K265" s="609">
        <f t="shared" si="130"/>
        <v>4605300</v>
      </c>
      <c r="L265" s="438"/>
      <c r="M265" s="358">
        <v>0</v>
      </c>
      <c r="N265" s="214">
        <f t="shared" si="126"/>
        <v>0</v>
      </c>
      <c r="O265" s="438"/>
      <c r="P265" s="358">
        <v>0</v>
      </c>
      <c r="Q265" s="215">
        <v>0</v>
      </c>
      <c r="R265" s="438"/>
      <c r="S265" s="358">
        <f t="shared" si="127"/>
        <v>0</v>
      </c>
      <c r="T265" s="215">
        <f t="shared" si="128"/>
        <v>0</v>
      </c>
      <c r="U265" s="665">
        <f t="shared" si="129"/>
        <v>0</v>
      </c>
      <c r="V265" s="666"/>
    </row>
    <row r="266" spans="1:22" ht="30.75" customHeight="1" x14ac:dyDescent="0.2">
      <c r="A266" s="481" t="s">
        <v>655</v>
      </c>
      <c r="B266" s="675" t="s">
        <v>656</v>
      </c>
      <c r="C266" s="676"/>
      <c r="D266" s="676"/>
      <c r="E266" s="676"/>
      <c r="F266" s="676"/>
      <c r="G266" s="677"/>
      <c r="H266" s="191" t="s">
        <v>87</v>
      </c>
      <c r="I266" s="359">
        <v>209.49</v>
      </c>
      <c r="J266" s="191">
        <v>443457.14</v>
      </c>
      <c r="K266" s="609">
        <f t="shared" si="130"/>
        <v>92899836</v>
      </c>
      <c r="L266" s="438"/>
      <c r="M266" s="358"/>
      <c r="N266" s="214">
        <f t="shared" si="126"/>
        <v>0</v>
      </c>
      <c r="O266" s="438"/>
      <c r="P266" s="358">
        <v>0</v>
      </c>
      <c r="Q266" s="215">
        <v>0</v>
      </c>
      <c r="R266" s="438"/>
      <c r="S266" s="358">
        <f t="shared" si="127"/>
        <v>0</v>
      </c>
      <c r="T266" s="215">
        <f t="shared" si="128"/>
        <v>0</v>
      </c>
      <c r="U266" s="665">
        <f t="shared" si="129"/>
        <v>0</v>
      </c>
      <c r="V266" s="666"/>
    </row>
    <row r="267" spans="1:22" ht="63.75" customHeight="1" x14ac:dyDescent="0.2">
      <c r="A267" s="481" t="s">
        <v>184</v>
      </c>
      <c r="B267" s="675" t="s">
        <v>185</v>
      </c>
      <c r="C267" s="676"/>
      <c r="D267" s="676"/>
      <c r="E267" s="676"/>
      <c r="F267" s="676"/>
      <c r="G267" s="677"/>
      <c r="H267" s="191" t="s">
        <v>73</v>
      </c>
      <c r="I267" s="359">
        <v>202.85</v>
      </c>
      <c r="J267" s="191">
        <v>318771</v>
      </c>
      <c r="K267" s="609">
        <f t="shared" si="130"/>
        <v>64662697</v>
      </c>
      <c r="L267" s="438"/>
      <c r="M267" s="358">
        <f>'[2]12.2.15 Baranda metálica'!$M$40</f>
        <v>52.65</v>
      </c>
      <c r="N267" s="214">
        <f t="shared" si="126"/>
        <v>16783293.149999999</v>
      </c>
      <c r="O267" s="438"/>
      <c r="P267" s="358">
        <v>0</v>
      </c>
      <c r="Q267" s="215">
        <v>0</v>
      </c>
      <c r="R267" s="438"/>
      <c r="S267" s="358">
        <f t="shared" si="127"/>
        <v>52.65</v>
      </c>
      <c r="T267" s="215">
        <f t="shared" si="128"/>
        <v>16783293.149999999</v>
      </c>
      <c r="U267" s="665">
        <f t="shared" si="129"/>
        <v>0.25955139405954564</v>
      </c>
      <c r="V267" s="666"/>
    </row>
    <row r="268" spans="1:22" ht="29.25" customHeight="1" x14ac:dyDescent="0.2">
      <c r="A268" s="481" t="s">
        <v>186</v>
      </c>
      <c r="B268" s="675" t="s">
        <v>187</v>
      </c>
      <c r="C268" s="676"/>
      <c r="D268" s="676"/>
      <c r="E268" s="676"/>
      <c r="F268" s="676"/>
      <c r="G268" s="677"/>
      <c r="H268" s="191" t="s">
        <v>73</v>
      </c>
      <c r="I268" s="359">
        <v>37.799999999999997</v>
      </c>
      <c r="J268" s="191">
        <v>86267</v>
      </c>
      <c r="K268" s="609">
        <f t="shared" si="130"/>
        <v>3260893</v>
      </c>
      <c r="L268" s="438"/>
      <c r="M268" s="358">
        <v>0</v>
      </c>
      <c r="N268" s="214">
        <f t="shared" si="126"/>
        <v>0</v>
      </c>
      <c r="O268" s="438"/>
      <c r="P268" s="358">
        <v>0</v>
      </c>
      <c r="Q268" s="215">
        <v>0</v>
      </c>
      <c r="R268" s="438"/>
      <c r="S268" s="358">
        <f t="shared" si="127"/>
        <v>0</v>
      </c>
      <c r="T268" s="215">
        <f t="shared" si="128"/>
        <v>0</v>
      </c>
      <c r="U268" s="665">
        <f t="shared" si="129"/>
        <v>0</v>
      </c>
      <c r="V268" s="666"/>
    </row>
    <row r="269" spans="1:22" ht="12.75" customHeight="1" x14ac:dyDescent="0.2">
      <c r="A269" s="484">
        <v>14</v>
      </c>
      <c r="B269" s="678" t="s">
        <v>657</v>
      </c>
      <c r="C269" s="679"/>
      <c r="D269" s="679"/>
      <c r="E269" s="679"/>
      <c r="F269" s="679"/>
      <c r="G269" s="763"/>
      <c r="H269" s="191">
        <v>0</v>
      </c>
      <c r="I269" s="359"/>
      <c r="J269" s="191"/>
      <c r="K269" s="609">
        <f t="shared" si="130"/>
        <v>0</v>
      </c>
      <c r="L269" s="438"/>
      <c r="M269" s="358">
        <v>0</v>
      </c>
      <c r="N269" s="214">
        <f t="shared" si="126"/>
        <v>0</v>
      </c>
      <c r="O269" s="438"/>
      <c r="P269" s="358">
        <v>0</v>
      </c>
      <c r="Q269" s="215">
        <v>0</v>
      </c>
      <c r="R269" s="438"/>
      <c r="S269" s="358">
        <f t="shared" si="127"/>
        <v>0</v>
      </c>
      <c r="T269" s="215">
        <f t="shared" si="128"/>
        <v>0</v>
      </c>
      <c r="U269" s="665">
        <f t="shared" si="129"/>
        <v>0</v>
      </c>
      <c r="V269" s="666"/>
    </row>
    <row r="270" spans="1:22" ht="12.75" customHeight="1" x14ac:dyDescent="0.2">
      <c r="A270" s="484">
        <v>14.1</v>
      </c>
      <c r="B270" s="678" t="s">
        <v>658</v>
      </c>
      <c r="C270" s="679"/>
      <c r="D270" s="679"/>
      <c r="E270" s="679"/>
      <c r="F270" s="679"/>
      <c r="G270" s="763"/>
      <c r="H270" s="191">
        <v>0</v>
      </c>
      <c r="I270" s="359"/>
      <c r="J270" s="191"/>
      <c r="K270" s="609">
        <f t="shared" si="130"/>
        <v>0</v>
      </c>
      <c r="L270" s="438"/>
      <c r="M270" s="358">
        <v>0</v>
      </c>
      <c r="N270" s="214">
        <f t="shared" si="126"/>
        <v>0</v>
      </c>
      <c r="O270" s="438"/>
      <c r="P270" s="358">
        <v>0</v>
      </c>
      <c r="Q270" s="215">
        <v>0</v>
      </c>
      <c r="R270" s="438"/>
      <c r="S270" s="358">
        <f t="shared" si="127"/>
        <v>0</v>
      </c>
      <c r="T270" s="215">
        <f t="shared" si="128"/>
        <v>0</v>
      </c>
      <c r="U270" s="665">
        <f t="shared" si="129"/>
        <v>0</v>
      </c>
      <c r="V270" s="666"/>
    </row>
    <row r="271" spans="1:22" ht="12.75" customHeight="1" x14ac:dyDescent="0.2">
      <c r="A271" s="481" t="s">
        <v>659</v>
      </c>
      <c r="B271" s="683" t="s">
        <v>660</v>
      </c>
      <c r="C271" s="684"/>
      <c r="D271" s="684"/>
      <c r="E271" s="684"/>
      <c r="F271" s="684"/>
      <c r="G271" s="685"/>
      <c r="H271" s="191" t="s">
        <v>87</v>
      </c>
      <c r="I271" s="359">
        <v>633.29999999999995</v>
      </c>
      <c r="J271" s="191">
        <v>47302</v>
      </c>
      <c r="K271" s="609">
        <f t="shared" si="130"/>
        <v>29956357</v>
      </c>
      <c r="L271" s="438"/>
      <c r="M271" s="358">
        <f>'[2]14.1.1 Enchape pared '!$M$32</f>
        <v>76.978499999999997</v>
      </c>
      <c r="N271" s="214">
        <f t="shared" si="126"/>
        <v>3640834.94</v>
      </c>
      <c r="O271" s="438"/>
      <c r="P271" s="358">
        <v>172.12400000000002</v>
      </c>
      <c r="Q271" s="215">
        <v>8141620.2400000002</v>
      </c>
      <c r="R271" s="438"/>
      <c r="S271" s="358">
        <f t="shared" si="127"/>
        <v>249.10250000000002</v>
      </c>
      <c r="T271" s="215">
        <f t="shared" si="128"/>
        <v>11782928.199999999</v>
      </c>
      <c r="U271" s="665">
        <f t="shared" si="129"/>
        <v>0.39333648614215672</v>
      </c>
      <c r="V271" s="666"/>
    </row>
    <row r="272" spans="1:22" ht="12.75" customHeight="1" x14ac:dyDescent="0.2">
      <c r="A272" s="481" t="s">
        <v>661</v>
      </c>
      <c r="B272" s="683" t="s">
        <v>662</v>
      </c>
      <c r="C272" s="684"/>
      <c r="D272" s="684"/>
      <c r="E272" s="684"/>
      <c r="F272" s="684"/>
      <c r="G272" s="685"/>
      <c r="H272" s="191" t="s">
        <v>663</v>
      </c>
      <c r="I272" s="359">
        <v>4</v>
      </c>
      <c r="J272" s="191">
        <v>204009</v>
      </c>
      <c r="K272" s="609">
        <f t="shared" si="130"/>
        <v>816036</v>
      </c>
      <c r="L272" s="438"/>
      <c r="M272" s="358">
        <v>0</v>
      </c>
      <c r="N272" s="214">
        <f t="shared" si="126"/>
        <v>0</v>
      </c>
      <c r="O272" s="438"/>
      <c r="P272" s="358">
        <v>0</v>
      </c>
      <c r="Q272" s="215">
        <v>0</v>
      </c>
      <c r="R272" s="438"/>
      <c r="S272" s="358">
        <f t="shared" si="127"/>
        <v>0</v>
      </c>
      <c r="T272" s="215">
        <f t="shared" si="128"/>
        <v>0</v>
      </c>
      <c r="U272" s="665">
        <f t="shared" si="129"/>
        <v>0</v>
      </c>
      <c r="V272" s="666"/>
    </row>
    <row r="273" spans="1:22" ht="12.75" customHeight="1" x14ac:dyDescent="0.2">
      <c r="A273" s="484">
        <v>14.2</v>
      </c>
      <c r="B273" s="678" t="s">
        <v>664</v>
      </c>
      <c r="C273" s="679"/>
      <c r="D273" s="679"/>
      <c r="E273" s="679"/>
      <c r="F273" s="679"/>
      <c r="G273" s="763"/>
      <c r="H273" s="191">
        <v>0</v>
      </c>
      <c r="I273" s="359"/>
      <c r="J273" s="191"/>
      <c r="K273" s="609">
        <f t="shared" si="130"/>
        <v>0</v>
      </c>
      <c r="L273" s="438"/>
      <c r="M273" s="358">
        <v>0</v>
      </c>
      <c r="N273" s="214">
        <f t="shared" si="126"/>
        <v>0</v>
      </c>
      <c r="O273" s="438"/>
      <c r="P273" s="358">
        <v>0</v>
      </c>
      <c r="Q273" s="215">
        <v>0</v>
      </c>
      <c r="R273" s="438"/>
      <c r="S273" s="358">
        <f t="shared" si="127"/>
        <v>0</v>
      </c>
      <c r="T273" s="215">
        <f t="shared" si="128"/>
        <v>0</v>
      </c>
      <c r="U273" s="665">
        <f t="shared" si="129"/>
        <v>0</v>
      </c>
      <c r="V273" s="666"/>
    </row>
    <row r="274" spans="1:22" ht="12.75" customHeight="1" x14ac:dyDescent="0.2">
      <c r="A274" s="481" t="s">
        <v>665</v>
      </c>
      <c r="B274" s="683" t="s">
        <v>666</v>
      </c>
      <c r="C274" s="684"/>
      <c r="D274" s="684"/>
      <c r="E274" s="684"/>
      <c r="F274" s="684"/>
      <c r="G274" s="685"/>
      <c r="H274" s="191" t="s">
        <v>73</v>
      </c>
      <c r="I274" s="359">
        <v>35.4</v>
      </c>
      <c r="J274" s="191">
        <v>65281</v>
      </c>
      <c r="K274" s="609">
        <f t="shared" si="130"/>
        <v>2310947</v>
      </c>
      <c r="L274" s="438"/>
      <c r="M274" s="358">
        <v>0</v>
      </c>
      <c r="N274" s="214">
        <f t="shared" si="126"/>
        <v>0</v>
      </c>
      <c r="O274" s="438"/>
      <c r="P274" s="358">
        <v>0</v>
      </c>
      <c r="Q274" s="215">
        <v>0</v>
      </c>
      <c r="R274" s="438"/>
      <c r="S274" s="358">
        <f t="shared" si="127"/>
        <v>0</v>
      </c>
      <c r="T274" s="215">
        <f t="shared" si="128"/>
        <v>0</v>
      </c>
      <c r="U274" s="665">
        <f t="shared" si="129"/>
        <v>0</v>
      </c>
      <c r="V274" s="666"/>
    </row>
    <row r="275" spans="1:22" ht="12.75" customHeight="1" x14ac:dyDescent="0.2">
      <c r="A275" s="481" t="s">
        <v>667</v>
      </c>
      <c r="B275" s="683" t="s">
        <v>668</v>
      </c>
      <c r="C275" s="684"/>
      <c r="D275" s="684"/>
      <c r="E275" s="684"/>
      <c r="F275" s="684"/>
      <c r="G275" s="685"/>
      <c r="H275" s="191" t="s">
        <v>73</v>
      </c>
      <c r="I275" s="359">
        <v>28.47</v>
      </c>
      <c r="J275" s="191">
        <v>74888</v>
      </c>
      <c r="K275" s="609">
        <f t="shared" si="130"/>
        <v>2132061</v>
      </c>
      <c r="L275" s="438"/>
      <c r="M275" s="358">
        <v>0</v>
      </c>
      <c r="N275" s="214">
        <f t="shared" si="126"/>
        <v>0</v>
      </c>
      <c r="O275" s="438"/>
      <c r="P275" s="358">
        <v>0</v>
      </c>
      <c r="Q275" s="215">
        <v>0</v>
      </c>
      <c r="R275" s="438"/>
      <c r="S275" s="358">
        <f t="shared" si="127"/>
        <v>0</v>
      </c>
      <c r="T275" s="215">
        <f t="shared" si="128"/>
        <v>0</v>
      </c>
      <c r="U275" s="665">
        <f t="shared" si="129"/>
        <v>0</v>
      </c>
      <c r="V275" s="666"/>
    </row>
    <row r="276" spans="1:22" ht="12.75" customHeight="1" x14ac:dyDescent="0.2">
      <c r="A276" s="484">
        <v>16</v>
      </c>
      <c r="B276" s="678" t="s">
        <v>669</v>
      </c>
      <c r="C276" s="679"/>
      <c r="D276" s="679"/>
      <c r="E276" s="679"/>
      <c r="F276" s="679"/>
      <c r="G276" s="763"/>
      <c r="H276" s="191">
        <v>0</v>
      </c>
      <c r="I276" s="359"/>
      <c r="J276" s="191"/>
      <c r="K276" s="609">
        <f t="shared" si="130"/>
        <v>0</v>
      </c>
      <c r="L276" s="438"/>
      <c r="M276" s="358">
        <v>0</v>
      </c>
      <c r="N276" s="214">
        <f t="shared" si="126"/>
        <v>0</v>
      </c>
      <c r="O276" s="438"/>
      <c r="P276" s="358">
        <v>0</v>
      </c>
      <c r="Q276" s="215">
        <v>0</v>
      </c>
      <c r="R276" s="438"/>
      <c r="S276" s="358">
        <f t="shared" si="127"/>
        <v>0</v>
      </c>
      <c r="T276" s="215">
        <f t="shared" si="128"/>
        <v>0</v>
      </c>
      <c r="U276" s="665">
        <f t="shared" si="129"/>
        <v>0</v>
      </c>
      <c r="V276" s="666"/>
    </row>
    <row r="277" spans="1:22" ht="12.75" customHeight="1" x14ac:dyDescent="0.2">
      <c r="A277" s="484">
        <v>16.100000000000001</v>
      </c>
      <c r="B277" s="678" t="s">
        <v>670</v>
      </c>
      <c r="C277" s="679"/>
      <c r="D277" s="679"/>
      <c r="E277" s="679"/>
      <c r="F277" s="679"/>
      <c r="G277" s="763"/>
      <c r="H277" s="191">
        <v>0</v>
      </c>
      <c r="I277" s="359"/>
      <c r="J277" s="191"/>
      <c r="K277" s="609">
        <f t="shared" si="130"/>
        <v>0</v>
      </c>
      <c r="L277" s="438"/>
      <c r="M277" s="358">
        <v>0</v>
      </c>
      <c r="N277" s="214">
        <f t="shared" si="126"/>
        <v>0</v>
      </c>
      <c r="O277" s="438"/>
      <c r="P277" s="358">
        <v>0</v>
      </c>
      <c r="Q277" s="215">
        <v>0</v>
      </c>
      <c r="R277" s="438"/>
      <c r="S277" s="358">
        <f t="shared" si="127"/>
        <v>0</v>
      </c>
      <c r="T277" s="215">
        <f t="shared" si="128"/>
        <v>0</v>
      </c>
      <c r="U277" s="665">
        <f t="shared" si="129"/>
        <v>0</v>
      </c>
      <c r="V277" s="666"/>
    </row>
    <row r="278" spans="1:22" ht="12.75" customHeight="1" x14ac:dyDescent="0.2">
      <c r="A278" s="481" t="s">
        <v>671</v>
      </c>
      <c r="B278" s="683" t="s">
        <v>672</v>
      </c>
      <c r="C278" s="684"/>
      <c r="D278" s="684"/>
      <c r="E278" s="684"/>
      <c r="F278" s="684"/>
      <c r="G278" s="685"/>
      <c r="H278" s="191" t="s">
        <v>47</v>
      </c>
      <c r="I278" s="359">
        <v>1</v>
      </c>
      <c r="J278" s="191">
        <v>87756</v>
      </c>
      <c r="K278" s="609">
        <f t="shared" si="130"/>
        <v>87756</v>
      </c>
      <c r="L278" s="438"/>
      <c r="M278" s="358">
        <v>0</v>
      </c>
      <c r="N278" s="214">
        <f t="shared" si="126"/>
        <v>0</v>
      </c>
      <c r="O278" s="438"/>
      <c r="P278" s="358">
        <v>0</v>
      </c>
      <c r="Q278" s="215">
        <v>0</v>
      </c>
      <c r="R278" s="438"/>
      <c r="S278" s="358">
        <f t="shared" si="127"/>
        <v>0</v>
      </c>
      <c r="T278" s="215">
        <f t="shared" si="128"/>
        <v>0</v>
      </c>
      <c r="U278" s="665">
        <f t="shared" si="129"/>
        <v>0</v>
      </c>
      <c r="V278" s="666"/>
    </row>
    <row r="279" spans="1:22" ht="12.75" customHeight="1" x14ac:dyDescent="0.2">
      <c r="A279" s="481" t="s">
        <v>673</v>
      </c>
      <c r="B279" s="683" t="s">
        <v>674</v>
      </c>
      <c r="C279" s="684"/>
      <c r="D279" s="684"/>
      <c r="E279" s="684"/>
      <c r="F279" s="684"/>
      <c r="G279" s="685"/>
      <c r="H279" s="191" t="s">
        <v>47</v>
      </c>
      <c r="I279" s="359">
        <v>6</v>
      </c>
      <c r="J279" s="191">
        <v>94883</v>
      </c>
      <c r="K279" s="609">
        <f t="shared" si="130"/>
        <v>569298</v>
      </c>
      <c r="L279" s="438"/>
      <c r="M279" s="358">
        <v>0</v>
      </c>
      <c r="N279" s="214">
        <f t="shared" si="126"/>
        <v>0</v>
      </c>
      <c r="O279" s="438"/>
      <c r="P279" s="358">
        <v>0</v>
      </c>
      <c r="Q279" s="215">
        <v>0</v>
      </c>
      <c r="R279" s="438"/>
      <c r="S279" s="358">
        <f t="shared" si="127"/>
        <v>0</v>
      </c>
      <c r="T279" s="215">
        <f t="shared" si="128"/>
        <v>0</v>
      </c>
      <c r="U279" s="665">
        <f t="shared" si="129"/>
        <v>0</v>
      </c>
      <c r="V279" s="666"/>
    </row>
    <row r="280" spans="1:22" ht="30" customHeight="1" x14ac:dyDescent="0.2">
      <c r="A280" s="481" t="s">
        <v>675</v>
      </c>
      <c r="B280" s="675" t="s">
        <v>676</v>
      </c>
      <c r="C280" s="676"/>
      <c r="D280" s="676"/>
      <c r="E280" s="676"/>
      <c r="F280" s="676"/>
      <c r="G280" s="677"/>
      <c r="H280" s="191" t="s">
        <v>47</v>
      </c>
      <c r="I280" s="359">
        <v>7</v>
      </c>
      <c r="J280" s="191">
        <v>296594</v>
      </c>
      <c r="K280" s="609">
        <f t="shared" si="130"/>
        <v>2076158</v>
      </c>
      <c r="L280" s="438"/>
      <c r="M280" s="358">
        <v>0</v>
      </c>
      <c r="N280" s="214">
        <f t="shared" si="126"/>
        <v>0</v>
      </c>
      <c r="O280" s="438"/>
      <c r="P280" s="358">
        <v>0</v>
      </c>
      <c r="Q280" s="215">
        <v>0</v>
      </c>
      <c r="R280" s="438"/>
      <c r="S280" s="358">
        <f t="shared" si="127"/>
        <v>0</v>
      </c>
      <c r="T280" s="215">
        <f t="shared" si="128"/>
        <v>0</v>
      </c>
      <c r="U280" s="665">
        <f t="shared" si="129"/>
        <v>0</v>
      </c>
      <c r="V280" s="666"/>
    </row>
    <row r="281" spans="1:22" ht="12.75" customHeight="1" x14ac:dyDescent="0.2">
      <c r="A281" s="481" t="s">
        <v>677</v>
      </c>
      <c r="B281" s="683" t="s">
        <v>678</v>
      </c>
      <c r="C281" s="684"/>
      <c r="D281" s="684"/>
      <c r="E281" s="684"/>
      <c r="F281" s="684"/>
      <c r="G281" s="685"/>
      <c r="H281" s="191" t="s">
        <v>47</v>
      </c>
      <c r="I281" s="359">
        <v>29</v>
      </c>
      <c r="J281" s="191">
        <v>368183</v>
      </c>
      <c r="K281" s="609">
        <f t="shared" si="130"/>
        <v>10677307</v>
      </c>
      <c r="L281" s="438"/>
      <c r="M281" s="358">
        <v>0</v>
      </c>
      <c r="N281" s="214">
        <f t="shared" si="126"/>
        <v>0</v>
      </c>
      <c r="O281" s="438"/>
      <c r="P281" s="358">
        <v>0</v>
      </c>
      <c r="Q281" s="215">
        <v>0</v>
      </c>
      <c r="R281" s="438"/>
      <c r="S281" s="358">
        <f t="shared" si="127"/>
        <v>0</v>
      </c>
      <c r="T281" s="215">
        <f t="shared" si="128"/>
        <v>0</v>
      </c>
      <c r="U281" s="665">
        <f t="shared" si="129"/>
        <v>0</v>
      </c>
      <c r="V281" s="666"/>
    </row>
    <row r="282" spans="1:22" x14ac:dyDescent="0.2">
      <c r="A282" s="481" t="s">
        <v>679</v>
      </c>
      <c r="B282" s="683" t="s">
        <v>680</v>
      </c>
      <c r="C282" s="684"/>
      <c r="D282" s="684"/>
      <c r="E282" s="684"/>
      <c r="F282" s="684"/>
      <c r="G282" s="685"/>
      <c r="H282" s="191" t="s">
        <v>47</v>
      </c>
      <c r="I282" s="359">
        <v>7</v>
      </c>
      <c r="J282" s="191">
        <v>302935</v>
      </c>
      <c r="K282" s="609">
        <f t="shared" si="130"/>
        <v>2120545</v>
      </c>
      <c r="L282" s="438"/>
      <c r="M282" s="358">
        <v>0</v>
      </c>
      <c r="N282" s="214">
        <f t="shared" si="126"/>
        <v>0</v>
      </c>
      <c r="O282" s="438"/>
      <c r="P282" s="358">
        <v>0</v>
      </c>
      <c r="Q282" s="215">
        <v>0</v>
      </c>
      <c r="R282" s="438"/>
      <c r="S282" s="358">
        <f t="shared" si="127"/>
        <v>0</v>
      </c>
      <c r="T282" s="215">
        <f t="shared" si="128"/>
        <v>0</v>
      </c>
      <c r="U282" s="665">
        <f t="shared" si="129"/>
        <v>0</v>
      </c>
      <c r="V282" s="666"/>
    </row>
    <row r="283" spans="1:22" ht="12.75" customHeight="1" x14ac:dyDescent="0.2">
      <c r="A283" s="484">
        <v>16.2</v>
      </c>
      <c r="B283" s="678" t="s">
        <v>681</v>
      </c>
      <c r="C283" s="679"/>
      <c r="D283" s="679"/>
      <c r="E283" s="679"/>
      <c r="F283" s="679"/>
      <c r="G283" s="763"/>
      <c r="H283" s="191">
        <v>0</v>
      </c>
      <c r="I283" s="359"/>
      <c r="J283" s="191"/>
      <c r="K283" s="609">
        <f t="shared" si="130"/>
        <v>0</v>
      </c>
      <c r="L283" s="438"/>
      <c r="M283" s="358">
        <v>0</v>
      </c>
      <c r="N283" s="214">
        <f t="shared" si="126"/>
        <v>0</v>
      </c>
      <c r="O283" s="438"/>
      <c r="P283" s="358">
        <v>0</v>
      </c>
      <c r="Q283" s="215">
        <v>0</v>
      </c>
      <c r="R283" s="438"/>
      <c r="S283" s="358">
        <f t="shared" si="127"/>
        <v>0</v>
      </c>
      <c r="T283" s="215">
        <f t="shared" si="128"/>
        <v>0</v>
      </c>
      <c r="U283" s="665">
        <f t="shared" si="129"/>
        <v>0</v>
      </c>
      <c r="V283" s="666"/>
    </row>
    <row r="284" spans="1:22" ht="12.75" customHeight="1" x14ac:dyDescent="0.2">
      <c r="A284" s="481" t="s">
        <v>682</v>
      </c>
      <c r="B284" s="683" t="s">
        <v>683</v>
      </c>
      <c r="C284" s="684"/>
      <c r="D284" s="684"/>
      <c r="E284" s="684"/>
      <c r="F284" s="684"/>
      <c r="G284" s="685"/>
      <c r="H284" s="191" t="s">
        <v>47</v>
      </c>
      <c r="I284" s="359">
        <v>4</v>
      </c>
      <c r="J284" s="191">
        <v>443280</v>
      </c>
      <c r="K284" s="609">
        <f t="shared" si="130"/>
        <v>1773120</v>
      </c>
      <c r="L284" s="438"/>
      <c r="M284" s="358">
        <v>0</v>
      </c>
      <c r="N284" s="214">
        <f t="shared" si="126"/>
        <v>0</v>
      </c>
      <c r="O284" s="438"/>
      <c r="P284" s="358">
        <v>0</v>
      </c>
      <c r="Q284" s="215">
        <v>0</v>
      </c>
      <c r="R284" s="438"/>
      <c r="S284" s="358">
        <f t="shared" si="127"/>
        <v>0</v>
      </c>
      <c r="T284" s="215">
        <f t="shared" si="128"/>
        <v>0</v>
      </c>
      <c r="U284" s="665">
        <f t="shared" si="129"/>
        <v>0</v>
      </c>
      <c r="V284" s="666"/>
    </row>
    <row r="285" spans="1:22" ht="12.75" customHeight="1" x14ac:dyDescent="0.2">
      <c r="A285" s="484">
        <v>16.3</v>
      </c>
      <c r="B285" s="678" t="s">
        <v>684</v>
      </c>
      <c r="C285" s="679"/>
      <c r="D285" s="679"/>
      <c r="E285" s="679"/>
      <c r="F285" s="679"/>
      <c r="G285" s="763"/>
      <c r="H285" s="191">
        <v>0</v>
      </c>
      <c r="I285" s="359"/>
      <c r="J285" s="191"/>
      <c r="K285" s="609">
        <f t="shared" si="130"/>
        <v>0</v>
      </c>
      <c r="L285" s="438"/>
      <c r="M285" s="358">
        <v>0</v>
      </c>
      <c r="N285" s="214">
        <f t="shared" si="126"/>
        <v>0</v>
      </c>
      <c r="O285" s="438"/>
      <c r="P285" s="358">
        <v>0</v>
      </c>
      <c r="Q285" s="215">
        <v>0</v>
      </c>
      <c r="R285" s="438"/>
      <c r="S285" s="358">
        <f t="shared" si="127"/>
        <v>0</v>
      </c>
      <c r="T285" s="215">
        <f t="shared" si="128"/>
        <v>0</v>
      </c>
      <c r="U285" s="665">
        <f t="shared" si="129"/>
        <v>0</v>
      </c>
      <c r="V285" s="666"/>
    </row>
    <row r="286" spans="1:22" ht="12.75" customHeight="1" x14ac:dyDescent="0.2">
      <c r="A286" s="481" t="s">
        <v>685</v>
      </c>
      <c r="B286" s="683" t="s">
        <v>686</v>
      </c>
      <c r="C286" s="684"/>
      <c r="D286" s="684"/>
      <c r="E286" s="684"/>
      <c r="F286" s="684"/>
      <c r="G286" s="685"/>
      <c r="H286" s="191" t="s">
        <v>47</v>
      </c>
      <c r="I286" s="359">
        <v>73</v>
      </c>
      <c r="J286" s="191">
        <v>34310</v>
      </c>
      <c r="K286" s="609">
        <f t="shared" si="130"/>
        <v>2504630</v>
      </c>
      <c r="L286" s="438"/>
      <c r="M286" s="358">
        <v>0</v>
      </c>
      <c r="N286" s="214">
        <f t="shared" si="126"/>
        <v>0</v>
      </c>
      <c r="O286" s="438"/>
      <c r="P286" s="358">
        <v>0</v>
      </c>
      <c r="Q286" s="215">
        <v>0</v>
      </c>
      <c r="R286" s="438"/>
      <c r="S286" s="358">
        <f t="shared" si="127"/>
        <v>0</v>
      </c>
      <c r="T286" s="215">
        <f t="shared" si="128"/>
        <v>0</v>
      </c>
      <c r="U286" s="665">
        <f t="shared" si="129"/>
        <v>0</v>
      </c>
      <c r="V286" s="666"/>
    </row>
    <row r="287" spans="1:22" ht="28.5" customHeight="1" x14ac:dyDescent="0.2">
      <c r="A287" s="484">
        <v>16.399999999999999</v>
      </c>
      <c r="B287" s="946" t="s">
        <v>687</v>
      </c>
      <c r="C287" s="947"/>
      <c r="D287" s="947"/>
      <c r="E287" s="947"/>
      <c r="F287" s="947"/>
      <c r="G287" s="948"/>
      <c r="H287" s="191">
        <v>0</v>
      </c>
      <c r="I287" s="359"/>
      <c r="J287" s="191"/>
      <c r="K287" s="609">
        <f t="shared" si="130"/>
        <v>0</v>
      </c>
      <c r="L287" s="438"/>
      <c r="M287" s="358">
        <v>0</v>
      </c>
      <c r="N287" s="214">
        <f t="shared" si="126"/>
        <v>0</v>
      </c>
      <c r="O287" s="438"/>
      <c r="P287" s="358">
        <v>0</v>
      </c>
      <c r="Q287" s="215">
        <v>0</v>
      </c>
      <c r="R287" s="438"/>
      <c r="S287" s="358">
        <f t="shared" si="127"/>
        <v>0</v>
      </c>
      <c r="T287" s="215">
        <f t="shared" si="128"/>
        <v>0</v>
      </c>
      <c r="U287" s="665">
        <f t="shared" si="129"/>
        <v>0</v>
      </c>
      <c r="V287" s="666"/>
    </row>
    <row r="288" spans="1:22" ht="27" customHeight="1" x14ac:dyDescent="0.2">
      <c r="A288" s="481" t="s">
        <v>688</v>
      </c>
      <c r="B288" s="675" t="s">
        <v>689</v>
      </c>
      <c r="C288" s="676"/>
      <c r="D288" s="676"/>
      <c r="E288" s="676"/>
      <c r="F288" s="676"/>
      <c r="G288" s="677"/>
      <c r="H288" s="191" t="s">
        <v>47</v>
      </c>
      <c r="I288" s="359">
        <v>2</v>
      </c>
      <c r="J288" s="191">
        <v>200825</v>
      </c>
      <c r="K288" s="609">
        <f t="shared" si="130"/>
        <v>401650</v>
      </c>
      <c r="L288" s="438"/>
      <c r="M288" s="358">
        <v>0</v>
      </c>
      <c r="N288" s="214">
        <f t="shared" si="126"/>
        <v>0</v>
      </c>
      <c r="O288" s="438"/>
      <c r="P288" s="358">
        <v>0</v>
      </c>
      <c r="Q288" s="215">
        <v>0</v>
      </c>
      <c r="R288" s="438"/>
      <c r="S288" s="358">
        <f t="shared" si="127"/>
        <v>0</v>
      </c>
      <c r="T288" s="215">
        <f t="shared" si="128"/>
        <v>0</v>
      </c>
      <c r="U288" s="665">
        <f t="shared" si="129"/>
        <v>0</v>
      </c>
      <c r="V288" s="666"/>
    </row>
    <row r="289" spans="1:22" ht="40.5" customHeight="1" x14ac:dyDescent="0.2">
      <c r="A289" s="481" t="s">
        <v>690</v>
      </c>
      <c r="B289" s="675" t="s">
        <v>691</v>
      </c>
      <c r="C289" s="676"/>
      <c r="D289" s="676"/>
      <c r="E289" s="676"/>
      <c r="F289" s="676"/>
      <c r="G289" s="677"/>
      <c r="H289" s="191" t="s">
        <v>47</v>
      </c>
      <c r="I289" s="359">
        <v>7</v>
      </c>
      <c r="J289" s="191">
        <v>264923</v>
      </c>
      <c r="K289" s="609">
        <f t="shared" si="130"/>
        <v>1854461</v>
      </c>
      <c r="L289" s="438"/>
      <c r="M289" s="358">
        <v>0</v>
      </c>
      <c r="N289" s="214">
        <f t="shared" si="126"/>
        <v>0</v>
      </c>
      <c r="O289" s="438"/>
      <c r="P289" s="358">
        <v>0</v>
      </c>
      <c r="Q289" s="215">
        <v>0</v>
      </c>
      <c r="R289" s="438"/>
      <c r="S289" s="358">
        <f t="shared" si="127"/>
        <v>0</v>
      </c>
      <c r="T289" s="215">
        <f t="shared" si="128"/>
        <v>0</v>
      </c>
      <c r="U289" s="665">
        <f t="shared" si="129"/>
        <v>0</v>
      </c>
      <c r="V289" s="666"/>
    </row>
    <row r="290" spans="1:22" ht="26.25" customHeight="1" x14ac:dyDescent="0.2">
      <c r="A290" s="481" t="s">
        <v>692</v>
      </c>
      <c r="B290" s="675" t="s">
        <v>693</v>
      </c>
      <c r="C290" s="676"/>
      <c r="D290" s="676"/>
      <c r="E290" s="676"/>
      <c r="F290" s="676"/>
      <c r="G290" s="677"/>
      <c r="H290" s="191" t="s">
        <v>47</v>
      </c>
      <c r="I290" s="359">
        <v>39</v>
      </c>
      <c r="J290" s="191">
        <v>292852</v>
      </c>
      <c r="K290" s="609">
        <f t="shared" si="130"/>
        <v>11421228</v>
      </c>
      <c r="L290" s="438"/>
      <c r="M290" s="358">
        <v>0</v>
      </c>
      <c r="N290" s="214">
        <f t="shared" si="126"/>
        <v>0</v>
      </c>
      <c r="O290" s="438"/>
      <c r="P290" s="358">
        <v>0</v>
      </c>
      <c r="Q290" s="215">
        <v>0</v>
      </c>
      <c r="R290" s="438"/>
      <c r="S290" s="358">
        <f t="shared" si="127"/>
        <v>0</v>
      </c>
      <c r="T290" s="215">
        <f t="shared" si="128"/>
        <v>0</v>
      </c>
      <c r="U290" s="665">
        <f t="shared" si="129"/>
        <v>0</v>
      </c>
      <c r="V290" s="666"/>
    </row>
    <row r="291" spans="1:22" ht="37.5" customHeight="1" x14ac:dyDescent="0.2">
      <c r="A291" s="481" t="s">
        <v>694</v>
      </c>
      <c r="B291" s="675" t="s">
        <v>695</v>
      </c>
      <c r="C291" s="676"/>
      <c r="D291" s="676"/>
      <c r="E291" s="676"/>
      <c r="F291" s="676"/>
      <c r="G291" s="677"/>
      <c r="H291" s="191" t="s">
        <v>47</v>
      </c>
      <c r="I291" s="359">
        <v>2</v>
      </c>
      <c r="J291" s="191">
        <v>537322</v>
      </c>
      <c r="K291" s="609">
        <f t="shared" si="130"/>
        <v>1074644</v>
      </c>
      <c r="L291" s="438"/>
      <c r="M291" s="358">
        <v>0</v>
      </c>
      <c r="N291" s="214">
        <f t="shared" si="126"/>
        <v>0</v>
      </c>
      <c r="O291" s="438"/>
      <c r="P291" s="358">
        <v>0</v>
      </c>
      <c r="Q291" s="215">
        <v>0</v>
      </c>
      <c r="R291" s="438"/>
      <c r="S291" s="358">
        <f t="shared" si="127"/>
        <v>0</v>
      </c>
      <c r="T291" s="215">
        <f t="shared" si="128"/>
        <v>0</v>
      </c>
      <c r="U291" s="665">
        <f t="shared" si="129"/>
        <v>0</v>
      </c>
      <c r="V291" s="666"/>
    </row>
    <row r="292" spans="1:22" ht="22.5" customHeight="1" x14ac:dyDescent="0.2">
      <c r="A292" s="481" t="s">
        <v>696</v>
      </c>
      <c r="B292" s="675" t="s">
        <v>697</v>
      </c>
      <c r="C292" s="676"/>
      <c r="D292" s="676"/>
      <c r="E292" s="676"/>
      <c r="F292" s="676"/>
      <c r="G292" s="677"/>
      <c r="H292" s="191" t="s">
        <v>47</v>
      </c>
      <c r="I292" s="359">
        <v>33</v>
      </c>
      <c r="J292" s="191">
        <v>256218</v>
      </c>
      <c r="K292" s="609">
        <f t="shared" si="130"/>
        <v>8455194</v>
      </c>
      <c r="L292" s="438"/>
      <c r="M292" s="358">
        <v>0</v>
      </c>
      <c r="N292" s="214">
        <f t="shared" si="126"/>
        <v>0</v>
      </c>
      <c r="O292" s="438"/>
      <c r="P292" s="358">
        <v>0</v>
      </c>
      <c r="Q292" s="215">
        <v>0</v>
      </c>
      <c r="R292" s="438"/>
      <c r="S292" s="358">
        <f t="shared" si="127"/>
        <v>0</v>
      </c>
      <c r="T292" s="215">
        <f t="shared" si="128"/>
        <v>0</v>
      </c>
      <c r="U292" s="665">
        <f t="shared" si="129"/>
        <v>0</v>
      </c>
      <c r="V292" s="666"/>
    </row>
    <row r="293" spans="1:22" ht="25.5" customHeight="1" x14ac:dyDescent="0.2">
      <c r="A293" s="481" t="s">
        <v>698</v>
      </c>
      <c r="B293" s="675" t="s">
        <v>699</v>
      </c>
      <c r="C293" s="676"/>
      <c r="D293" s="676"/>
      <c r="E293" s="676"/>
      <c r="F293" s="676"/>
      <c r="G293" s="677"/>
      <c r="H293" s="191" t="s">
        <v>47</v>
      </c>
      <c r="I293" s="359">
        <v>1</v>
      </c>
      <c r="J293" s="191">
        <v>2039813</v>
      </c>
      <c r="K293" s="609">
        <f t="shared" si="130"/>
        <v>2039813</v>
      </c>
      <c r="L293" s="438"/>
      <c r="M293" s="358">
        <v>0</v>
      </c>
      <c r="N293" s="214">
        <f t="shared" si="126"/>
        <v>0</v>
      </c>
      <c r="O293" s="438"/>
      <c r="P293" s="358">
        <v>0</v>
      </c>
      <c r="Q293" s="215">
        <v>0</v>
      </c>
      <c r="R293" s="438"/>
      <c r="S293" s="358">
        <f t="shared" si="127"/>
        <v>0</v>
      </c>
      <c r="T293" s="215">
        <f t="shared" si="128"/>
        <v>0</v>
      </c>
      <c r="U293" s="665">
        <f t="shared" si="129"/>
        <v>0</v>
      </c>
      <c r="V293" s="666"/>
    </row>
    <row r="294" spans="1:22" ht="12.75" customHeight="1" x14ac:dyDescent="0.2">
      <c r="A294" s="484">
        <v>17.2</v>
      </c>
      <c r="B294" s="678" t="s">
        <v>700</v>
      </c>
      <c r="C294" s="679"/>
      <c r="D294" s="679"/>
      <c r="E294" s="679"/>
      <c r="F294" s="679"/>
      <c r="G294" s="763"/>
      <c r="H294" s="191">
        <v>0</v>
      </c>
      <c r="I294" s="359"/>
      <c r="J294" s="191"/>
      <c r="K294" s="609">
        <f t="shared" si="130"/>
        <v>0</v>
      </c>
      <c r="L294" s="438"/>
      <c r="M294" s="358">
        <v>0</v>
      </c>
      <c r="N294" s="214">
        <f t="shared" si="126"/>
        <v>0</v>
      </c>
      <c r="O294" s="438"/>
      <c r="P294" s="358">
        <v>0</v>
      </c>
      <c r="Q294" s="215">
        <v>0</v>
      </c>
      <c r="R294" s="438"/>
      <c r="S294" s="358">
        <f t="shared" si="127"/>
        <v>0</v>
      </c>
      <c r="T294" s="215">
        <f t="shared" si="128"/>
        <v>0</v>
      </c>
      <c r="U294" s="665">
        <f t="shared" si="129"/>
        <v>0</v>
      </c>
      <c r="V294" s="666"/>
    </row>
    <row r="295" spans="1:22" ht="12" customHeight="1" x14ac:dyDescent="0.2">
      <c r="A295" s="481" t="s">
        <v>701</v>
      </c>
      <c r="B295" s="683" t="s">
        <v>702</v>
      </c>
      <c r="C295" s="684"/>
      <c r="D295" s="684"/>
      <c r="E295" s="684"/>
      <c r="F295" s="684"/>
      <c r="G295" s="685"/>
      <c r="H295" s="191" t="s">
        <v>87</v>
      </c>
      <c r="I295" s="359">
        <v>98.76</v>
      </c>
      <c r="J295" s="191">
        <v>672021</v>
      </c>
      <c r="K295" s="609">
        <f t="shared" si="130"/>
        <v>66368794</v>
      </c>
      <c r="L295" s="438"/>
      <c r="M295" s="358">
        <v>0</v>
      </c>
      <c r="N295" s="214">
        <f t="shared" si="126"/>
        <v>0</v>
      </c>
      <c r="O295" s="438"/>
      <c r="P295" s="358">
        <v>0</v>
      </c>
      <c r="Q295" s="215">
        <v>0</v>
      </c>
      <c r="R295" s="438"/>
      <c r="S295" s="358">
        <f t="shared" si="127"/>
        <v>0</v>
      </c>
      <c r="T295" s="215">
        <f t="shared" si="128"/>
        <v>0</v>
      </c>
      <c r="U295" s="665">
        <f t="shared" si="129"/>
        <v>0</v>
      </c>
      <c r="V295" s="666"/>
    </row>
    <row r="296" spans="1:22" ht="12" customHeight="1" x14ac:dyDescent="0.2">
      <c r="A296" s="484">
        <v>18</v>
      </c>
      <c r="B296" s="678" t="s">
        <v>189</v>
      </c>
      <c r="C296" s="679"/>
      <c r="D296" s="679"/>
      <c r="E296" s="679"/>
      <c r="F296" s="679"/>
      <c r="G296" s="763"/>
      <c r="H296" s="191">
        <v>0</v>
      </c>
      <c r="I296" s="359"/>
      <c r="J296" s="191"/>
      <c r="K296" s="609">
        <f t="shared" si="130"/>
        <v>0</v>
      </c>
      <c r="L296" s="438"/>
      <c r="M296" s="358">
        <v>0</v>
      </c>
      <c r="N296" s="214">
        <f t="shared" si="126"/>
        <v>0</v>
      </c>
      <c r="O296" s="438"/>
      <c r="P296" s="358">
        <v>0</v>
      </c>
      <c r="Q296" s="215">
        <v>0</v>
      </c>
      <c r="R296" s="438"/>
      <c r="S296" s="358">
        <f t="shared" si="127"/>
        <v>0</v>
      </c>
      <c r="T296" s="215">
        <f t="shared" si="128"/>
        <v>0</v>
      </c>
      <c r="U296" s="665">
        <f t="shared" si="129"/>
        <v>0</v>
      </c>
      <c r="V296" s="666"/>
    </row>
    <row r="297" spans="1:22" ht="12" customHeight="1" x14ac:dyDescent="0.2">
      <c r="A297" s="484">
        <v>18.100000000000001</v>
      </c>
      <c r="B297" s="678" t="s">
        <v>190</v>
      </c>
      <c r="C297" s="679"/>
      <c r="D297" s="679"/>
      <c r="E297" s="679"/>
      <c r="F297" s="679"/>
      <c r="G297" s="763"/>
      <c r="H297" s="191">
        <v>0</v>
      </c>
      <c r="I297" s="359"/>
      <c r="J297" s="191"/>
      <c r="K297" s="609">
        <f t="shared" si="130"/>
        <v>0</v>
      </c>
      <c r="L297" s="438"/>
      <c r="M297" s="358">
        <v>0</v>
      </c>
      <c r="N297" s="214">
        <f t="shared" si="126"/>
        <v>0</v>
      </c>
      <c r="O297" s="438"/>
      <c r="P297" s="358">
        <v>0</v>
      </c>
      <c r="Q297" s="215">
        <v>0</v>
      </c>
      <c r="R297" s="438"/>
      <c r="S297" s="358">
        <f t="shared" si="127"/>
        <v>0</v>
      </c>
      <c r="T297" s="215">
        <f t="shared" si="128"/>
        <v>0</v>
      </c>
      <c r="U297" s="665">
        <f t="shared" si="129"/>
        <v>0</v>
      </c>
      <c r="V297" s="666"/>
    </row>
    <row r="298" spans="1:22" ht="15" customHeight="1" x14ac:dyDescent="0.2">
      <c r="A298" s="481" t="s">
        <v>703</v>
      </c>
      <c r="B298" s="683" t="s">
        <v>704</v>
      </c>
      <c r="C298" s="684"/>
      <c r="D298" s="684"/>
      <c r="E298" s="684"/>
      <c r="F298" s="684"/>
      <c r="G298" s="685"/>
      <c r="H298" s="191" t="s">
        <v>87</v>
      </c>
      <c r="I298" s="359">
        <v>2521.12</v>
      </c>
      <c r="J298" s="191">
        <v>7768</v>
      </c>
      <c r="K298" s="609">
        <f t="shared" si="130"/>
        <v>19584060</v>
      </c>
      <c r="L298" s="438"/>
      <c r="M298" s="358">
        <v>0</v>
      </c>
      <c r="N298" s="214">
        <f t="shared" si="126"/>
        <v>0</v>
      </c>
      <c r="O298" s="438"/>
      <c r="P298" s="358">
        <v>0</v>
      </c>
      <c r="Q298" s="215">
        <v>0</v>
      </c>
      <c r="R298" s="438"/>
      <c r="S298" s="358">
        <f t="shared" si="127"/>
        <v>0</v>
      </c>
      <c r="T298" s="215">
        <f t="shared" si="128"/>
        <v>0</v>
      </c>
      <c r="U298" s="665">
        <f t="shared" si="129"/>
        <v>0</v>
      </c>
      <c r="V298" s="666"/>
    </row>
    <row r="299" spans="1:22" ht="15" customHeight="1" x14ac:dyDescent="0.2">
      <c r="A299" s="481" t="s">
        <v>448</v>
      </c>
      <c r="B299" s="683" t="s">
        <v>449</v>
      </c>
      <c r="C299" s="684"/>
      <c r="D299" s="684"/>
      <c r="E299" s="684"/>
      <c r="F299" s="684"/>
      <c r="G299" s="685"/>
      <c r="H299" s="191" t="s">
        <v>87</v>
      </c>
      <c r="I299" s="359">
        <v>2521.12</v>
      </c>
      <c r="J299" s="191">
        <v>10644</v>
      </c>
      <c r="K299" s="609">
        <f t="shared" si="130"/>
        <v>26834801</v>
      </c>
      <c r="L299" s="438"/>
      <c r="M299" s="358">
        <v>0</v>
      </c>
      <c r="N299" s="214">
        <f t="shared" si="126"/>
        <v>0</v>
      </c>
      <c r="O299" s="438"/>
      <c r="P299" s="358">
        <v>0</v>
      </c>
      <c r="Q299" s="215">
        <v>0</v>
      </c>
      <c r="R299" s="438"/>
      <c r="S299" s="358">
        <f t="shared" si="127"/>
        <v>0</v>
      </c>
      <c r="T299" s="215">
        <f t="shared" si="128"/>
        <v>0</v>
      </c>
      <c r="U299" s="665">
        <f t="shared" si="129"/>
        <v>0</v>
      </c>
      <c r="V299" s="666"/>
    </row>
    <row r="300" spans="1:22" ht="12.75" customHeight="1" x14ac:dyDescent="0.2">
      <c r="A300" s="484">
        <v>18.2</v>
      </c>
      <c r="B300" s="678" t="s">
        <v>367</v>
      </c>
      <c r="C300" s="679"/>
      <c r="D300" s="679"/>
      <c r="E300" s="679"/>
      <c r="F300" s="679"/>
      <c r="G300" s="763"/>
      <c r="H300" s="191">
        <v>0</v>
      </c>
      <c r="I300" s="359"/>
      <c r="J300" s="191"/>
      <c r="K300" s="609">
        <f t="shared" si="130"/>
        <v>0</v>
      </c>
      <c r="L300" s="438"/>
      <c r="M300" s="358">
        <v>0</v>
      </c>
      <c r="N300" s="214">
        <f t="shared" si="126"/>
        <v>0</v>
      </c>
      <c r="O300" s="438"/>
      <c r="P300" s="358">
        <v>0</v>
      </c>
      <c r="Q300" s="215">
        <v>0</v>
      </c>
      <c r="R300" s="438"/>
      <c r="S300" s="358">
        <f t="shared" si="127"/>
        <v>0</v>
      </c>
      <c r="T300" s="215">
        <f t="shared" si="128"/>
        <v>0</v>
      </c>
      <c r="U300" s="665">
        <f t="shared" si="129"/>
        <v>0</v>
      </c>
      <c r="V300" s="666"/>
    </row>
    <row r="301" spans="1:22" ht="10.5" customHeight="1" x14ac:dyDescent="0.2">
      <c r="A301" s="481" t="s">
        <v>370</v>
      </c>
      <c r="B301" s="683" t="s">
        <v>371</v>
      </c>
      <c r="C301" s="684"/>
      <c r="D301" s="684"/>
      <c r="E301" s="684"/>
      <c r="F301" s="684"/>
      <c r="G301" s="685"/>
      <c r="H301" s="191" t="s">
        <v>73</v>
      </c>
      <c r="I301" s="359">
        <v>2500</v>
      </c>
      <c r="J301" s="191">
        <v>6915</v>
      </c>
      <c r="K301" s="609">
        <f t="shared" si="130"/>
        <v>17287500</v>
      </c>
      <c r="L301" s="438"/>
      <c r="M301" s="358">
        <v>0</v>
      </c>
      <c r="N301" s="214">
        <f t="shared" si="126"/>
        <v>0</v>
      </c>
      <c r="O301" s="438"/>
      <c r="P301" s="358">
        <v>0</v>
      </c>
      <c r="Q301" s="215">
        <v>0</v>
      </c>
      <c r="R301" s="438"/>
      <c r="S301" s="358">
        <f t="shared" si="127"/>
        <v>0</v>
      </c>
      <c r="T301" s="215">
        <f t="shared" si="128"/>
        <v>0</v>
      </c>
      <c r="U301" s="665">
        <f t="shared" si="129"/>
        <v>0</v>
      </c>
      <c r="V301" s="666"/>
    </row>
    <row r="302" spans="1:22" ht="12.75" customHeight="1" x14ac:dyDescent="0.2">
      <c r="A302" s="481" t="s">
        <v>374</v>
      </c>
      <c r="B302" s="683" t="s">
        <v>375</v>
      </c>
      <c r="C302" s="684"/>
      <c r="D302" s="684"/>
      <c r="E302" s="684"/>
      <c r="F302" s="684"/>
      <c r="G302" s="685"/>
      <c r="H302" s="191" t="s">
        <v>73</v>
      </c>
      <c r="I302" s="359">
        <v>323.9272964164856</v>
      </c>
      <c r="J302" s="191">
        <v>10289</v>
      </c>
      <c r="K302" s="609">
        <f t="shared" si="130"/>
        <v>3332888</v>
      </c>
      <c r="L302" s="438"/>
      <c r="M302" s="358">
        <v>0</v>
      </c>
      <c r="N302" s="214">
        <f t="shared" si="126"/>
        <v>0</v>
      </c>
      <c r="O302" s="438"/>
      <c r="P302" s="358">
        <v>0</v>
      </c>
      <c r="Q302" s="215">
        <v>0</v>
      </c>
      <c r="R302" s="438"/>
      <c r="S302" s="358">
        <f t="shared" si="127"/>
        <v>0</v>
      </c>
      <c r="T302" s="215">
        <f t="shared" si="128"/>
        <v>0</v>
      </c>
      <c r="U302" s="665">
        <f t="shared" si="129"/>
        <v>0</v>
      </c>
      <c r="V302" s="666"/>
    </row>
    <row r="303" spans="1:22" ht="12.75" customHeight="1" x14ac:dyDescent="0.2">
      <c r="A303" s="484">
        <v>18.2</v>
      </c>
      <c r="B303" s="678" t="s">
        <v>220</v>
      </c>
      <c r="C303" s="679"/>
      <c r="D303" s="679"/>
      <c r="E303" s="679"/>
      <c r="F303" s="679"/>
      <c r="G303" s="763"/>
      <c r="H303" s="191">
        <v>0</v>
      </c>
      <c r="I303" s="359"/>
      <c r="J303" s="191"/>
      <c r="K303" s="609">
        <f t="shared" si="130"/>
        <v>0</v>
      </c>
      <c r="L303" s="485"/>
      <c r="M303" s="358">
        <v>0</v>
      </c>
      <c r="N303" s="214">
        <f t="shared" si="126"/>
        <v>0</v>
      </c>
      <c r="O303" s="485"/>
      <c r="P303" s="358">
        <v>0</v>
      </c>
      <c r="Q303" s="215">
        <v>0</v>
      </c>
      <c r="R303" s="252"/>
      <c r="S303" s="358">
        <f t="shared" si="127"/>
        <v>0</v>
      </c>
      <c r="T303" s="215">
        <f t="shared" si="128"/>
        <v>0</v>
      </c>
      <c r="U303" s="665">
        <f t="shared" si="129"/>
        <v>0</v>
      </c>
      <c r="V303" s="666"/>
    </row>
    <row r="304" spans="1:22" ht="12.75" customHeight="1" x14ac:dyDescent="0.2">
      <c r="A304" s="481" t="s">
        <v>705</v>
      </c>
      <c r="B304" s="683" t="s">
        <v>706</v>
      </c>
      <c r="C304" s="684"/>
      <c r="D304" s="684"/>
      <c r="E304" s="684"/>
      <c r="F304" s="684"/>
      <c r="G304" s="685"/>
      <c r="H304" s="191" t="s">
        <v>87</v>
      </c>
      <c r="I304" s="359">
        <v>472.5</v>
      </c>
      <c r="J304" s="191">
        <v>18599</v>
      </c>
      <c r="K304" s="609">
        <f t="shared" si="130"/>
        <v>8788028</v>
      </c>
      <c r="L304" s="438"/>
      <c r="M304" s="358">
        <v>0</v>
      </c>
      <c r="N304" s="214">
        <f t="shared" si="126"/>
        <v>0</v>
      </c>
      <c r="O304" s="438"/>
      <c r="P304" s="358">
        <v>0</v>
      </c>
      <c r="Q304" s="215">
        <v>0</v>
      </c>
      <c r="R304" s="438"/>
      <c r="S304" s="358">
        <f t="shared" si="127"/>
        <v>0</v>
      </c>
      <c r="T304" s="215">
        <f t="shared" si="128"/>
        <v>0</v>
      </c>
      <c r="U304" s="665">
        <f t="shared" si="129"/>
        <v>0</v>
      </c>
      <c r="V304" s="666"/>
    </row>
    <row r="305" spans="1:22" ht="25.5" customHeight="1" x14ac:dyDescent="0.2">
      <c r="A305" s="481" t="s">
        <v>707</v>
      </c>
      <c r="B305" s="675" t="s">
        <v>708</v>
      </c>
      <c r="C305" s="676"/>
      <c r="D305" s="676"/>
      <c r="E305" s="676"/>
      <c r="F305" s="676"/>
      <c r="G305" s="677"/>
      <c r="H305" s="191" t="s">
        <v>87</v>
      </c>
      <c r="I305" s="359">
        <v>166.07</v>
      </c>
      <c r="J305" s="191">
        <v>7334</v>
      </c>
      <c r="K305" s="609">
        <f t="shared" si="130"/>
        <v>1217957</v>
      </c>
      <c r="L305" s="438"/>
      <c r="M305" s="358">
        <v>0</v>
      </c>
      <c r="N305" s="214">
        <f t="shared" si="126"/>
        <v>0</v>
      </c>
      <c r="O305" s="438"/>
      <c r="P305" s="358">
        <v>0</v>
      </c>
      <c r="Q305" s="215">
        <v>0</v>
      </c>
      <c r="R305" s="438"/>
      <c r="S305" s="358">
        <f t="shared" si="127"/>
        <v>0</v>
      </c>
      <c r="T305" s="215">
        <f t="shared" si="128"/>
        <v>0</v>
      </c>
      <c r="U305" s="665">
        <f t="shared" si="129"/>
        <v>0</v>
      </c>
      <c r="V305" s="666"/>
    </row>
    <row r="306" spans="1:22" ht="12.75" customHeight="1" x14ac:dyDescent="0.2">
      <c r="A306" s="484">
        <v>19</v>
      </c>
      <c r="B306" s="678" t="s">
        <v>191</v>
      </c>
      <c r="C306" s="679"/>
      <c r="D306" s="679"/>
      <c r="E306" s="679"/>
      <c r="F306" s="679"/>
      <c r="G306" s="763"/>
      <c r="H306" s="191">
        <v>0</v>
      </c>
      <c r="I306" s="359"/>
      <c r="J306" s="191"/>
      <c r="K306" s="609">
        <f t="shared" si="130"/>
        <v>0</v>
      </c>
      <c r="L306" s="438"/>
      <c r="M306" s="358">
        <v>0</v>
      </c>
      <c r="N306" s="214">
        <f t="shared" si="126"/>
        <v>0</v>
      </c>
      <c r="O306" s="438"/>
      <c r="P306" s="358">
        <v>0</v>
      </c>
      <c r="Q306" s="215">
        <v>0</v>
      </c>
      <c r="R306" s="438"/>
      <c r="S306" s="358">
        <f t="shared" si="127"/>
        <v>0</v>
      </c>
      <c r="T306" s="215">
        <f t="shared" si="128"/>
        <v>0</v>
      </c>
      <c r="U306" s="665">
        <f t="shared" si="129"/>
        <v>0</v>
      </c>
      <c r="V306" s="666"/>
    </row>
    <row r="307" spans="1:22" ht="12.75" customHeight="1" x14ac:dyDescent="0.2">
      <c r="A307" s="484">
        <v>19.100000000000001</v>
      </c>
      <c r="B307" s="678" t="s">
        <v>709</v>
      </c>
      <c r="C307" s="679"/>
      <c r="D307" s="679"/>
      <c r="E307" s="679"/>
      <c r="F307" s="679"/>
      <c r="G307" s="763"/>
      <c r="H307" s="191">
        <v>0</v>
      </c>
      <c r="I307" s="359"/>
      <c r="J307" s="191"/>
      <c r="K307" s="609">
        <f t="shared" si="130"/>
        <v>0</v>
      </c>
      <c r="L307" s="438"/>
      <c r="M307" s="358">
        <v>0</v>
      </c>
      <c r="N307" s="214">
        <f t="shared" ref="N307:N336" si="131">ROUND((ROUNDDOWN(M307,2))*J307,2)</f>
        <v>0</v>
      </c>
      <c r="O307" s="438"/>
      <c r="P307" s="358">
        <v>0</v>
      </c>
      <c r="Q307" s="215">
        <v>0</v>
      </c>
      <c r="R307" s="438"/>
      <c r="S307" s="358">
        <f t="shared" ref="S307:S336" si="132">M307+P307</f>
        <v>0</v>
      </c>
      <c r="T307" s="215">
        <f t="shared" ref="T307:T336" si="133">+ROUND((ROUNDDOWN(S307,2))*J307,2)</f>
        <v>0</v>
      </c>
      <c r="U307" s="665">
        <f t="shared" si="129"/>
        <v>0</v>
      </c>
      <c r="V307" s="666"/>
    </row>
    <row r="308" spans="1:22" ht="12.75" customHeight="1" x14ac:dyDescent="0.2">
      <c r="A308" s="481" t="s">
        <v>710</v>
      </c>
      <c r="B308" s="683" t="s">
        <v>711</v>
      </c>
      <c r="C308" s="684"/>
      <c r="D308" s="684"/>
      <c r="E308" s="684"/>
      <c r="F308" s="684"/>
      <c r="G308" s="685"/>
      <c r="H308" s="191" t="s">
        <v>47</v>
      </c>
      <c r="I308" s="359">
        <v>18</v>
      </c>
      <c r="J308" s="191">
        <v>251357</v>
      </c>
      <c r="K308" s="609">
        <f t="shared" si="130"/>
        <v>4524426</v>
      </c>
      <c r="L308" s="438"/>
      <c r="M308" s="358">
        <v>0</v>
      </c>
      <c r="N308" s="214">
        <f t="shared" si="131"/>
        <v>0</v>
      </c>
      <c r="O308" s="438"/>
      <c r="P308" s="358">
        <v>0</v>
      </c>
      <c r="Q308" s="215">
        <v>0</v>
      </c>
      <c r="R308" s="438"/>
      <c r="S308" s="358">
        <f t="shared" si="132"/>
        <v>0</v>
      </c>
      <c r="T308" s="215">
        <f t="shared" si="133"/>
        <v>0</v>
      </c>
      <c r="U308" s="665">
        <f t="shared" ref="U308:U337" si="134">IF(K308=0,0)+IF(K308&gt;0,T308/K308)</f>
        <v>0</v>
      </c>
      <c r="V308" s="666"/>
    </row>
    <row r="309" spans="1:22" ht="55.5" customHeight="1" x14ac:dyDescent="0.2">
      <c r="A309" s="481" t="s">
        <v>712</v>
      </c>
      <c r="B309" s="675" t="s">
        <v>713</v>
      </c>
      <c r="C309" s="676"/>
      <c r="D309" s="676"/>
      <c r="E309" s="676"/>
      <c r="F309" s="676"/>
      <c r="G309" s="677"/>
      <c r="H309" s="191" t="s">
        <v>47</v>
      </c>
      <c r="I309" s="359">
        <v>18</v>
      </c>
      <c r="J309" s="191">
        <v>104020</v>
      </c>
      <c r="K309" s="609">
        <f t="shared" ref="K309:K330" si="135">ROUND(+I309*J309,0)</f>
        <v>1872360</v>
      </c>
      <c r="L309" s="438"/>
      <c r="M309" s="358">
        <v>0</v>
      </c>
      <c r="N309" s="214">
        <f t="shared" si="131"/>
        <v>0</v>
      </c>
      <c r="O309" s="438"/>
      <c r="P309" s="358">
        <v>0</v>
      </c>
      <c r="Q309" s="215">
        <v>0</v>
      </c>
      <c r="R309" s="438"/>
      <c r="S309" s="358">
        <f t="shared" si="132"/>
        <v>0</v>
      </c>
      <c r="T309" s="215">
        <f t="shared" si="133"/>
        <v>0</v>
      </c>
      <c r="U309" s="665">
        <f t="shared" si="134"/>
        <v>0</v>
      </c>
      <c r="V309" s="666"/>
    </row>
    <row r="310" spans="1:22" ht="12.75" customHeight="1" x14ac:dyDescent="0.2">
      <c r="A310" s="481" t="s">
        <v>714</v>
      </c>
      <c r="B310" s="683" t="s">
        <v>715</v>
      </c>
      <c r="C310" s="684"/>
      <c r="D310" s="684"/>
      <c r="E310" s="684"/>
      <c r="F310" s="684"/>
      <c r="G310" s="685"/>
      <c r="H310" s="191" t="s">
        <v>47</v>
      </c>
      <c r="I310" s="359">
        <v>13</v>
      </c>
      <c r="J310" s="191">
        <v>89824</v>
      </c>
      <c r="K310" s="609">
        <f t="shared" si="135"/>
        <v>1167712</v>
      </c>
      <c r="L310" s="438"/>
      <c r="M310" s="358">
        <v>0</v>
      </c>
      <c r="N310" s="214">
        <f t="shared" si="131"/>
        <v>0</v>
      </c>
      <c r="O310" s="438"/>
      <c r="P310" s="358">
        <v>0</v>
      </c>
      <c r="Q310" s="215">
        <v>0</v>
      </c>
      <c r="R310" s="438"/>
      <c r="S310" s="358">
        <f t="shared" si="132"/>
        <v>0</v>
      </c>
      <c r="T310" s="215">
        <f t="shared" si="133"/>
        <v>0</v>
      </c>
      <c r="U310" s="665">
        <f t="shared" si="134"/>
        <v>0</v>
      </c>
      <c r="V310" s="666"/>
    </row>
    <row r="311" spans="1:22" ht="12.75" customHeight="1" x14ac:dyDescent="0.2">
      <c r="A311" s="481" t="s">
        <v>716</v>
      </c>
      <c r="B311" s="683" t="s">
        <v>717</v>
      </c>
      <c r="C311" s="684"/>
      <c r="D311" s="684"/>
      <c r="E311" s="684"/>
      <c r="F311" s="684"/>
      <c r="G311" s="685"/>
      <c r="H311" s="191" t="s">
        <v>47</v>
      </c>
      <c r="I311" s="359">
        <v>6</v>
      </c>
      <c r="J311" s="191">
        <v>63895</v>
      </c>
      <c r="K311" s="609">
        <f t="shared" si="135"/>
        <v>383370</v>
      </c>
      <c r="L311" s="438"/>
      <c r="M311" s="358">
        <v>0</v>
      </c>
      <c r="N311" s="214">
        <f t="shared" si="131"/>
        <v>0</v>
      </c>
      <c r="O311" s="438"/>
      <c r="P311" s="358">
        <v>0</v>
      </c>
      <c r="Q311" s="215">
        <v>0</v>
      </c>
      <c r="R311" s="438"/>
      <c r="S311" s="358">
        <f t="shared" si="132"/>
        <v>0</v>
      </c>
      <c r="T311" s="215">
        <f t="shared" si="133"/>
        <v>0</v>
      </c>
      <c r="U311" s="665">
        <f t="shared" si="134"/>
        <v>0</v>
      </c>
      <c r="V311" s="666"/>
    </row>
    <row r="312" spans="1:22" ht="12.75" customHeight="1" x14ac:dyDescent="0.2">
      <c r="A312" s="484">
        <v>19.3</v>
      </c>
      <c r="B312" s="678" t="s">
        <v>192</v>
      </c>
      <c r="C312" s="679"/>
      <c r="D312" s="679"/>
      <c r="E312" s="679"/>
      <c r="F312" s="679"/>
      <c r="G312" s="763"/>
      <c r="H312" s="191">
        <v>0</v>
      </c>
      <c r="I312" s="359"/>
      <c r="J312" s="191"/>
      <c r="K312" s="609">
        <f t="shared" si="135"/>
        <v>0</v>
      </c>
      <c r="L312" s="438"/>
      <c r="M312" s="358">
        <v>0</v>
      </c>
      <c r="N312" s="214">
        <f t="shared" si="131"/>
        <v>0</v>
      </c>
      <c r="O312" s="438"/>
      <c r="P312" s="358">
        <v>0</v>
      </c>
      <c r="Q312" s="215">
        <v>0</v>
      </c>
      <c r="R312" s="438"/>
      <c r="S312" s="358">
        <f t="shared" si="132"/>
        <v>0</v>
      </c>
      <c r="T312" s="215">
        <f t="shared" si="133"/>
        <v>0</v>
      </c>
      <c r="U312" s="665">
        <f t="shared" si="134"/>
        <v>0</v>
      </c>
      <c r="V312" s="666"/>
    </row>
    <row r="313" spans="1:22" ht="12.75" customHeight="1" x14ac:dyDescent="0.2">
      <c r="A313" s="481" t="s">
        <v>193</v>
      </c>
      <c r="B313" s="683" t="s">
        <v>194</v>
      </c>
      <c r="C313" s="684"/>
      <c r="D313" s="684"/>
      <c r="E313" s="684"/>
      <c r="F313" s="684"/>
      <c r="G313" s="685"/>
      <c r="H313" s="191" t="s">
        <v>87</v>
      </c>
      <c r="I313" s="359">
        <v>31.25</v>
      </c>
      <c r="J313" s="191">
        <v>63268</v>
      </c>
      <c r="K313" s="609">
        <f t="shared" si="135"/>
        <v>1977125</v>
      </c>
      <c r="L313" s="438"/>
      <c r="M313" s="358">
        <v>0</v>
      </c>
      <c r="N313" s="214">
        <f t="shared" si="131"/>
        <v>0</v>
      </c>
      <c r="O313" s="438"/>
      <c r="P313" s="358">
        <v>0</v>
      </c>
      <c r="Q313" s="215">
        <v>0</v>
      </c>
      <c r="R313" s="438"/>
      <c r="S313" s="358">
        <f t="shared" si="132"/>
        <v>0</v>
      </c>
      <c r="T313" s="215">
        <f t="shared" si="133"/>
        <v>0</v>
      </c>
      <c r="U313" s="665">
        <f t="shared" si="134"/>
        <v>0</v>
      </c>
      <c r="V313" s="666"/>
    </row>
    <row r="314" spans="1:22" ht="12.75" customHeight="1" x14ac:dyDescent="0.2">
      <c r="A314" s="481" t="s">
        <v>195</v>
      </c>
      <c r="B314" s="683" t="s">
        <v>196</v>
      </c>
      <c r="C314" s="684"/>
      <c r="D314" s="684"/>
      <c r="E314" s="684"/>
      <c r="F314" s="684"/>
      <c r="G314" s="685"/>
      <c r="H314" s="191" t="s">
        <v>87</v>
      </c>
      <c r="I314" s="359">
        <v>31.25</v>
      </c>
      <c r="J314" s="191">
        <v>11547</v>
      </c>
      <c r="K314" s="609">
        <f t="shared" si="135"/>
        <v>360844</v>
      </c>
      <c r="L314" s="438"/>
      <c r="M314" s="358">
        <v>0</v>
      </c>
      <c r="N314" s="214">
        <f t="shared" si="131"/>
        <v>0</v>
      </c>
      <c r="O314" s="438"/>
      <c r="P314" s="358">
        <v>0</v>
      </c>
      <c r="Q314" s="215">
        <v>0</v>
      </c>
      <c r="R314" s="438"/>
      <c r="S314" s="358">
        <f t="shared" si="132"/>
        <v>0</v>
      </c>
      <c r="T314" s="215">
        <f t="shared" si="133"/>
        <v>0</v>
      </c>
      <c r="U314" s="665">
        <f t="shared" si="134"/>
        <v>0</v>
      </c>
      <c r="V314" s="666"/>
    </row>
    <row r="315" spans="1:22" ht="12.75" customHeight="1" x14ac:dyDescent="0.2">
      <c r="A315" s="484">
        <v>20</v>
      </c>
      <c r="B315" s="678" t="s">
        <v>718</v>
      </c>
      <c r="C315" s="679"/>
      <c r="D315" s="679"/>
      <c r="E315" s="679"/>
      <c r="F315" s="679"/>
      <c r="G315" s="763"/>
      <c r="H315" s="191" t="s">
        <v>719</v>
      </c>
      <c r="I315" s="359"/>
      <c r="J315" s="191"/>
      <c r="K315" s="609">
        <f t="shared" si="135"/>
        <v>0</v>
      </c>
      <c r="L315" s="438"/>
      <c r="M315" s="358">
        <v>0</v>
      </c>
      <c r="N315" s="214">
        <f t="shared" si="131"/>
        <v>0</v>
      </c>
      <c r="O315" s="438"/>
      <c r="P315" s="358">
        <v>0</v>
      </c>
      <c r="Q315" s="215">
        <v>0</v>
      </c>
      <c r="R315" s="438"/>
      <c r="S315" s="358">
        <f t="shared" si="132"/>
        <v>0</v>
      </c>
      <c r="T315" s="215">
        <f t="shared" si="133"/>
        <v>0</v>
      </c>
      <c r="U315" s="665">
        <f t="shared" si="134"/>
        <v>0</v>
      </c>
      <c r="V315" s="666"/>
    </row>
    <row r="316" spans="1:22" ht="12.75" customHeight="1" x14ac:dyDescent="0.2">
      <c r="A316" s="484">
        <v>20.3</v>
      </c>
      <c r="B316" s="678" t="s">
        <v>226</v>
      </c>
      <c r="C316" s="679"/>
      <c r="D316" s="679"/>
      <c r="E316" s="679"/>
      <c r="F316" s="679"/>
      <c r="G316" s="763"/>
      <c r="H316" s="191">
        <v>0</v>
      </c>
      <c r="I316" s="359"/>
      <c r="J316" s="191"/>
      <c r="K316" s="609">
        <f t="shared" si="135"/>
        <v>0</v>
      </c>
      <c r="L316" s="438"/>
      <c r="M316" s="358">
        <v>0</v>
      </c>
      <c r="N316" s="214">
        <f t="shared" si="131"/>
        <v>0</v>
      </c>
      <c r="O316" s="438"/>
      <c r="P316" s="358">
        <v>0</v>
      </c>
      <c r="Q316" s="215">
        <v>0</v>
      </c>
      <c r="R316" s="438"/>
      <c r="S316" s="358">
        <f t="shared" si="132"/>
        <v>0</v>
      </c>
      <c r="T316" s="215">
        <f t="shared" si="133"/>
        <v>0</v>
      </c>
      <c r="U316" s="665">
        <f t="shared" si="134"/>
        <v>0</v>
      </c>
      <c r="V316" s="666"/>
    </row>
    <row r="317" spans="1:22" x14ac:dyDescent="0.2">
      <c r="A317" s="481" t="s">
        <v>342</v>
      </c>
      <c r="B317" s="683" t="s">
        <v>343</v>
      </c>
      <c r="C317" s="684"/>
      <c r="D317" s="684"/>
      <c r="E317" s="684"/>
      <c r="F317" s="684"/>
      <c r="G317" s="685"/>
      <c r="H317" s="191" t="s">
        <v>87</v>
      </c>
      <c r="I317" s="359">
        <v>169.4</v>
      </c>
      <c r="J317" s="191">
        <v>106945</v>
      </c>
      <c r="K317" s="609">
        <f t="shared" si="135"/>
        <v>18116483</v>
      </c>
      <c r="L317" s="438"/>
      <c r="M317" s="358">
        <v>0</v>
      </c>
      <c r="N317" s="214">
        <f t="shared" si="131"/>
        <v>0</v>
      </c>
      <c r="O317" s="438"/>
      <c r="P317" s="358">
        <v>0</v>
      </c>
      <c r="Q317" s="215">
        <v>0</v>
      </c>
      <c r="R317" s="438"/>
      <c r="S317" s="358">
        <f t="shared" si="132"/>
        <v>0</v>
      </c>
      <c r="T317" s="215">
        <f t="shared" si="133"/>
        <v>0</v>
      </c>
      <c r="U317" s="665">
        <f t="shared" si="134"/>
        <v>0</v>
      </c>
      <c r="V317" s="666"/>
    </row>
    <row r="318" spans="1:22" ht="44.25" customHeight="1" x14ac:dyDescent="0.2">
      <c r="A318" s="481" t="s">
        <v>720</v>
      </c>
      <c r="B318" s="675" t="s">
        <v>721</v>
      </c>
      <c r="C318" s="676"/>
      <c r="D318" s="676"/>
      <c r="E318" s="676"/>
      <c r="F318" s="676"/>
      <c r="G318" s="677"/>
      <c r="H318" s="191" t="s">
        <v>73</v>
      </c>
      <c r="I318" s="359">
        <v>211.84971246540422</v>
      </c>
      <c r="J318" s="191">
        <v>566524</v>
      </c>
      <c r="K318" s="609">
        <f t="shared" si="135"/>
        <v>120017947</v>
      </c>
      <c r="L318" s="438"/>
      <c r="M318" s="358">
        <v>0</v>
      </c>
      <c r="N318" s="214">
        <f t="shared" si="131"/>
        <v>0</v>
      </c>
      <c r="O318" s="438"/>
      <c r="P318" s="358">
        <v>0</v>
      </c>
      <c r="Q318" s="215">
        <v>0</v>
      </c>
      <c r="R318" s="438"/>
      <c r="S318" s="358">
        <f t="shared" si="132"/>
        <v>0</v>
      </c>
      <c r="T318" s="215">
        <f t="shared" si="133"/>
        <v>0</v>
      </c>
      <c r="U318" s="665">
        <f t="shared" si="134"/>
        <v>0</v>
      </c>
      <c r="V318" s="666"/>
    </row>
    <row r="319" spans="1:22" x14ac:dyDescent="0.2">
      <c r="A319" s="481" t="s">
        <v>227</v>
      </c>
      <c r="B319" s="683" t="s">
        <v>228</v>
      </c>
      <c r="C319" s="684"/>
      <c r="D319" s="684"/>
      <c r="E319" s="684"/>
      <c r="F319" s="684"/>
      <c r="G319" s="685"/>
      <c r="H319" s="191" t="s">
        <v>87</v>
      </c>
      <c r="I319" s="359">
        <v>18</v>
      </c>
      <c r="J319" s="191">
        <v>106670</v>
      </c>
      <c r="K319" s="609">
        <f t="shared" si="135"/>
        <v>1920060</v>
      </c>
      <c r="L319" s="438"/>
      <c r="M319" s="358">
        <v>0</v>
      </c>
      <c r="N319" s="214">
        <f t="shared" si="131"/>
        <v>0</v>
      </c>
      <c r="O319" s="438"/>
      <c r="P319" s="358">
        <v>0</v>
      </c>
      <c r="Q319" s="215">
        <v>0</v>
      </c>
      <c r="R319" s="438"/>
      <c r="S319" s="358">
        <f t="shared" si="132"/>
        <v>0</v>
      </c>
      <c r="T319" s="215">
        <f t="shared" si="133"/>
        <v>0</v>
      </c>
      <c r="U319" s="665">
        <f t="shared" si="134"/>
        <v>0</v>
      </c>
      <c r="V319" s="666"/>
    </row>
    <row r="320" spans="1:22" ht="54.75" customHeight="1" x14ac:dyDescent="0.2">
      <c r="A320" s="481" t="s">
        <v>722</v>
      </c>
      <c r="B320" s="675" t="s">
        <v>723</v>
      </c>
      <c r="C320" s="676"/>
      <c r="D320" s="676"/>
      <c r="E320" s="676"/>
      <c r="F320" s="676"/>
      <c r="G320" s="677"/>
      <c r="H320" s="191" t="s">
        <v>47</v>
      </c>
      <c r="I320" s="359">
        <v>1</v>
      </c>
      <c r="J320" s="191">
        <v>110099432.69</v>
      </c>
      <c r="K320" s="609">
        <f t="shared" si="135"/>
        <v>110099433</v>
      </c>
      <c r="L320" s="438"/>
      <c r="M320" s="358">
        <v>0</v>
      </c>
      <c r="N320" s="214">
        <f t="shared" si="131"/>
        <v>0</v>
      </c>
      <c r="O320" s="438"/>
      <c r="P320" s="358">
        <v>0</v>
      </c>
      <c r="Q320" s="215">
        <v>0</v>
      </c>
      <c r="R320" s="438"/>
      <c r="S320" s="358">
        <f t="shared" si="132"/>
        <v>0</v>
      </c>
      <c r="T320" s="215">
        <f t="shared" si="133"/>
        <v>0</v>
      </c>
      <c r="U320" s="665">
        <f t="shared" si="134"/>
        <v>0</v>
      </c>
      <c r="V320" s="666"/>
    </row>
    <row r="321" spans="1:22" ht="12.75" customHeight="1" x14ac:dyDescent="0.2">
      <c r="A321" s="484">
        <v>21</v>
      </c>
      <c r="B321" s="678" t="s">
        <v>82</v>
      </c>
      <c r="C321" s="679"/>
      <c r="D321" s="679"/>
      <c r="E321" s="679"/>
      <c r="F321" s="679"/>
      <c r="G321" s="763"/>
      <c r="H321" s="191">
        <v>0</v>
      </c>
      <c r="I321" s="359"/>
      <c r="J321" s="191"/>
      <c r="K321" s="609">
        <f t="shared" si="135"/>
        <v>0</v>
      </c>
      <c r="L321" s="438"/>
      <c r="M321" s="358">
        <v>0</v>
      </c>
      <c r="N321" s="214">
        <f t="shared" si="131"/>
        <v>0</v>
      </c>
      <c r="O321" s="438"/>
      <c r="P321" s="358">
        <v>0</v>
      </c>
      <c r="Q321" s="215">
        <v>0</v>
      </c>
      <c r="R321" s="438"/>
      <c r="S321" s="358">
        <f t="shared" si="132"/>
        <v>0</v>
      </c>
      <c r="T321" s="215">
        <f t="shared" si="133"/>
        <v>0</v>
      </c>
      <c r="U321" s="665">
        <f t="shared" si="134"/>
        <v>0</v>
      </c>
      <c r="V321" s="666"/>
    </row>
    <row r="322" spans="1:22" ht="12.75" customHeight="1" x14ac:dyDescent="0.2">
      <c r="A322" s="484">
        <v>21.1</v>
      </c>
      <c r="B322" s="678" t="s">
        <v>83</v>
      </c>
      <c r="C322" s="679"/>
      <c r="D322" s="679"/>
      <c r="E322" s="679"/>
      <c r="F322" s="679"/>
      <c r="G322" s="763"/>
      <c r="H322" s="191">
        <v>0</v>
      </c>
      <c r="I322" s="359"/>
      <c r="J322" s="191"/>
      <c r="K322" s="609">
        <f t="shared" si="135"/>
        <v>0</v>
      </c>
      <c r="L322" s="438"/>
      <c r="M322" s="358">
        <v>0</v>
      </c>
      <c r="N322" s="214">
        <f t="shared" si="131"/>
        <v>0</v>
      </c>
      <c r="O322" s="438"/>
      <c r="P322" s="358">
        <v>0</v>
      </c>
      <c r="Q322" s="215">
        <v>0</v>
      </c>
      <c r="R322" s="438"/>
      <c r="S322" s="358">
        <f t="shared" si="132"/>
        <v>0</v>
      </c>
      <c r="T322" s="215">
        <f t="shared" si="133"/>
        <v>0</v>
      </c>
      <c r="U322" s="665">
        <f t="shared" si="134"/>
        <v>0</v>
      </c>
      <c r="V322" s="666"/>
    </row>
    <row r="323" spans="1:22" ht="11.25" customHeight="1" x14ac:dyDescent="0.2">
      <c r="A323" s="481" t="s">
        <v>197</v>
      </c>
      <c r="B323" s="683" t="s">
        <v>198</v>
      </c>
      <c r="C323" s="684"/>
      <c r="D323" s="684"/>
      <c r="E323" s="684"/>
      <c r="F323" s="684"/>
      <c r="G323" s="685"/>
      <c r="H323" s="191" t="s">
        <v>87</v>
      </c>
      <c r="I323" s="359">
        <v>3434.07</v>
      </c>
      <c r="J323" s="191">
        <v>2448</v>
      </c>
      <c r="K323" s="609">
        <f t="shared" si="135"/>
        <v>8406603</v>
      </c>
      <c r="L323" s="438"/>
      <c r="M323" s="358">
        <v>0</v>
      </c>
      <c r="N323" s="214">
        <f t="shared" si="131"/>
        <v>0</v>
      </c>
      <c r="O323" s="438"/>
      <c r="P323" s="358">
        <v>2405.1534999999999</v>
      </c>
      <c r="Q323" s="215">
        <v>5887807.2000000002</v>
      </c>
      <c r="R323" s="438"/>
      <c r="S323" s="358">
        <f t="shared" si="132"/>
        <v>2405.1534999999999</v>
      </c>
      <c r="T323" s="215">
        <f t="shared" si="133"/>
        <v>5887807.2000000002</v>
      </c>
      <c r="U323" s="665">
        <f t="shared" si="134"/>
        <v>0.70037888074410082</v>
      </c>
      <c r="V323" s="666"/>
    </row>
    <row r="324" spans="1:22" ht="12.75" customHeight="1" x14ac:dyDescent="0.2">
      <c r="A324" s="481" t="s">
        <v>724</v>
      </c>
      <c r="B324" s="675" t="s">
        <v>725</v>
      </c>
      <c r="C324" s="676"/>
      <c r="D324" s="676"/>
      <c r="E324" s="676"/>
      <c r="F324" s="676"/>
      <c r="G324" s="677"/>
      <c r="H324" s="191" t="s">
        <v>73</v>
      </c>
      <c r="I324" s="359">
        <v>6</v>
      </c>
      <c r="J324" s="191">
        <v>191521</v>
      </c>
      <c r="K324" s="609">
        <f t="shared" si="135"/>
        <v>1149126</v>
      </c>
      <c r="L324" s="438"/>
      <c r="M324" s="358">
        <v>0</v>
      </c>
      <c r="N324" s="214">
        <f t="shared" si="131"/>
        <v>0</v>
      </c>
      <c r="O324" s="438"/>
      <c r="P324" s="358">
        <v>0</v>
      </c>
      <c r="Q324" s="215">
        <v>0</v>
      </c>
      <c r="R324" s="438"/>
      <c r="S324" s="358">
        <f t="shared" si="132"/>
        <v>0</v>
      </c>
      <c r="T324" s="215">
        <f t="shared" si="133"/>
        <v>0</v>
      </c>
      <c r="U324" s="665">
        <f t="shared" si="134"/>
        <v>0</v>
      </c>
      <c r="V324" s="666"/>
    </row>
    <row r="325" spans="1:22" ht="12.75" customHeight="1" x14ac:dyDescent="0.2">
      <c r="A325" s="481" t="s">
        <v>726</v>
      </c>
      <c r="B325" s="683" t="s">
        <v>727</v>
      </c>
      <c r="C325" s="684"/>
      <c r="D325" s="684"/>
      <c r="E325" s="684"/>
      <c r="F325" s="684"/>
      <c r="G325" s="685"/>
      <c r="H325" s="191" t="s">
        <v>92</v>
      </c>
      <c r="I325" s="359">
        <v>104.04</v>
      </c>
      <c r="J325" s="191">
        <v>37766</v>
      </c>
      <c r="K325" s="609">
        <f t="shared" si="135"/>
        <v>3929175</v>
      </c>
      <c r="L325" s="438"/>
      <c r="M325" s="358">
        <v>0</v>
      </c>
      <c r="N325" s="214">
        <f t="shared" si="131"/>
        <v>0</v>
      </c>
      <c r="O325" s="438"/>
      <c r="P325" s="358">
        <v>0</v>
      </c>
      <c r="Q325" s="215">
        <v>0</v>
      </c>
      <c r="R325" s="438"/>
      <c r="S325" s="358">
        <f t="shared" si="132"/>
        <v>0</v>
      </c>
      <c r="T325" s="215">
        <f t="shared" si="133"/>
        <v>0</v>
      </c>
      <c r="U325" s="665">
        <f t="shared" si="134"/>
        <v>0</v>
      </c>
      <c r="V325" s="666"/>
    </row>
    <row r="326" spans="1:22" ht="12.75" customHeight="1" x14ac:dyDescent="0.2">
      <c r="A326" s="481" t="s">
        <v>229</v>
      </c>
      <c r="B326" s="683" t="s">
        <v>230</v>
      </c>
      <c r="C326" s="684"/>
      <c r="D326" s="684"/>
      <c r="E326" s="684"/>
      <c r="F326" s="684"/>
      <c r="G326" s="685"/>
      <c r="H326" s="191" t="s">
        <v>73</v>
      </c>
      <c r="I326" s="359">
        <v>35</v>
      </c>
      <c r="J326" s="191">
        <v>2250</v>
      </c>
      <c r="K326" s="609">
        <f t="shared" si="135"/>
        <v>78750</v>
      </c>
      <c r="L326" s="438"/>
      <c r="M326" s="358"/>
      <c r="N326" s="214">
        <f t="shared" si="131"/>
        <v>0</v>
      </c>
      <c r="O326" s="438"/>
      <c r="P326" s="358">
        <v>60.22</v>
      </c>
      <c r="Q326" s="215">
        <v>135495</v>
      </c>
      <c r="R326" s="438"/>
      <c r="S326" s="358">
        <f t="shared" si="132"/>
        <v>60.22</v>
      </c>
      <c r="T326" s="215">
        <f t="shared" si="133"/>
        <v>135495</v>
      </c>
      <c r="U326" s="665">
        <f t="shared" si="134"/>
        <v>1.7205714285714286</v>
      </c>
      <c r="V326" s="666"/>
    </row>
    <row r="327" spans="1:22" ht="12.75" customHeight="1" x14ac:dyDescent="0.2">
      <c r="A327" s="481" t="s">
        <v>199</v>
      </c>
      <c r="B327" s="683" t="s">
        <v>200</v>
      </c>
      <c r="C327" s="684"/>
      <c r="D327" s="684"/>
      <c r="E327" s="684"/>
      <c r="F327" s="684"/>
      <c r="G327" s="685"/>
      <c r="H327" s="191" t="s">
        <v>73</v>
      </c>
      <c r="I327" s="359">
        <v>101.5</v>
      </c>
      <c r="J327" s="191">
        <v>5637</v>
      </c>
      <c r="K327" s="609">
        <f t="shared" si="135"/>
        <v>572156</v>
      </c>
      <c r="L327" s="438"/>
      <c r="M327" s="358"/>
      <c r="N327" s="214">
        <f t="shared" si="131"/>
        <v>0</v>
      </c>
      <c r="O327" s="438"/>
      <c r="P327" s="358">
        <v>0</v>
      </c>
      <c r="Q327" s="215">
        <v>0</v>
      </c>
      <c r="R327" s="438"/>
      <c r="S327" s="358">
        <f t="shared" si="132"/>
        <v>0</v>
      </c>
      <c r="T327" s="215">
        <f t="shared" si="133"/>
        <v>0</v>
      </c>
      <c r="U327" s="665">
        <f t="shared" si="134"/>
        <v>0</v>
      </c>
      <c r="V327" s="666"/>
    </row>
    <row r="328" spans="1:22" ht="12.75" customHeight="1" x14ac:dyDescent="0.2">
      <c r="A328" s="481" t="s">
        <v>201</v>
      </c>
      <c r="B328" s="683" t="s">
        <v>728</v>
      </c>
      <c r="C328" s="684"/>
      <c r="D328" s="684"/>
      <c r="E328" s="684"/>
      <c r="F328" s="684"/>
      <c r="G328" s="685"/>
      <c r="H328" s="191" t="s">
        <v>47</v>
      </c>
      <c r="I328" s="359">
        <v>7</v>
      </c>
      <c r="J328" s="191">
        <v>21963</v>
      </c>
      <c r="K328" s="609">
        <f t="shared" si="135"/>
        <v>153741</v>
      </c>
      <c r="L328" s="438"/>
      <c r="M328" s="358"/>
      <c r="N328" s="214">
        <f t="shared" si="131"/>
        <v>0</v>
      </c>
      <c r="O328" s="438"/>
      <c r="P328" s="358">
        <v>7</v>
      </c>
      <c r="Q328" s="215">
        <v>153741</v>
      </c>
      <c r="R328" s="438"/>
      <c r="S328" s="358">
        <f t="shared" si="132"/>
        <v>7</v>
      </c>
      <c r="T328" s="215">
        <f t="shared" si="133"/>
        <v>153741</v>
      </c>
      <c r="U328" s="665">
        <f t="shared" si="134"/>
        <v>1</v>
      </c>
      <c r="V328" s="666"/>
    </row>
    <row r="329" spans="1:22" ht="12.75" customHeight="1" x14ac:dyDescent="0.2">
      <c r="A329" s="484">
        <v>25.8</v>
      </c>
      <c r="B329" s="678" t="s">
        <v>84</v>
      </c>
      <c r="C329" s="679"/>
      <c r="D329" s="679"/>
      <c r="E329" s="679"/>
      <c r="F329" s="679"/>
      <c r="G329" s="763"/>
      <c r="H329" s="191">
        <v>0</v>
      </c>
      <c r="I329" s="359">
        <v>0</v>
      </c>
      <c r="J329" s="191">
        <v>0</v>
      </c>
      <c r="K329" s="609">
        <f t="shared" si="135"/>
        <v>0</v>
      </c>
      <c r="L329" s="438"/>
      <c r="M329" s="358">
        <v>0</v>
      </c>
      <c r="N329" s="214">
        <f t="shared" si="131"/>
        <v>0</v>
      </c>
      <c r="O329" s="438"/>
      <c r="P329" s="358">
        <v>0</v>
      </c>
      <c r="Q329" s="215">
        <v>0</v>
      </c>
      <c r="R329" s="438"/>
      <c r="S329" s="358">
        <f t="shared" si="132"/>
        <v>0</v>
      </c>
      <c r="T329" s="215">
        <f t="shared" si="133"/>
        <v>0</v>
      </c>
      <c r="U329" s="665">
        <f t="shared" si="134"/>
        <v>0</v>
      </c>
      <c r="V329" s="666"/>
    </row>
    <row r="330" spans="1:22" ht="30" customHeight="1" x14ac:dyDescent="0.2">
      <c r="A330" s="481" t="s">
        <v>729</v>
      </c>
      <c r="B330" s="675" t="s">
        <v>730</v>
      </c>
      <c r="C330" s="676"/>
      <c r="D330" s="676"/>
      <c r="E330" s="676"/>
      <c r="F330" s="676"/>
      <c r="G330" s="677"/>
      <c r="H330" s="191" t="s">
        <v>87</v>
      </c>
      <c r="I330" s="359">
        <v>15.3</v>
      </c>
      <c r="J330" s="191">
        <v>58811</v>
      </c>
      <c r="K330" s="609">
        <f t="shared" si="135"/>
        <v>899808</v>
      </c>
      <c r="L330" s="438"/>
      <c r="M330" s="358">
        <v>0</v>
      </c>
      <c r="N330" s="214">
        <f t="shared" si="131"/>
        <v>0</v>
      </c>
      <c r="O330" s="438"/>
      <c r="P330" s="358">
        <v>0</v>
      </c>
      <c r="Q330" s="215">
        <v>0</v>
      </c>
      <c r="R330" s="438"/>
      <c r="S330" s="358">
        <f t="shared" si="132"/>
        <v>0</v>
      </c>
      <c r="T330" s="215">
        <f t="shared" si="133"/>
        <v>0</v>
      </c>
      <c r="U330" s="665">
        <f t="shared" si="134"/>
        <v>0</v>
      </c>
      <c r="V330" s="666"/>
    </row>
    <row r="331" spans="1:22" ht="13.5" customHeight="1" x14ac:dyDescent="0.2">
      <c r="A331" s="481">
        <v>27</v>
      </c>
      <c r="B331" s="683" t="s">
        <v>731</v>
      </c>
      <c r="C331" s="684"/>
      <c r="D331" s="684"/>
      <c r="E331" s="684"/>
      <c r="F331" s="684"/>
      <c r="G331" s="685"/>
      <c r="H331" s="191">
        <v>0</v>
      </c>
      <c r="I331" s="359">
        <v>0</v>
      </c>
      <c r="J331" s="191">
        <v>0</v>
      </c>
      <c r="K331" s="609">
        <f t="shared" ref="K331" si="136">ROUND(+I331*J331,0)</f>
        <v>0</v>
      </c>
      <c r="L331" s="438"/>
      <c r="M331" s="358">
        <v>0</v>
      </c>
      <c r="N331" s="214">
        <f t="shared" si="131"/>
        <v>0</v>
      </c>
      <c r="O331" s="438"/>
      <c r="P331" s="358">
        <v>0</v>
      </c>
      <c r="Q331" s="215">
        <v>0</v>
      </c>
      <c r="R331" s="438"/>
      <c r="S331" s="358">
        <f t="shared" si="132"/>
        <v>0</v>
      </c>
      <c r="T331" s="215">
        <f t="shared" si="133"/>
        <v>0</v>
      </c>
      <c r="U331" s="665">
        <f t="shared" si="134"/>
        <v>0</v>
      </c>
      <c r="V331" s="666"/>
    </row>
    <row r="332" spans="1:22" ht="12.75" customHeight="1" x14ac:dyDescent="0.2">
      <c r="A332" s="481" t="s">
        <v>203</v>
      </c>
      <c r="B332" s="683" t="s">
        <v>204</v>
      </c>
      <c r="C332" s="684"/>
      <c r="D332" s="684"/>
      <c r="E332" s="684"/>
      <c r="F332" s="684"/>
      <c r="G332" s="685"/>
      <c r="H332" s="191">
        <v>0</v>
      </c>
      <c r="I332" s="191">
        <v>0</v>
      </c>
      <c r="J332" s="191">
        <v>0</v>
      </c>
      <c r="K332" s="191">
        <v>0</v>
      </c>
      <c r="L332" s="438"/>
      <c r="M332" s="358">
        <v>0</v>
      </c>
      <c r="N332" s="214">
        <f t="shared" si="131"/>
        <v>0</v>
      </c>
      <c r="O332" s="438"/>
      <c r="P332" s="358">
        <v>0</v>
      </c>
      <c r="Q332" s="215">
        <v>0</v>
      </c>
      <c r="R332" s="438"/>
      <c r="S332" s="358">
        <f t="shared" si="132"/>
        <v>0</v>
      </c>
      <c r="T332" s="215">
        <f t="shared" si="133"/>
        <v>0</v>
      </c>
      <c r="U332" s="665">
        <f t="shared" si="134"/>
        <v>0</v>
      </c>
      <c r="V332" s="666"/>
    </row>
    <row r="333" spans="1:22" ht="12.75" customHeight="1" x14ac:dyDescent="0.2">
      <c r="A333" s="481" t="s">
        <v>732</v>
      </c>
      <c r="B333" s="683" t="s">
        <v>205</v>
      </c>
      <c r="C333" s="684"/>
      <c r="D333" s="684"/>
      <c r="E333" s="684"/>
      <c r="F333" s="684"/>
      <c r="G333" s="685"/>
      <c r="H333" s="191">
        <v>0</v>
      </c>
      <c r="I333" s="191">
        <v>0</v>
      </c>
      <c r="J333" s="191">
        <v>0</v>
      </c>
      <c r="K333" s="191">
        <v>0</v>
      </c>
      <c r="L333" s="438"/>
      <c r="M333" s="358">
        <v>0</v>
      </c>
      <c r="N333" s="214">
        <f t="shared" si="131"/>
        <v>0</v>
      </c>
      <c r="O333" s="438"/>
      <c r="P333" s="358">
        <v>0</v>
      </c>
      <c r="Q333" s="215">
        <v>0</v>
      </c>
      <c r="R333" s="438"/>
      <c r="S333" s="358">
        <f t="shared" si="132"/>
        <v>0</v>
      </c>
      <c r="T333" s="215">
        <f t="shared" si="133"/>
        <v>0</v>
      </c>
      <c r="U333" s="665">
        <f t="shared" si="134"/>
        <v>0</v>
      </c>
      <c r="V333" s="666"/>
    </row>
    <row r="334" spans="1:22" ht="12.75" customHeight="1" x14ac:dyDescent="0.2">
      <c r="A334" s="481">
        <v>28</v>
      </c>
      <c r="B334" s="683" t="s">
        <v>733</v>
      </c>
      <c r="C334" s="684"/>
      <c r="D334" s="684"/>
      <c r="E334" s="684"/>
      <c r="F334" s="684"/>
      <c r="G334" s="685"/>
      <c r="H334" s="191">
        <v>0</v>
      </c>
      <c r="I334" s="191">
        <v>0</v>
      </c>
      <c r="J334" s="191">
        <v>0</v>
      </c>
      <c r="K334" s="191">
        <v>0</v>
      </c>
      <c r="L334" s="438"/>
      <c r="M334" s="358">
        <v>0</v>
      </c>
      <c r="N334" s="214">
        <f t="shared" si="131"/>
        <v>0</v>
      </c>
      <c r="O334" s="438"/>
      <c r="P334" s="358">
        <v>0</v>
      </c>
      <c r="Q334" s="215">
        <v>0</v>
      </c>
      <c r="R334" s="438"/>
      <c r="S334" s="358">
        <f t="shared" si="132"/>
        <v>0</v>
      </c>
      <c r="T334" s="215">
        <f t="shared" si="133"/>
        <v>0</v>
      </c>
      <c r="U334" s="665">
        <f t="shared" si="134"/>
        <v>0</v>
      </c>
      <c r="V334" s="666"/>
    </row>
    <row r="335" spans="1:22" ht="12.75" customHeight="1" x14ac:dyDescent="0.2">
      <c r="A335" s="481" t="s">
        <v>206</v>
      </c>
      <c r="B335" s="683" t="s">
        <v>207</v>
      </c>
      <c r="C335" s="684"/>
      <c r="D335" s="684"/>
      <c r="E335" s="684"/>
      <c r="F335" s="684"/>
      <c r="G335" s="685"/>
      <c r="H335" s="191">
        <v>0</v>
      </c>
      <c r="I335" s="191">
        <v>0</v>
      </c>
      <c r="J335" s="191">
        <v>0</v>
      </c>
      <c r="K335" s="191">
        <v>0</v>
      </c>
      <c r="L335" s="438"/>
      <c r="M335" s="358">
        <v>0</v>
      </c>
      <c r="N335" s="214">
        <f t="shared" si="131"/>
        <v>0</v>
      </c>
      <c r="O335" s="438"/>
      <c r="P335" s="358">
        <v>0</v>
      </c>
      <c r="Q335" s="215">
        <v>0</v>
      </c>
      <c r="R335" s="438"/>
      <c r="S335" s="358">
        <f t="shared" si="132"/>
        <v>0</v>
      </c>
      <c r="T335" s="215">
        <f t="shared" si="133"/>
        <v>0</v>
      </c>
      <c r="U335" s="665">
        <f t="shared" si="134"/>
        <v>0</v>
      </c>
      <c r="V335" s="666"/>
    </row>
    <row r="336" spans="1:22" ht="6" hidden="1" customHeight="1" x14ac:dyDescent="0.2">
      <c r="A336" s="481">
        <v>0</v>
      </c>
      <c r="B336" s="683">
        <v>0</v>
      </c>
      <c r="C336" s="684"/>
      <c r="D336" s="684"/>
      <c r="E336" s="684"/>
      <c r="F336" s="684"/>
      <c r="G336" s="685"/>
      <c r="H336" s="191">
        <v>0</v>
      </c>
      <c r="I336" s="191">
        <v>0</v>
      </c>
      <c r="J336" s="191">
        <v>0</v>
      </c>
      <c r="K336" s="191">
        <v>0</v>
      </c>
      <c r="L336" s="438"/>
      <c r="M336" s="358">
        <v>0</v>
      </c>
      <c r="N336" s="214">
        <f t="shared" si="131"/>
        <v>0</v>
      </c>
      <c r="O336" s="438"/>
      <c r="P336" s="358">
        <v>0</v>
      </c>
      <c r="Q336" s="215">
        <v>0</v>
      </c>
      <c r="R336" s="438"/>
      <c r="S336" s="358">
        <f t="shared" si="132"/>
        <v>0</v>
      </c>
      <c r="T336" s="215">
        <f t="shared" si="133"/>
        <v>0</v>
      </c>
      <c r="U336" s="665">
        <f t="shared" si="134"/>
        <v>0</v>
      </c>
      <c r="V336" s="666"/>
    </row>
    <row r="337" spans="1:22" ht="12.75" customHeight="1" x14ac:dyDescent="0.2">
      <c r="A337" s="859" t="s">
        <v>734</v>
      </c>
      <c r="B337" s="860"/>
      <c r="C337" s="860"/>
      <c r="D337" s="860"/>
      <c r="E337" s="860"/>
      <c r="F337" s="860"/>
      <c r="G337" s="254"/>
      <c r="H337" s="255">
        <v>0</v>
      </c>
      <c r="I337" s="43">
        <v>0</v>
      </c>
      <c r="J337" s="256"/>
      <c r="K337" s="257">
        <f>SUM(K179:K336)</f>
        <v>2297204141</v>
      </c>
      <c r="L337" s="438"/>
      <c r="M337" s="358">
        <v>0</v>
      </c>
      <c r="N337" s="258">
        <f>SUM(N179:N336)</f>
        <v>185716936.22999999</v>
      </c>
      <c r="O337" s="438"/>
      <c r="P337" s="358">
        <v>0</v>
      </c>
      <c r="Q337" s="259">
        <f>SUM(Q186:Q336)</f>
        <v>418757244.87</v>
      </c>
      <c r="R337" s="438"/>
      <c r="S337" s="358">
        <v>0</v>
      </c>
      <c r="T337" s="259">
        <f>SUM(T179:T336)</f>
        <v>604476704.55000007</v>
      </c>
      <c r="U337" s="665">
        <f t="shared" si="134"/>
        <v>0.26313582400511615</v>
      </c>
      <c r="V337" s="666"/>
    </row>
    <row r="338" spans="1:22" ht="3" customHeight="1" x14ac:dyDescent="0.2">
      <c r="A338" s="481"/>
      <c r="B338" s="683"/>
      <c r="C338" s="684"/>
      <c r="D338" s="684"/>
      <c r="E338" s="684"/>
      <c r="F338" s="684"/>
      <c r="G338" s="685"/>
      <c r="H338" s="191"/>
      <c r="I338" s="191"/>
      <c r="J338" s="191"/>
      <c r="K338" s="191"/>
      <c r="L338" s="438"/>
      <c r="M338" s="358"/>
      <c r="N338" s="214"/>
      <c r="O338" s="438"/>
      <c r="P338" s="358"/>
      <c r="Q338" s="215"/>
      <c r="R338" s="438"/>
      <c r="S338" s="358">
        <f t="shared" ref="S338" si="137">M338+P338</f>
        <v>0</v>
      </c>
      <c r="T338" s="215">
        <f t="shared" ref="T338" si="138">+ROUND((ROUNDDOWN(S338,2))*J338,2)</f>
        <v>0</v>
      </c>
      <c r="U338" s="665">
        <f t="shared" ref="U338" si="139">IF(K338=0,0)+IF(K338&gt;0,T338/K338)</f>
        <v>0</v>
      </c>
      <c r="V338" s="666"/>
    </row>
    <row r="339" spans="1:22" ht="12.75" customHeight="1" x14ac:dyDescent="0.2">
      <c r="A339" s="686" t="s">
        <v>735</v>
      </c>
      <c r="B339" s="687">
        <v>0</v>
      </c>
      <c r="C339" s="687"/>
      <c r="D339" s="687"/>
      <c r="E339" s="687"/>
      <c r="F339" s="687"/>
      <c r="G339" s="687"/>
      <c r="H339" s="687">
        <v>0</v>
      </c>
      <c r="I339" s="687">
        <v>0</v>
      </c>
      <c r="J339" s="687">
        <v>0</v>
      </c>
      <c r="K339" s="688">
        <v>0</v>
      </c>
      <c r="L339" s="438"/>
      <c r="M339" s="689" t="s">
        <v>753</v>
      </c>
      <c r="N339" s="687"/>
      <c r="O339" s="687"/>
      <c r="P339" s="687"/>
      <c r="Q339" s="687"/>
      <c r="R339" s="687"/>
      <c r="S339" s="687"/>
      <c r="T339" s="687"/>
      <c r="U339" s="687"/>
      <c r="V339" s="690"/>
    </row>
    <row r="340" spans="1:22" ht="12.75" customHeight="1" x14ac:dyDescent="0.2">
      <c r="A340" s="487" t="s">
        <v>45</v>
      </c>
      <c r="B340" s="691" t="s">
        <v>46</v>
      </c>
      <c r="C340" s="692"/>
      <c r="D340" s="692"/>
      <c r="E340" s="692"/>
      <c r="F340" s="692"/>
      <c r="G340" s="693"/>
      <c r="H340" s="49" t="s">
        <v>47</v>
      </c>
      <c r="I340" s="49" t="s">
        <v>48</v>
      </c>
      <c r="J340" s="49" t="s">
        <v>49</v>
      </c>
      <c r="K340" s="49" t="s">
        <v>50</v>
      </c>
      <c r="L340" s="438"/>
      <c r="M340" s="694" t="s">
        <v>51</v>
      </c>
      <c r="N340" s="695"/>
      <c r="O340" s="438"/>
      <c r="P340" s="694" t="s">
        <v>52</v>
      </c>
      <c r="Q340" s="695"/>
      <c r="R340" s="438"/>
      <c r="S340" s="694" t="s">
        <v>53</v>
      </c>
      <c r="T340" s="696"/>
      <c r="U340" s="696"/>
      <c r="V340" s="697"/>
    </row>
    <row r="341" spans="1:22" ht="12.75" customHeight="1" x14ac:dyDescent="0.2">
      <c r="A341" s="481" t="s">
        <v>736</v>
      </c>
      <c r="B341" s="683" t="s">
        <v>737</v>
      </c>
      <c r="C341" s="684"/>
      <c r="D341" s="684"/>
      <c r="E341" s="684"/>
      <c r="F341" s="684"/>
      <c r="G341" s="685"/>
      <c r="H341" s="191" t="s">
        <v>102</v>
      </c>
      <c r="I341" s="359">
        <v>500.67</v>
      </c>
      <c r="J341" s="191">
        <v>32698.35</v>
      </c>
      <c r="K341" s="609">
        <f t="shared" ref="K341:K349" si="140">ROUND(+I341*J341,0)</f>
        <v>16371083</v>
      </c>
      <c r="L341" s="438"/>
      <c r="M341" s="358"/>
      <c r="N341" s="214">
        <f t="shared" ref="N341:N349" si="141">ROUND((ROUNDDOWN(M341,2))*J341,2)</f>
        <v>0</v>
      </c>
      <c r="O341" s="438"/>
      <c r="P341" s="358">
        <v>278.81999999999994</v>
      </c>
      <c r="Q341" s="215">
        <v>9116953.9499999993</v>
      </c>
      <c r="R341" s="438"/>
      <c r="S341" s="358">
        <f t="shared" ref="S341:S349" si="142">M341+P341</f>
        <v>278.81999999999994</v>
      </c>
      <c r="T341" s="215">
        <f>+ROUND((ROUNDDOWN(S341,2))*J341,2)</f>
        <v>9116953.9499999993</v>
      </c>
      <c r="U341" s="665">
        <f t="shared" ref="U341:U349" si="143">IF(K341=0,0)+IF(K341&gt;0,T341/K341)</f>
        <v>0.55689375895290494</v>
      </c>
      <c r="V341" s="666"/>
    </row>
    <row r="342" spans="1:22" ht="12.75" customHeight="1" x14ac:dyDescent="0.2">
      <c r="A342" s="481" t="s">
        <v>738</v>
      </c>
      <c r="B342" s="683" t="s">
        <v>739</v>
      </c>
      <c r="C342" s="684"/>
      <c r="D342" s="684"/>
      <c r="E342" s="684"/>
      <c r="F342" s="684"/>
      <c r="G342" s="685"/>
      <c r="H342" s="191" t="s">
        <v>87</v>
      </c>
      <c r="I342" s="359">
        <v>540</v>
      </c>
      <c r="J342" s="191">
        <v>17424</v>
      </c>
      <c r="K342" s="609">
        <f t="shared" si="140"/>
        <v>9408960</v>
      </c>
      <c r="L342" s="438"/>
      <c r="M342" s="358"/>
      <c r="N342" s="214">
        <f t="shared" si="141"/>
        <v>0</v>
      </c>
      <c r="O342" s="438"/>
      <c r="P342" s="358">
        <v>0</v>
      </c>
      <c r="Q342" s="215">
        <v>0</v>
      </c>
      <c r="R342" s="438"/>
      <c r="S342" s="358">
        <f t="shared" si="142"/>
        <v>0</v>
      </c>
      <c r="T342" s="215">
        <f t="shared" ref="T342:T349" si="144">+ROUND((ROUNDDOWN(S342,2))*J342,2)</f>
        <v>0</v>
      </c>
      <c r="U342" s="665">
        <f t="shared" si="143"/>
        <v>0</v>
      </c>
      <c r="V342" s="666"/>
    </row>
    <row r="343" spans="1:22" ht="12.75" customHeight="1" x14ac:dyDescent="0.2">
      <c r="A343" s="481" t="s">
        <v>740</v>
      </c>
      <c r="B343" s="675" t="s">
        <v>741</v>
      </c>
      <c r="C343" s="676"/>
      <c r="D343" s="676"/>
      <c r="E343" s="676"/>
      <c r="F343" s="676"/>
      <c r="G343" s="677"/>
      <c r="H343" s="191" t="s">
        <v>87</v>
      </c>
      <c r="I343" s="359">
        <v>1874.8303250000004</v>
      </c>
      <c r="J343" s="191">
        <v>62872</v>
      </c>
      <c r="K343" s="609">
        <f t="shared" si="140"/>
        <v>117874332</v>
      </c>
      <c r="L343" s="438"/>
      <c r="M343" s="358">
        <f>'[2]NP-4 PISO TABLÓN SAHARA'!$M$40</f>
        <v>396.12074999999993</v>
      </c>
      <c r="N343" s="214">
        <f>ROUND((ROUNDDOWN(M343,2))*J343,2)</f>
        <v>24904856.640000001</v>
      </c>
      <c r="O343" s="438"/>
      <c r="P343" s="358">
        <v>1478.7095750000003</v>
      </c>
      <c r="Q343" s="215">
        <v>92968826.400000006</v>
      </c>
      <c r="R343" s="438"/>
      <c r="S343" s="358">
        <f>M343+P343</f>
        <v>1874.8303250000004</v>
      </c>
      <c r="T343" s="215">
        <f>+ROUND((ROUNDDOWN(S343,2))*J343,2)</f>
        <v>117874311.76000001</v>
      </c>
      <c r="U343" s="665">
        <f t="shared" si="143"/>
        <v>0.99999982829170986</v>
      </c>
      <c r="V343" s="666"/>
    </row>
    <row r="344" spans="1:22" x14ac:dyDescent="0.2">
      <c r="A344" s="481" t="s">
        <v>742</v>
      </c>
      <c r="B344" s="675" t="s">
        <v>743</v>
      </c>
      <c r="C344" s="676"/>
      <c r="D344" s="676"/>
      <c r="E344" s="676"/>
      <c r="F344" s="676"/>
      <c r="G344" s="677"/>
      <c r="H344" s="191" t="s">
        <v>73</v>
      </c>
      <c r="I344" s="359">
        <v>759.02</v>
      </c>
      <c r="J344" s="191">
        <v>18658.25</v>
      </c>
      <c r="K344" s="609">
        <f t="shared" si="140"/>
        <v>14161985</v>
      </c>
      <c r="L344" s="485"/>
      <c r="M344" s="358"/>
      <c r="N344" s="214">
        <f t="shared" si="141"/>
        <v>0</v>
      </c>
      <c r="O344" s="485"/>
      <c r="P344" s="358">
        <v>0</v>
      </c>
      <c r="Q344" s="215">
        <v>0</v>
      </c>
      <c r="R344" s="252"/>
      <c r="S344" s="358">
        <f t="shared" si="142"/>
        <v>0</v>
      </c>
      <c r="T344" s="215">
        <f t="shared" si="144"/>
        <v>0</v>
      </c>
      <c r="U344" s="665">
        <f t="shared" si="143"/>
        <v>0</v>
      </c>
      <c r="V344" s="666"/>
    </row>
    <row r="345" spans="1:22" ht="12.75" customHeight="1" x14ac:dyDescent="0.2">
      <c r="A345" s="481" t="s">
        <v>744</v>
      </c>
      <c r="B345" s="675" t="s">
        <v>745</v>
      </c>
      <c r="C345" s="676"/>
      <c r="D345" s="676"/>
      <c r="E345" s="676"/>
      <c r="F345" s="676"/>
      <c r="G345" s="677"/>
      <c r="H345" s="191" t="s">
        <v>87</v>
      </c>
      <c r="I345" s="359">
        <v>114.75</v>
      </c>
      <c r="J345" s="191">
        <v>83919</v>
      </c>
      <c r="K345" s="609">
        <f t="shared" si="140"/>
        <v>9629705</v>
      </c>
      <c r="L345" s="438"/>
      <c r="M345" s="358">
        <v>0</v>
      </c>
      <c r="N345" s="214">
        <f t="shared" si="141"/>
        <v>0</v>
      </c>
      <c r="O345" s="438"/>
      <c r="P345" s="358">
        <v>0</v>
      </c>
      <c r="Q345" s="215">
        <v>0</v>
      </c>
      <c r="R345" s="438"/>
      <c r="S345" s="358">
        <f t="shared" si="142"/>
        <v>0</v>
      </c>
      <c r="T345" s="215">
        <f t="shared" si="144"/>
        <v>0</v>
      </c>
      <c r="U345" s="665">
        <f t="shared" si="143"/>
        <v>0</v>
      </c>
      <c r="V345" s="666"/>
    </row>
    <row r="346" spans="1:22" ht="12.75" customHeight="1" x14ac:dyDescent="0.2">
      <c r="A346" s="481" t="s">
        <v>746</v>
      </c>
      <c r="B346" s="675" t="s">
        <v>747</v>
      </c>
      <c r="C346" s="676"/>
      <c r="D346" s="676"/>
      <c r="E346" s="676"/>
      <c r="F346" s="676"/>
      <c r="G346" s="677"/>
      <c r="H346" s="191" t="s">
        <v>73</v>
      </c>
      <c r="I346" s="359">
        <v>195.26</v>
      </c>
      <c r="J346" s="191">
        <v>29033.53</v>
      </c>
      <c r="K346" s="609">
        <f t="shared" si="140"/>
        <v>5669087</v>
      </c>
      <c r="L346" s="438"/>
      <c r="M346" s="358">
        <v>0</v>
      </c>
      <c r="N346" s="214">
        <f t="shared" si="141"/>
        <v>0</v>
      </c>
      <c r="O346" s="438"/>
      <c r="P346" s="358">
        <v>0</v>
      </c>
      <c r="Q346" s="215">
        <v>0</v>
      </c>
      <c r="R346" s="438"/>
      <c r="S346" s="358">
        <f t="shared" si="142"/>
        <v>0</v>
      </c>
      <c r="T346" s="215">
        <f t="shared" si="144"/>
        <v>0</v>
      </c>
      <c r="U346" s="665">
        <f t="shared" si="143"/>
        <v>0</v>
      </c>
      <c r="V346" s="666"/>
    </row>
    <row r="347" spans="1:22" ht="44.25" customHeight="1" x14ac:dyDescent="0.2">
      <c r="A347" s="481" t="s">
        <v>748</v>
      </c>
      <c r="B347" s="675" t="s">
        <v>749</v>
      </c>
      <c r="C347" s="676"/>
      <c r="D347" s="676"/>
      <c r="E347" s="676"/>
      <c r="F347" s="676"/>
      <c r="G347" s="677"/>
      <c r="H347" s="191" t="s">
        <v>102</v>
      </c>
      <c r="I347" s="359">
        <v>1250</v>
      </c>
      <c r="J347" s="191">
        <v>34597</v>
      </c>
      <c r="K347" s="609">
        <f t="shared" si="140"/>
        <v>43246250</v>
      </c>
      <c r="L347" s="438"/>
      <c r="M347" s="358">
        <v>0</v>
      </c>
      <c r="N347" s="214">
        <f t="shared" si="141"/>
        <v>0</v>
      </c>
      <c r="O347" s="438"/>
      <c r="P347" s="358">
        <v>0</v>
      </c>
      <c r="Q347" s="215">
        <v>0</v>
      </c>
      <c r="R347" s="438"/>
      <c r="S347" s="358">
        <f t="shared" si="142"/>
        <v>0</v>
      </c>
      <c r="T347" s="215">
        <f t="shared" si="144"/>
        <v>0</v>
      </c>
      <c r="U347" s="665">
        <f t="shared" si="143"/>
        <v>0</v>
      </c>
      <c r="V347" s="666"/>
    </row>
    <row r="348" spans="1:22" ht="12.75" customHeight="1" x14ac:dyDescent="0.2">
      <c r="A348" s="481" t="s">
        <v>750</v>
      </c>
      <c r="B348" s="675" t="s">
        <v>751</v>
      </c>
      <c r="C348" s="676"/>
      <c r="D348" s="676"/>
      <c r="E348" s="676"/>
      <c r="F348" s="676"/>
      <c r="G348" s="677"/>
      <c r="H348" s="191" t="s">
        <v>87</v>
      </c>
      <c r="I348" s="359">
        <v>2076.79</v>
      </c>
      <c r="J348" s="191">
        <v>24000</v>
      </c>
      <c r="K348" s="609">
        <f t="shared" si="140"/>
        <v>49842960</v>
      </c>
      <c r="L348" s="438"/>
      <c r="M348" s="358">
        <v>0</v>
      </c>
      <c r="N348" s="214">
        <f t="shared" si="141"/>
        <v>0</v>
      </c>
      <c r="O348" s="438"/>
      <c r="P348" s="358">
        <v>0</v>
      </c>
      <c r="Q348" s="215">
        <v>0</v>
      </c>
      <c r="R348" s="438"/>
      <c r="S348" s="358">
        <f t="shared" si="142"/>
        <v>0</v>
      </c>
      <c r="T348" s="215">
        <f t="shared" si="144"/>
        <v>0</v>
      </c>
      <c r="U348" s="665">
        <f t="shared" si="143"/>
        <v>0</v>
      </c>
      <c r="V348" s="666"/>
    </row>
    <row r="349" spans="1:22" ht="21.6" customHeight="1" x14ac:dyDescent="0.2">
      <c r="A349" s="481" t="s">
        <v>871</v>
      </c>
      <c r="B349" s="675" t="s">
        <v>872</v>
      </c>
      <c r="C349" s="676"/>
      <c r="D349" s="676"/>
      <c r="E349" s="676"/>
      <c r="F349" s="676"/>
      <c r="G349" s="677"/>
      <c r="H349" s="191" t="s">
        <v>87</v>
      </c>
      <c r="I349" s="359">
        <v>135.38676923076923</v>
      </c>
      <c r="J349" s="191">
        <v>350000</v>
      </c>
      <c r="K349" s="609">
        <f t="shared" si="140"/>
        <v>47385369</v>
      </c>
      <c r="L349" s="438"/>
      <c r="M349" s="358">
        <v>0</v>
      </c>
      <c r="N349" s="214">
        <f t="shared" si="141"/>
        <v>0</v>
      </c>
      <c r="O349" s="438"/>
      <c r="P349" s="358">
        <v>0</v>
      </c>
      <c r="Q349" s="215">
        <v>0</v>
      </c>
      <c r="R349" s="438"/>
      <c r="S349" s="358">
        <f t="shared" si="142"/>
        <v>0</v>
      </c>
      <c r="T349" s="215">
        <f t="shared" si="144"/>
        <v>0</v>
      </c>
      <c r="U349" s="665">
        <f t="shared" si="143"/>
        <v>0</v>
      </c>
      <c r="V349" s="666"/>
    </row>
    <row r="350" spans="1:22" ht="1.5" customHeight="1" x14ac:dyDescent="0.2">
      <c r="A350" s="488">
        <v>0</v>
      </c>
      <c r="B350" s="684">
        <v>0</v>
      </c>
      <c r="C350" s="684"/>
      <c r="D350" s="684"/>
      <c r="E350" s="684"/>
      <c r="F350" s="684"/>
      <c r="G350" s="684"/>
      <c r="H350" s="260">
        <v>0</v>
      </c>
      <c r="I350" s="260">
        <v>0</v>
      </c>
      <c r="J350" s="260">
        <v>0</v>
      </c>
      <c r="K350" s="260">
        <v>0</v>
      </c>
      <c r="L350" s="438"/>
      <c r="M350" s="361">
        <v>0</v>
      </c>
      <c r="N350" s="349">
        <v>0</v>
      </c>
      <c r="O350" s="438"/>
      <c r="P350" s="361">
        <v>0</v>
      </c>
      <c r="Q350" s="349">
        <v>0</v>
      </c>
      <c r="R350" s="438"/>
      <c r="S350" s="361"/>
      <c r="T350" s="349"/>
      <c r="U350" s="755"/>
      <c r="V350" s="666"/>
    </row>
    <row r="351" spans="1:22" ht="14.25" customHeight="1" x14ac:dyDescent="0.2">
      <c r="A351" s="486">
        <v>0</v>
      </c>
      <c r="B351" s="253" t="s">
        <v>537</v>
      </c>
      <c r="C351" s="203"/>
      <c r="D351" s="203"/>
      <c r="E351" s="203"/>
      <c r="F351" s="203"/>
      <c r="G351" s="255"/>
      <c r="H351" s="43">
        <v>0</v>
      </c>
      <c r="I351" s="261"/>
      <c r="J351" s="259">
        <v>0</v>
      </c>
      <c r="K351" s="257">
        <f>SUM(K341:K350)</f>
        <v>313589731</v>
      </c>
      <c r="L351" s="438"/>
      <c r="M351" s="358">
        <v>0</v>
      </c>
      <c r="N351" s="258">
        <f>SUM(N341:N350)</f>
        <v>24904856.640000001</v>
      </c>
      <c r="O351" s="438"/>
      <c r="P351" s="358">
        <v>0</v>
      </c>
      <c r="Q351" s="259">
        <f>SUM(Q341:Q350)</f>
        <v>102085780.35000001</v>
      </c>
      <c r="R351" s="438"/>
      <c r="S351" s="358"/>
      <c r="T351" s="259">
        <f>SUM(T341:T350)</f>
        <v>126991265.71000001</v>
      </c>
      <c r="U351" s="665"/>
      <c r="V351" s="666"/>
    </row>
    <row r="352" spans="1:22" ht="3.75" customHeight="1" x14ac:dyDescent="0.2">
      <c r="A352" s="481">
        <v>0</v>
      </c>
      <c r="B352" s="683">
        <v>0</v>
      </c>
      <c r="C352" s="684"/>
      <c r="D352" s="684"/>
      <c r="E352" s="684"/>
      <c r="F352" s="684"/>
      <c r="G352" s="685"/>
      <c r="H352" s="191">
        <v>0</v>
      </c>
      <c r="I352" s="191">
        <v>0</v>
      </c>
      <c r="J352" s="191">
        <v>0</v>
      </c>
      <c r="K352" s="191">
        <v>0</v>
      </c>
      <c r="L352" s="438"/>
      <c r="M352" s="358">
        <v>0</v>
      </c>
      <c r="N352" s="214">
        <v>0</v>
      </c>
      <c r="O352" s="438"/>
      <c r="P352" s="358"/>
      <c r="Q352" s="215">
        <v>0</v>
      </c>
      <c r="R352" s="438"/>
      <c r="S352" s="358">
        <v>0</v>
      </c>
      <c r="T352" s="215">
        <v>0</v>
      </c>
      <c r="U352" s="665">
        <v>0</v>
      </c>
      <c r="V352" s="666"/>
    </row>
    <row r="353" spans="1:22" ht="18.75" customHeight="1" x14ac:dyDescent="0.2">
      <c r="A353" s="686" t="s">
        <v>752</v>
      </c>
      <c r="B353" s="687">
        <v>0</v>
      </c>
      <c r="C353" s="687"/>
      <c r="D353" s="687"/>
      <c r="E353" s="687"/>
      <c r="F353" s="687"/>
      <c r="G353" s="687"/>
      <c r="H353" s="687">
        <v>0</v>
      </c>
      <c r="I353" s="687">
        <v>0</v>
      </c>
      <c r="J353" s="687">
        <v>0</v>
      </c>
      <c r="K353" s="688">
        <v>0</v>
      </c>
      <c r="L353" s="438"/>
      <c r="M353" s="689" t="s">
        <v>754</v>
      </c>
      <c r="N353" s="687" t="e">
        <v>#VALUE!</v>
      </c>
      <c r="O353" s="687"/>
      <c r="P353" s="687"/>
      <c r="Q353" s="687">
        <v>0</v>
      </c>
      <c r="R353" s="687"/>
      <c r="S353" s="687" t="e">
        <v>#VALUE!</v>
      </c>
      <c r="T353" s="687" t="e">
        <v>#VALUE!</v>
      </c>
      <c r="U353" s="687">
        <v>0</v>
      </c>
      <c r="V353" s="690"/>
    </row>
    <row r="354" spans="1:22" ht="12.75" customHeight="1" x14ac:dyDescent="0.2">
      <c r="A354" s="487" t="s">
        <v>45</v>
      </c>
      <c r="B354" s="691" t="s">
        <v>46</v>
      </c>
      <c r="C354" s="692"/>
      <c r="D354" s="692"/>
      <c r="E354" s="692"/>
      <c r="F354" s="692"/>
      <c r="G354" s="693"/>
      <c r="H354" s="49" t="s">
        <v>47</v>
      </c>
      <c r="I354" s="49" t="s">
        <v>48</v>
      </c>
      <c r="J354" s="49" t="s">
        <v>49</v>
      </c>
      <c r="K354" s="49" t="s">
        <v>50</v>
      </c>
      <c r="L354" s="438"/>
      <c r="M354" s="694" t="s">
        <v>51</v>
      </c>
      <c r="N354" s="695"/>
      <c r="O354" s="438"/>
      <c r="P354" s="694" t="s">
        <v>52</v>
      </c>
      <c r="Q354" s="695"/>
      <c r="R354" s="438"/>
      <c r="S354" s="694" t="s">
        <v>53</v>
      </c>
      <c r="T354" s="696"/>
      <c r="U354" s="696"/>
      <c r="V354" s="697"/>
    </row>
    <row r="355" spans="1:22" x14ac:dyDescent="0.2">
      <c r="A355" s="481" t="s">
        <v>88</v>
      </c>
      <c r="B355" s="683" t="s">
        <v>89</v>
      </c>
      <c r="C355" s="684"/>
      <c r="D355" s="684"/>
      <c r="E355" s="684"/>
      <c r="F355" s="684"/>
      <c r="G355" s="685"/>
      <c r="H355" s="191" t="s">
        <v>87</v>
      </c>
      <c r="I355" s="191">
        <v>18</v>
      </c>
      <c r="J355" s="191">
        <v>18567</v>
      </c>
      <c r="K355" s="191">
        <v>334206</v>
      </c>
      <c r="L355" s="438"/>
      <c r="M355" s="358"/>
      <c r="N355" s="214">
        <f t="shared" ref="N355:N359" si="145">ROUND((ROUNDDOWN(M355,2))*J355,2)</f>
        <v>0</v>
      </c>
      <c r="O355" s="438"/>
      <c r="P355" s="358"/>
      <c r="Q355" s="215"/>
      <c r="R355" s="438"/>
      <c r="S355" s="358">
        <f t="shared" ref="S355:S358" si="146">M355+P355</f>
        <v>0</v>
      </c>
      <c r="T355" s="215">
        <f t="shared" ref="T355:T357" si="147">+ROUND((ROUNDDOWN(S355,2))*J355,2)</f>
        <v>0</v>
      </c>
      <c r="U355" s="665">
        <f t="shared" ref="U355:U359" si="148">IF(K355=0,0)+IF(K355&gt;0,T355/K355)</f>
        <v>0</v>
      </c>
      <c r="V355" s="666"/>
    </row>
    <row r="356" spans="1:22" ht="12.75" customHeight="1" x14ac:dyDescent="0.2">
      <c r="A356" s="481" t="s">
        <v>567</v>
      </c>
      <c r="B356" s="683" t="s">
        <v>568</v>
      </c>
      <c r="C356" s="684"/>
      <c r="D356" s="684"/>
      <c r="E356" s="684"/>
      <c r="F356" s="684"/>
      <c r="G356" s="685"/>
      <c r="H356" s="191" t="s">
        <v>73</v>
      </c>
      <c r="I356" s="191">
        <v>0.25</v>
      </c>
      <c r="J356" s="191">
        <v>27097</v>
      </c>
      <c r="K356" s="191">
        <v>6774</v>
      </c>
      <c r="L356" s="438"/>
      <c r="M356" s="358">
        <v>0</v>
      </c>
      <c r="N356" s="214">
        <f t="shared" si="145"/>
        <v>0</v>
      </c>
      <c r="O356" s="438"/>
      <c r="P356" s="358"/>
      <c r="Q356" s="215"/>
      <c r="R356" s="438"/>
      <c r="S356" s="358">
        <f t="shared" si="146"/>
        <v>0</v>
      </c>
      <c r="T356" s="215">
        <f t="shared" si="147"/>
        <v>0</v>
      </c>
      <c r="U356" s="665">
        <f t="shared" si="148"/>
        <v>0</v>
      </c>
      <c r="V356" s="666"/>
    </row>
    <row r="357" spans="1:22" ht="12.75" customHeight="1" x14ac:dyDescent="0.2">
      <c r="A357" s="481" t="s">
        <v>347</v>
      </c>
      <c r="B357" s="683" t="s">
        <v>348</v>
      </c>
      <c r="C357" s="684"/>
      <c r="D357" s="684"/>
      <c r="E357" s="684"/>
      <c r="F357" s="684"/>
      <c r="G357" s="685"/>
      <c r="H357" s="191" t="s">
        <v>87</v>
      </c>
      <c r="I357" s="191">
        <v>259.14519999999999</v>
      </c>
      <c r="J357" s="191">
        <v>9097</v>
      </c>
      <c r="K357" s="191">
        <v>2357444</v>
      </c>
      <c r="L357" s="438"/>
      <c r="M357" s="358"/>
      <c r="N357" s="214">
        <f t="shared" si="145"/>
        <v>0</v>
      </c>
      <c r="O357" s="438"/>
      <c r="P357" s="358"/>
      <c r="Q357" s="215"/>
      <c r="R357" s="438"/>
      <c r="S357" s="358">
        <f t="shared" si="146"/>
        <v>0</v>
      </c>
      <c r="T357" s="215">
        <f t="shared" si="147"/>
        <v>0</v>
      </c>
      <c r="U357" s="665">
        <f t="shared" si="148"/>
        <v>0</v>
      </c>
      <c r="V357" s="666"/>
    </row>
    <row r="358" spans="1:22" ht="26.25" customHeight="1" x14ac:dyDescent="0.2">
      <c r="A358" s="481" t="s">
        <v>393</v>
      </c>
      <c r="B358" s="675" t="s">
        <v>394</v>
      </c>
      <c r="C358" s="676"/>
      <c r="D358" s="676"/>
      <c r="E358" s="676"/>
      <c r="F358" s="676"/>
      <c r="G358" s="677"/>
      <c r="H358" s="191" t="s">
        <v>92</v>
      </c>
      <c r="I358" s="191">
        <v>211</v>
      </c>
      <c r="J358" s="191">
        <v>37766</v>
      </c>
      <c r="K358" s="191">
        <v>7968626</v>
      </c>
      <c r="L358" s="438"/>
      <c r="M358" s="358">
        <v>0</v>
      </c>
      <c r="N358" s="214">
        <f t="shared" si="145"/>
        <v>0</v>
      </c>
      <c r="O358" s="438"/>
      <c r="P358" s="358"/>
      <c r="Q358" s="215"/>
      <c r="R358" s="438"/>
      <c r="S358" s="358">
        <f t="shared" si="146"/>
        <v>0</v>
      </c>
      <c r="T358" s="215"/>
      <c r="U358" s="665">
        <f t="shared" si="148"/>
        <v>0</v>
      </c>
      <c r="V358" s="666"/>
    </row>
    <row r="359" spans="1:22" ht="15" customHeight="1" x14ac:dyDescent="0.2">
      <c r="A359" s="481" t="s">
        <v>615</v>
      </c>
      <c r="B359" s="683" t="s">
        <v>616</v>
      </c>
      <c r="C359" s="684"/>
      <c r="D359" s="684"/>
      <c r="E359" s="684"/>
      <c r="F359" s="684"/>
      <c r="G359" s="685"/>
      <c r="H359" s="191"/>
      <c r="I359" s="191"/>
      <c r="J359" s="191"/>
      <c r="K359" s="191">
        <v>0</v>
      </c>
      <c r="L359" s="438"/>
      <c r="M359" s="358"/>
      <c r="N359" s="214">
        <f t="shared" si="145"/>
        <v>0</v>
      </c>
      <c r="O359" s="438"/>
      <c r="P359" s="358"/>
      <c r="Q359" s="215"/>
      <c r="R359" s="438"/>
      <c r="S359" s="358"/>
      <c r="T359" s="259">
        <f>SUM(T355:T358)</f>
        <v>0</v>
      </c>
      <c r="U359" s="665">
        <f t="shared" si="148"/>
        <v>0</v>
      </c>
      <c r="V359" s="666"/>
    </row>
    <row r="360" spans="1:22" ht="15" customHeight="1" x14ac:dyDescent="0.2">
      <c r="A360" s="686" t="s">
        <v>781</v>
      </c>
      <c r="B360" s="687">
        <v>0</v>
      </c>
      <c r="C360" s="687"/>
      <c r="D360" s="687"/>
      <c r="E360" s="687"/>
      <c r="F360" s="687"/>
      <c r="G360" s="687"/>
      <c r="H360" s="687">
        <v>0</v>
      </c>
      <c r="I360" s="687">
        <v>0</v>
      </c>
      <c r="J360" s="687">
        <v>0</v>
      </c>
      <c r="K360" s="688">
        <v>0</v>
      </c>
      <c r="L360" s="438"/>
      <c r="M360" s="689" t="s">
        <v>781</v>
      </c>
      <c r="N360" s="687" t="e">
        <v>#VALUE!</v>
      </c>
      <c r="O360" s="687"/>
      <c r="P360" s="687"/>
      <c r="Q360" s="687">
        <v>0</v>
      </c>
      <c r="R360" s="687"/>
      <c r="S360" s="687" t="e">
        <v>#VALUE!</v>
      </c>
      <c r="T360" s="687" t="e">
        <v>#VALUE!</v>
      </c>
      <c r="U360" s="687">
        <v>0</v>
      </c>
      <c r="V360" s="690"/>
    </row>
    <row r="361" spans="1:22" ht="15" customHeight="1" x14ac:dyDescent="0.2">
      <c r="A361" s="487" t="s">
        <v>45</v>
      </c>
      <c r="B361" s="691" t="s">
        <v>46</v>
      </c>
      <c r="C361" s="692"/>
      <c r="D361" s="692"/>
      <c r="E361" s="692"/>
      <c r="F361" s="692"/>
      <c r="G361" s="693"/>
      <c r="H361" s="49" t="s">
        <v>47</v>
      </c>
      <c r="I361" s="49" t="s">
        <v>48</v>
      </c>
      <c r="J361" s="49" t="s">
        <v>49</v>
      </c>
      <c r="K361" s="49" t="s">
        <v>50</v>
      </c>
      <c r="L361" s="438"/>
      <c r="M361" s="694" t="s">
        <v>51</v>
      </c>
      <c r="N361" s="695"/>
      <c r="O361" s="438"/>
      <c r="P361" s="694" t="s">
        <v>52</v>
      </c>
      <c r="Q361" s="695"/>
      <c r="R361" s="438"/>
      <c r="S361" s="694" t="s">
        <v>53</v>
      </c>
      <c r="T361" s="696"/>
      <c r="U361" s="696"/>
      <c r="V361" s="697"/>
    </row>
    <row r="362" spans="1:22" ht="15" customHeight="1" x14ac:dyDescent="0.2">
      <c r="A362" s="619">
        <v>1</v>
      </c>
      <c r="B362" s="698" t="s">
        <v>65</v>
      </c>
      <c r="C362" s="699"/>
      <c r="D362" s="699"/>
      <c r="E362" s="699"/>
      <c r="F362" s="699"/>
      <c r="G362" s="699"/>
      <c r="H362" s="260"/>
      <c r="I362" s="608"/>
      <c r="J362" s="260"/>
      <c r="K362" s="623"/>
      <c r="L362" s="438"/>
      <c r="M362" s="358">
        <v>0</v>
      </c>
      <c r="N362" s="214">
        <f t="shared" ref="N362" si="149">ROUND((ROUNDDOWN(M362,2))*J362,2)</f>
        <v>0</v>
      </c>
      <c r="O362" s="438"/>
      <c r="P362" s="358"/>
      <c r="Q362" s="215"/>
      <c r="R362" s="438"/>
      <c r="S362" s="358">
        <f t="shared" ref="S362:S363" si="150">M362+P362</f>
        <v>0</v>
      </c>
      <c r="T362" s="215">
        <f t="shared" ref="T362:T363" si="151">+ROUND((ROUNDDOWN(S362,2))*J362,2)</f>
        <v>0</v>
      </c>
      <c r="U362" s="665">
        <f t="shared" ref="U362:U363" si="152">IF(K362=0,0)+IF(K362&gt;0,T362/K362)</f>
        <v>0</v>
      </c>
      <c r="V362" s="666"/>
    </row>
    <row r="363" spans="1:22" ht="15" customHeight="1" x14ac:dyDescent="0.2">
      <c r="A363" s="484" t="s">
        <v>561</v>
      </c>
      <c r="B363" s="678" t="s">
        <v>562</v>
      </c>
      <c r="C363" s="679"/>
      <c r="D363" s="679"/>
      <c r="E363" s="679"/>
      <c r="F363" s="679"/>
      <c r="G363" s="679"/>
      <c r="H363" s="260"/>
      <c r="I363" s="260"/>
      <c r="J363" s="260"/>
      <c r="K363" s="623"/>
      <c r="L363" s="438"/>
      <c r="M363" s="358">
        <v>0</v>
      </c>
      <c r="N363" s="214">
        <f t="shared" ref="N363" si="153">ROUND((ROUNDDOWN(M363,2))*J363,2)</f>
        <v>0</v>
      </c>
      <c r="O363" s="438"/>
      <c r="P363" s="358"/>
      <c r="Q363" s="215"/>
      <c r="R363" s="438"/>
      <c r="S363" s="358">
        <f t="shared" si="150"/>
        <v>0</v>
      </c>
      <c r="T363" s="215">
        <f t="shared" si="151"/>
        <v>0</v>
      </c>
      <c r="U363" s="665">
        <f t="shared" si="152"/>
        <v>0</v>
      </c>
      <c r="V363" s="666"/>
    </row>
    <row r="364" spans="1:22" ht="15" customHeight="1" x14ac:dyDescent="0.2">
      <c r="A364" s="613" t="s">
        <v>347</v>
      </c>
      <c r="B364" s="601" t="s">
        <v>348</v>
      </c>
      <c r="C364" s="602"/>
      <c r="D364" s="602"/>
      <c r="E364" s="602"/>
      <c r="F364" s="602"/>
      <c r="G364" s="603"/>
      <c r="H364" s="191" t="s">
        <v>87</v>
      </c>
      <c r="I364" s="625">
        <v>5.9729999999999999</v>
      </c>
      <c r="J364" s="608">
        <v>9097</v>
      </c>
      <c r="K364" s="628">
        <f>ROUND(+I364*J364,0)</f>
        <v>54336</v>
      </c>
      <c r="L364" s="438"/>
      <c r="M364" s="358">
        <v>0</v>
      </c>
      <c r="N364" s="214">
        <f t="shared" ref="N364:N366" si="154">ROUND((ROUNDDOWN(M364,2))*J364,2)</f>
        <v>0</v>
      </c>
      <c r="O364" s="438"/>
      <c r="P364" s="358"/>
      <c r="Q364" s="215"/>
      <c r="R364" s="438"/>
      <c r="S364" s="358">
        <f t="shared" ref="S364:S427" si="155">M364+P364</f>
        <v>0</v>
      </c>
      <c r="T364" s="215">
        <f t="shared" ref="T364:T427" si="156">+ROUND((ROUNDDOWN(S364,2))*J364,2)</f>
        <v>0</v>
      </c>
      <c r="U364" s="665">
        <f t="shared" ref="U364:U427" si="157">IF(K364=0,0)+IF(K364&gt;0,T364/K364)</f>
        <v>0</v>
      </c>
      <c r="V364" s="666"/>
    </row>
    <row r="365" spans="1:22" ht="15" customHeight="1" x14ac:dyDescent="0.2">
      <c r="A365" s="620">
        <v>2</v>
      </c>
      <c r="B365" s="615" t="s">
        <v>68</v>
      </c>
      <c r="C365" s="616"/>
      <c r="D365" s="616"/>
      <c r="E365" s="616"/>
      <c r="F365" s="616"/>
      <c r="G365" s="605"/>
      <c r="H365" s="608"/>
      <c r="I365" s="260"/>
      <c r="J365" s="260"/>
      <c r="K365" s="623"/>
      <c r="L365" s="438"/>
      <c r="M365" s="358">
        <v>0</v>
      </c>
      <c r="N365" s="214">
        <f t="shared" si="154"/>
        <v>0</v>
      </c>
      <c r="O365" s="438"/>
      <c r="P365" s="358"/>
      <c r="Q365" s="215"/>
      <c r="R365" s="438"/>
      <c r="S365" s="358">
        <f t="shared" si="155"/>
        <v>0</v>
      </c>
      <c r="T365" s="215">
        <f t="shared" si="156"/>
        <v>0</v>
      </c>
      <c r="U365" s="665">
        <f t="shared" si="157"/>
        <v>0</v>
      </c>
      <c r="V365" s="666"/>
    </row>
    <row r="366" spans="1:22" ht="15" customHeight="1" x14ac:dyDescent="0.2">
      <c r="A366" s="618">
        <v>2.2999999999999998</v>
      </c>
      <c r="B366" s="604" t="s">
        <v>70</v>
      </c>
      <c r="C366" s="605"/>
      <c r="D366" s="605"/>
      <c r="E366" s="605"/>
      <c r="F366" s="605"/>
      <c r="G366" s="605"/>
      <c r="H366" s="260"/>
      <c r="I366" s="260"/>
      <c r="J366" s="260"/>
      <c r="K366" s="623"/>
      <c r="L366" s="438"/>
      <c r="M366" s="358">
        <v>0</v>
      </c>
      <c r="N366" s="214">
        <f t="shared" si="154"/>
        <v>0</v>
      </c>
      <c r="O366" s="438"/>
      <c r="P366" s="358"/>
      <c r="Q366" s="215"/>
      <c r="R366" s="438"/>
      <c r="S366" s="358">
        <f t="shared" si="155"/>
        <v>0</v>
      </c>
      <c r="T366" s="215">
        <f t="shared" si="156"/>
        <v>0</v>
      </c>
      <c r="U366" s="665">
        <f t="shared" si="157"/>
        <v>0</v>
      </c>
      <c r="V366" s="666"/>
    </row>
    <row r="367" spans="1:22" ht="15" customHeight="1" x14ac:dyDescent="0.2">
      <c r="A367" s="481" t="s">
        <v>582</v>
      </c>
      <c r="B367" s="436" t="s">
        <v>583</v>
      </c>
      <c r="C367" s="436"/>
      <c r="D367" s="436"/>
      <c r="E367" s="436"/>
      <c r="F367" s="436"/>
      <c r="G367" s="617"/>
      <c r="H367" s="224" t="s">
        <v>97</v>
      </c>
      <c r="I367" s="191">
        <v>21.42</v>
      </c>
      <c r="J367" s="191">
        <v>3542</v>
      </c>
      <c r="K367" s="610">
        <f>ROUND(+I367*J367,0)</f>
        <v>75870</v>
      </c>
      <c r="L367" s="438"/>
      <c r="M367" s="358">
        <v>0</v>
      </c>
      <c r="N367" s="214">
        <f t="shared" ref="N367:N430" si="158">ROUND((ROUNDDOWN(M367,2))*J367,2)</f>
        <v>0</v>
      </c>
      <c r="O367" s="438"/>
      <c r="P367" s="358"/>
      <c r="Q367" s="215"/>
      <c r="R367" s="438"/>
      <c r="S367" s="358">
        <f t="shared" si="155"/>
        <v>0</v>
      </c>
      <c r="T367" s="215">
        <f t="shared" si="156"/>
        <v>0</v>
      </c>
      <c r="U367" s="665">
        <f t="shared" si="157"/>
        <v>0</v>
      </c>
      <c r="V367" s="666"/>
    </row>
    <row r="368" spans="1:22" ht="15" customHeight="1" x14ac:dyDescent="0.2">
      <c r="A368" s="621" t="s">
        <v>95</v>
      </c>
      <c r="B368" s="601" t="s">
        <v>96</v>
      </c>
      <c r="C368" s="602"/>
      <c r="D368" s="602"/>
      <c r="E368" s="602"/>
      <c r="F368" s="602"/>
      <c r="G368" s="603"/>
      <c r="H368" s="224" t="s">
        <v>97</v>
      </c>
      <c r="I368" s="191">
        <v>75.260000000000005</v>
      </c>
      <c r="J368" s="608">
        <v>3542</v>
      </c>
      <c r="K368" s="610">
        <f>ROUND(+I368*J368,0)</f>
        <v>266571</v>
      </c>
      <c r="L368" s="438"/>
      <c r="M368" s="358">
        <v>0</v>
      </c>
      <c r="N368" s="214">
        <f t="shared" si="158"/>
        <v>0</v>
      </c>
      <c r="O368" s="438"/>
      <c r="P368" s="358"/>
      <c r="Q368" s="215"/>
      <c r="R368" s="438"/>
      <c r="S368" s="358">
        <f t="shared" si="155"/>
        <v>0</v>
      </c>
      <c r="T368" s="215">
        <f t="shared" si="156"/>
        <v>0</v>
      </c>
      <c r="U368" s="665">
        <f t="shared" si="157"/>
        <v>0</v>
      </c>
      <c r="V368" s="666"/>
    </row>
    <row r="369" spans="1:22" ht="15" customHeight="1" x14ac:dyDescent="0.2">
      <c r="A369" s="481" t="s">
        <v>98</v>
      </c>
      <c r="B369" s="611" t="s">
        <v>99</v>
      </c>
      <c r="C369" s="612"/>
      <c r="D369" s="612"/>
      <c r="E369" s="612"/>
      <c r="F369" s="612"/>
      <c r="G369" s="617"/>
      <c r="H369" s="625" t="s">
        <v>97</v>
      </c>
      <c r="I369" s="191">
        <v>13.57</v>
      </c>
      <c r="J369" s="191">
        <v>3967</v>
      </c>
      <c r="K369" s="610">
        <f>ROUND(+I369*J369,0)</f>
        <v>53832</v>
      </c>
      <c r="L369" s="438"/>
      <c r="M369" s="358">
        <v>0</v>
      </c>
      <c r="N369" s="214">
        <f t="shared" si="158"/>
        <v>0</v>
      </c>
      <c r="O369" s="438"/>
      <c r="P369" s="358"/>
      <c r="Q369" s="215"/>
      <c r="R369" s="438"/>
      <c r="S369" s="358">
        <f t="shared" si="155"/>
        <v>0</v>
      </c>
      <c r="T369" s="215">
        <f t="shared" si="156"/>
        <v>0</v>
      </c>
      <c r="U369" s="665">
        <f t="shared" si="157"/>
        <v>0</v>
      </c>
      <c r="V369" s="666"/>
    </row>
    <row r="370" spans="1:22" ht="15" customHeight="1" x14ac:dyDescent="0.2">
      <c r="A370" s="621" t="s">
        <v>100</v>
      </c>
      <c r="B370" s="601" t="s">
        <v>101</v>
      </c>
      <c r="C370" s="602"/>
      <c r="D370" s="602"/>
      <c r="E370" s="602"/>
      <c r="F370" s="602"/>
      <c r="G370" s="603"/>
      <c r="H370" s="191" t="s">
        <v>92</v>
      </c>
      <c r="I370" s="191">
        <v>0.23</v>
      </c>
      <c r="J370" s="191">
        <v>622711</v>
      </c>
      <c r="K370" s="610">
        <f>ROUND(+I370*J370,0)</f>
        <v>143224</v>
      </c>
      <c r="L370" s="438"/>
      <c r="M370" s="358">
        <v>0</v>
      </c>
      <c r="N370" s="214">
        <f t="shared" si="158"/>
        <v>0</v>
      </c>
      <c r="O370" s="438"/>
      <c r="P370" s="358"/>
      <c r="Q370" s="215"/>
      <c r="R370" s="438"/>
      <c r="S370" s="358">
        <f t="shared" si="155"/>
        <v>0</v>
      </c>
      <c r="T370" s="215">
        <f t="shared" si="156"/>
        <v>0</v>
      </c>
      <c r="U370" s="665">
        <f t="shared" si="157"/>
        <v>0</v>
      </c>
      <c r="V370" s="666"/>
    </row>
    <row r="371" spans="1:22" ht="15" customHeight="1" x14ac:dyDescent="0.2">
      <c r="A371" s="620">
        <v>3</v>
      </c>
      <c r="B371" s="615" t="s">
        <v>71</v>
      </c>
      <c r="C371" s="616"/>
      <c r="D371" s="616"/>
      <c r="E371" s="616"/>
      <c r="F371" s="616"/>
      <c r="G371" s="616"/>
      <c r="H371" s="260"/>
      <c r="I371" s="260"/>
      <c r="J371" s="260"/>
      <c r="K371" s="623"/>
      <c r="L371" s="438"/>
      <c r="M371" s="358">
        <v>0</v>
      </c>
      <c r="N371" s="214">
        <f t="shared" si="158"/>
        <v>0</v>
      </c>
      <c r="O371" s="438"/>
      <c r="P371" s="358"/>
      <c r="Q371" s="215"/>
      <c r="R371" s="438"/>
      <c r="S371" s="358">
        <f t="shared" si="155"/>
        <v>0</v>
      </c>
      <c r="T371" s="215">
        <f t="shared" si="156"/>
        <v>0</v>
      </c>
      <c r="U371" s="665">
        <f t="shared" si="157"/>
        <v>0</v>
      </c>
      <c r="V371" s="666"/>
    </row>
    <row r="372" spans="1:22" ht="15" customHeight="1" x14ac:dyDescent="0.2">
      <c r="A372" s="618" t="s">
        <v>590</v>
      </c>
      <c r="B372" s="604" t="s">
        <v>591</v>
      </c>
      <c r="C372" s="605"/>
      <c r="D372" s="605"/>
      <c r="E372" s="605"/>
      <c r="F372" s="605"/>
      <c r="G372" s="605"/>
      <c r="H372" s="260"/>
      <c r="I372" s="608"/>
      <c r="J372" s="260"/>
      <c r="K372" s="623"/>
      <c r="L372" s="438"/>
      <c r="M372" s="358">
        <v>0</v>
      </c>
      <c r="N372" s="214">
        <f t="shared" si="158"/>
        <v>0</v>
      </c>
      <c r="O372" s="438"/>
      <c r="P372" s="358"/>
      <c r="Q372" s="215"/>
      <c r="R372" s="438"/>
      <c r="S372" s="358">
        <f t="shared" si="155"/>
        <v>0</v>
      </c>
      <c r="T372" s="215">
        <f t="shared" si="156"/>
        <v>0</v>
      </c>
      <c r="U372" s="665">
        <f t="shared" si="157"/>
        <v>0</v>
      </c>
      <c r="V372" s="666"/>
    </row>
    <row r="373" spans="1:22" ht="15" customHeight="1" x14ac:dyDescent="0.2">
      <c r="A373" s="613" t="s">
        <v>782</v>
      </c>
      <c r="B373" s="436" t="s">
        <v>789</v>
      </c>
      <c r="C373" s="436"/>
      <c r="D373" s="436"/>
      <c r="E373" s="436"/>
      <c r="F373" s="436"/>
      <c r="G373" s="436"/>
      <c r="H373" s="624" t="s">
        <v>796</v>
      </c>
      <c r="I373" s="632">
        <v>32</v>
      </c>
      <c r="J373" s="191">
        <v>12834</v>
      </c>
      <c r="K373" s="610">
        <f>ROUND(+I373*J373,0)</f>
        <v>410688</v>
      </c>
      <c r="L373" s="438"/>
      <c r="M373" s="358">
        <v>0</v>
      </c>
      <c r="N373" s="214">
        <f t="shared" si="158"/>
        <v>0</v>
      </c>
      <c r="O373" s="438"/>
      <c r="P373" s="358"/>
      <c r="Q373" s="215"/>
      <c r="R373" s="438"/>
      <c r="S373" s="358">
        <f t="shared" si="155"/>
        <v>0</v>
      </c>
      <c r="T373" s="215">
        <f t="shared" si="156"/>
        <v>0</v>
      </c>
      <c r="U373" s="665">
        <f t="shared" si="157"/>
        <v>0</v>
      </c>
      <c r="V373" s="666"/>
    </row>
    <row r="374" spans="1:22" ht="15" customHeight="1" x14ac:dyDescent="0.2">
      <c r="A374" s="481" t="s">
        <v>783</v>
      </c>
      <c r="B374" s="436" t="s">
        <v>790</v>
      </c>
      <c r="C374" s="436"/>
      <c r="D374" s="436"/>
      <c r="E374" s="436"/>
      <c r="F374" s="436"/>
      <c r="G374" s="436"/>
      <c r="H374" s="625" t="s">
        <v>796</v>
      </c>
      <c r="I374" s="224">
        <v>15</v>
      </c>
      <c r="J374" s="608">
        <v>36769</v>
      </c>
      <c r="K374" s="610">
        <f>ROUND(+I374*J374,0)</f>
        <v>551535</v>
      </c>
      <c r="L374" s="438"/>
      <c r="M374" s="358">
        <v>0</v>
      </c>
      <c r="N374" s="214">
        <f t="shared" si="158"/>
        <v>0</v>
      </c>
      <c r="O374" s="438"/>
      <c r="P374" s="358"/>
      <c r="Q374" s="215"/>
      <c r="R374" s="438"/>
      <c r="S374" s="358">
        <f t="shared" si="155"/>
        <v>0</v>
      </c>
      <c r="T374" s="215">
        <f t="shared" si="156"/>
        <v>0</v>
      </c>
      <c r="U374" s="665">
        <f t="shared" si="157"/>
        <v>0</v>
      </c>
      <c r="V374" s="666"/>
    </row>
    <row r="375" spans="1:22" ht="15" customHeight="1" x14ac:dyDescent="0.2">
      <c r="A375" s="481" t="s">
        <v>784</v>
      </c>
      <c r="B375" s="611" t="s">
        <v>791</v>
      </c>
      <c r="C375" s="611"/>
      <c r="D375" s="612"/>
      <c r="E375" s="612"/>
      <c r="F375" s="612"/>
      <c r="G375" s="612"/>
      <c r="H375" s="191" t="s">
        <v>796</v>
      </c>
      <c r="I375" s="630">
        <v>15</v>
      </c>
      <c r="J375" s="191">
        <v>65524</v>
      </c>
      <c r="K375" s="610">
        <f t="shared" ref="K375:K380" si="159">ROUND(+I375*J375,0)</f>
        <v>982860</v>
      </c>
      <c r="L375" s="438"/>
      <c r="M375" s="358">
        <v>0</v>
      </c>
      <c r="N375" s="214">
        <f t="shared" si="158"/>
        <v>0</v>
      </c>
      <c r="O375" s="438"/>
      <c r="P375" s="358"/>
      <c r="Q375" s="215"/>
      <c r="R375" s="438"/>
      <c r="S375" s="358">
        <f t="shared" si="155"/>
        <v>0</v>
      </c>
      <c r="T375" s="215">
        <f t="shared" si="156"/>
        <v>0</v>
      </c>
      <c r="U375" s="665">
        <f t="shared" si="157"/>
        <v>0</v>
      </c>
      <c r="V375" s="666"/>
    </row>
    <row r="376" spans="1:22" ht="15" customHeight="1" x14ac:dyDescent="0.2">
      <c r="A376" s="613" t="s">
        <v>785</v>
      </c>
      <c r="B376" s="601" t="s">
        <v>792</v>
      </c>
      <c r="C376" s="602"/>
      <c r="D376" s="602"/>
      <c r="E376" s="602"/>
      <c r="F376" s="602"/>
      <c r="G376" s="603"/>
      <c r="H376" s="625" t="s">
        <v>73</v>
      </c>
      <c r="I376" s="624">
        <v>8</v>
      </c>
      <c r="J376" s="608">
        <v>25895</v>
      </c>
      <c r="K376" s="610">
        <f t="shared" si="159"/>
        <v>207160</v>
      </c>
      <c r="L376" s="438"/>
      <c r="M376" s="358">
        <v>0</v>
      </c>
      <c r="N376" s="214">
        <f t="shared" si="158"/>
        <v>0</v>
      </c>
      <c r="O376" s="438"/>
      <c r="P376" s="358"/>
      <c r="Q376" s="215"/>
      <c r="R376" s="438"/>
      <c r="S376" s="358">
        <f t="shared" si="155"/>
        <v>0</v>
      </c>
      <c r="T376" s="215">
        <f t="shared" si="156"/>
        <v>0</v>
      </c>
      <c r="U376" s="665">
        <f t="shared" si="157"/>
        <v>0</v>
      </c>
      <c r="V376" s="666"/>
    </row>
    <row r="377" spans="1:22" ht="15" customHeight="1" x14ac:dyDescent="0.2">
      <c r="A377" s="481" t="s">
        <v>786</v>
      </c>
      <c r="B377" s="436" t="s">
        <v>793</v>
      </c>
      <c r="C377" s="436"/>
      <c r="D377" s="436"/>
      <c r="E377" s="436"/>
      <c r="F377" s="436"/>
      <c r="G377" s="436"/>
      <c r="H377" s="624" t="s">
        <v>73</v>
      </c>
      <c r="I377" s="624">
        <v>9</v>
      </c>
      <c r="J377" s="191">
        <v>34312</v>
      </c>
      <c r="K377" s="610">
        <f t="shared" si="159"/>
        <v>308808</v>
      </c>
      <c r="L377" s="438"/>
      <c r="M377" s="358">
        <v>0</v>
      </c>
      <c r="N377" s="214">
        <f t="shared" si="158"/>
        <v>0</v>
      </c>
      <c r="O377" s="438"/>
      <c r="P377" s="358"/>
      <c r="Q377" s="215"/>
      <c r="R377" s="438"/>
      <c r="S377" s="358">
        <f t="shared" si="155"/>
        <v>0</v>
      </c>
      <c r="T377" s="215">
        <f t="shared" si="156"/>
        <v>0</v>
      </c>
      <c r="U377" s="665">
        <f t="shared" si="157"/>
        <v>0</v>
      </c>
      <c r="V377" s="666"/>
    </row>
    <row r="378" spans="1:22" ht="15" customHeight="1" x14ac:dyDescent="0.2">
      <c r="A378" s="621" t="s">
        <v>787</v>
      </c>
      <c r="B378" s="601" t="s">
        <v>794</v>
      </c>
      <c r="C378" s="602"/>
      <c r="D378" s="602"/>
      <c r="E378" s="602"/>
      <c r="F378" s="602"/>
      <c r="G378" s="603"/>
      <c r="H378" s="191" t="s">
        <v>47</v>
      </c>
      <c r="I378" s="191">
        <v>7</v>
      </c>
      <c r="J378" s="191">
        <v>62720</v>
      </c>
      <c r="K378" s="610">
        <f t="shared" si="159"/>
        <v>439040</v>
      </c>
      <c r="L378" s="438"/>
      <c r="M378" s="358">
        <v>0</v>
      </c>
      <c r="N378" s="214">
        <f t="shared" si="158"/>
        <v>0</v>
      </c>
      <c r="O378" s="438"/>
      <c r="P378" s="358"/>
      <c r="Q378" s="215"/>
      <c r="R378" s="438"/>
      <c r="S378" s="358">
        <f t="shared" si="155"/>
        <v>0</v>
      </c>
      <c r="T378" s="215">
        <f t="shared" si="156"/>
        <v>0</v>
      </c>
      <c r="U378" s="665">
        <f t="shared" si="157"/>
        <v>0</v>
      </c>
      <c r="V378" s="666"/>
    </row>
    <row r="379" spans="1:22" ht="15" customHeight="1" x14ac:dyDescent="0.2">
      <c r="A379" s="481" t="s">
        <v>395</v>
      </c>
      <c r="B379" s="601" t="s">
        <v>124</v>
      </c>
      <c r="C379" s="602"/>
      <c r="D379" s="602"/>
      <c r="E379" s="602"/>
      <c r="F379" s="602"/>
      <c r="G379" s="603"/>
      <c r="H379" s="625" t="s">
        <v>47</v>
      </c>
      <c r="I379" s="191">
        <v>10</v>
      </c>
      <c r="J379" s="191">
        <v>86495</v>
      </c>
      <c r="K379" s="610">
        <f t="shared" si="159"/>
        <v>864950</v>
      </c>
      <c r="L379" s="438"/>
      <c r="M379" s="358">
        <v>0</v>
      </c>
      <c r="N379" s="214">
        <f t="shared" si="158"/>
        <v>0</v>
      </c>
      <c r="O379" s="438"/>
      <c r="P379" s="358"/>
      <c r="Q379" s="215"/>
      <c r="R379" s="438"/>
      <c r="S379" s="358">
        <f t="shared" si="155"/>
        <v>0</v>
      </c>
      <c r="T379" s="215">
        <f t="shared" si="156"/>
        <v>0</v>
      </c>
      <c r="U379" s="665">
        <f t="shared" si="157"/>
        <v>0</v>
      </c>
      <c r="V379" s="666"/>
    </row>
    <row r="380" spans="1:22" ht="15" customHeight="1" x14ac:dyDescent="0.2">
      <c r="A380" s="481" t="s">
        <v>788</v>
      </c>
      <c r="B380" s="601" t="s">
        <v>795</v>
      </c>
      <c r="C380" s="602"/>
      <c r="D380" s="602"/>
      <c r="E380" s="602"/>
      <c r="F380" s="602"/>
      <c r="G380" s="603"/>
      <c r="H380" s="191" t="s">
        <v>796</v>
      </c>
      <c r="I380" s="224">
        <v>1</v>
      </c>
      <c r="J380" s="191">
        <v>596005</v>
      </c>
      <c r="K380" s="610">
        <f t="shared" si="159"/>
        <v>596005</v>
      </c>
      <c r="L380" s="438"/>
      <c r="M380" s="358">
        <v>0</v>
      </c>
      <c r="N380" s="214">
        <f t="shared" si="158"/>
        <v>0</v>
      </c>
      <c r="O380" s="438"/>
      <c r="P380" s="358"/>
      <c r="Q380" s="215"/>
      <c r="R380" s="438"/>
      <c r="S380" s="358">
        <f t="shared" si="155"/>
        <v>0</v>
      </c>
      <c r="T380" s="215">
        <f t="shared" si="156"/>
        <v>0</v>
      </c>
      <c r="U380" s="665">
        <f t="shared" si="157"/>
        <v>0</v>
      </c>
      <c r="V380" s="666"/>
    </row>
    <row r="381" spans="1:22" ht="15" customHeight="1" x14ac:dyDescent="0.2">
      <c r="A381" s="484">
        <v>5</v>
      </c>
      <c r="B381" s="678" t="s">
        <v>74</v>
      </c>
      <c r="C381" s="679"/>
      <c r="D381" s="679"/>
      <c r="E381" s="679"/>
      <c r="F381" s="679"/>
      <c r="G381" s="679"/>
      <c r="H381" s="260"/>
      <c r="I381" s="626"/>
      <c r="J381" s="260"/>
      <c r="K381" s="623"/>
      <c r="L381" s="438"/>
      <c r="M381" s="358">
        <v>0</v>
      </c>
      <c r="N381" s="214">
        <f t="shared" si="158"/>
        <v>0</v>
      </c>
      <c r="O381" s="438"/>
      <c r="P381" s="358"/>
      <c r="Q381" s="215"/>
      <c r="R381" s="438"/>
      <c r="S381" s="358">
        <f t="shared" si="155"/>
        <v>0</v>
      </c>
      <c r="T381" s="215">
        <f t="shared" si="156"/>
        <v>0</v>
      </c>
      <c r="U381" s="665">
        <f t="shared" si="157"/>
        <v>0</v>
      </c>
      <c r="V381" s="666"/>
    </row>
    <row r="382" spans="1:22" ht="15" customHeight="1" x14ac:dyDescent="0.2">
      <c r="A382" s="484" t="s">
        <v>601</v>
      </c>
      <c r="B382" s="678" t="s">
        <v>602</v>
      </c>
      <c r="C382" s="679"/>
      <c r="D382" s="679"/>
      <c r="E382" s="679"/>
      <c r="F382" s="679"/>
      <c r="G382" s="679"/>
      <c r="H382" s="260"/>
      <c r="I382" s="260"/>
      <c r="J382" s="260"/>
      <c r="K382" s="623"/>
      <c r="L382" s="438"/>
      <c r="M382" s="358">
        <v>0</v>
      </c>
      <c r="N382" s="214">
        <f t="shared" si="158"/>
        <v>0</v>
      </c>
      <c r="O382" s="438"/>
      <c r="P382" s="358"/>
      <c r="Q382" s="215"/>
      <c r="R382" s="438"/>
      <c r="S382" s="358">
        <f t="shared" si="155"/>
        <v>0</v>
      </c>
      <c r="T382" s="215">
        <f t="shared" si="156"/>
        <v>0</v>
      </c>
      <c r="U382" s="665">
        <f t="shared" si="157"/>
        <v>0</v>
      </c>
      <c r="V382" s="666"/>
    </row>
    <row r="383" spans="1:22" ht="15" customHeight="1" x14ac:dyDescent="0.2">
      <c r="A383" s="484" t="s">
        <v>603</v>
      </c>
      <c r="B383" s="678" t="s">
        <v>112</v>
      </c>
      <c r="C383" s="679"/>
      <c r="D383" s="679"/>
      <c r="E383" s="679"/>
      <c r="F383" s="679"/>
      <c r="G383" s="679"/>
      <c r="H383" s="260"/>
      <c r="I383" s="260"/>
      <c r="J383" s="260"/>
      <c r="K383" s="623"/>
      <c r="L383" s="438"/>
      <c r="M383" s="358">
        <v>0</v>
      </c>
      <c r="N383" s="214">
        <f t="shared" si="158"/>
        <v>0</v>
      </c>
      <c r="O383" s="438"/>
      <c r="P383" s="358"/>
      <c r="Q383" s="215"/>
      <c r="R383" s="438"/>
      <c r="S383" s="358">
        <f t="shared" si="155"/>
        <v>0</v>
      </c>
      <c r="T383" s="215">
        <f t="shared" si="156"/>
        <v>0</v>
      </c>
      <c r="U383" s="665">
        <f t="shared" si="157"/>
        <v>0</v>
      </c>
      <c r="V383" s="666"/>
    </row>
    <row r="384" spans="1:22" ht="15" customHeight="1" x14ac:dyDescent="0.2">
      <c r="A384" s="481" t="s">
        <v>107</v>
      </c>
      <c r="B384" s="436" t="s">
        <v>108</v>
      </c>
      <c r="C384" s="436"/>
      <c r="D384" s="436"/>
      <c r="E384" s="436"/>
      <c r="F384" s="436"/>
      <c r="G384" s="603"/>
      <c r="H384" s="191" t="s">
        <v>87</v>
      </c>
      <c r="I384" s="224">
        <v>17.850000000000001</v>
      </c>
      <c r="J384" s="625">
        <v>90618</v>
      </c>
      <c r="K384" s="610">
        <f t="shared" ref="K384:K386" si="160">ROUND(+I384*J384,0)</f>
        <v>1617531</v>
      </c>
      <c r="L384" s="438"/>
      <c r="M384" s="358">
        <v>0</v>
      </c>
      <c r="N384" s="214">
        <f t="shared" si="158"/>
        <v>0</v>
      </c>
      <c r="O384" s="438"/>
      <c r="P384" s="358"/>
      <c r="Q384" s="215"/>
      <c r="R384" s="438"/>
      <c r="S384" s="358">
        <f t="shared" si="155"/>
        <v>0</v>
      </c>
      <c r="T384" s="215">
        <f t="shared" si="156"/>
        <v>0</v>
      </c>
      <c r="U384" s="665">
        <f t="shared" si="157"/>
        <v>0</v>
      </c>
      <c r="V384" s="666"/>
    </row>
    <row r="385" spans="1:22" ht="32.25" customHeight="1" x14ac:dyDescent="0.2">
      <c r="A385" s="481" t="s">
        <v>606</v>
      </c>
      <c r="B385" s="675" t="s">
        <v>607</v>
      </c>
      <c r="C385" s="676"/>
      <c r="D385" s="676"/>
      <c r="E385" s="676"/>
      <c r="F385" s="676"/>
      <c r="G385" s="677"/>
      <c r="H385" s="625" t="s">
        <v>111</v>
      </c>
      <c r="I385" s="625">
        <v>374</v>
      </c>
      <c r="J385" s="191">
        <v>609</v>
      </c>
      <c r="K385" s="610">
        <f t="shared" si="160"/>
        <v>227766</v>
      </c>
      <c r="L385" s="438"/>
      <c r="M385" s="358">
        <v>0</v>
      </c>
      <c r="N385" s="214">
        <f t="shared" si="158"/>
        <v>0</v>
      </c>
      <c r="O385" s="438"/>
      <c r="P385" s="358"/>
      <c r="Q385" s="215"/>
      <c r="R385" s="438"/>
      <c r="S385" s="358">
        <f t="shared" si="155"/>
        <v>0</v>
      </c>
      <c r="T385" s="215">
        <f t="shared" si="156"/>
        <v>0</v>
      </c>
      <c r="U385" s="665">
        <f t="shared" si="157"/>
        <v>0</v>
      </c>
      <c r="V385" s="666"/>
    </row>
    <row r="386" spans="1:22" ht="15" customHeight="1" x14ac:dyDescent="0.2">
      <c r="A386" s="621" t="s">
        <v>604</v>
      </c>
      <c r="B386" s="601" t="s">
        <v>605</v>
      </c>
      <c r="C386" s="602"/>
      <c r="D386" s="602"/>
      <c r="E386" s="602"/>
      <c r="F386" s="602"/>
      <c r="G386" s="603"/>
      <c r="H386" s="191" t="s">
        <v>73</v>
      </c>
      <c r="I386" s="624">
        <v>2</v>
      </c>
      <c r="J386" s="191">
        <v>39993</v>
      </c>
      <c r="K386" s="610">
        <f t="shared" si="160"/>
        <v>79986</v>
      </c>
      <c r="L386" s="438"/>
      <c r="M386" s="358">
        <v>0</v>
      </c>
      <c r="N386" s="214">
        <f t="shared" si="158"/>
        <v>0</v>
      </c>
      <c r="O386" s="438"/>
      <c r="P386" s="358"/>
      <c r="Q386" s="215"/>
      <c r="R386" s="438"/>
      <c r="S386" s="358">
        <f t="shared" si="155"/>
        <v>0</v>
      </c>
      <c r="T386" s="215">
        <f t="shared" si="156"/>
        <v>0</v>
      </c>
      <c r="U386" s="665">
        <f t="shared" si="157"/>
        <v>0</v>
      </c>
      <c r="V386" s="666"/>
    </row>
    <row r="387" spans="1:22" ht="15" customHeight="1" x14ac:dyDescent="0.2">
      <c r="A387" s="484">
        <v>6</v>
      </c>
      <c r="B387" s="678" t="s">
        <v>608</v>
      </c>
      <c r="C387" s="679"/>
      <c r="D387" s="679"/>
      <c r="E387" s="679"/>
      <c r="F387" s="679"/>
      <c r="G387" s="679"/>
      <c r="H387" s="260"/>
      <c r="I387" s="260"/>
      <c r="J387" s="260"/>
      <c r="K387" s="215">
        <v>0</v>
      </c>
      <c r="L387" s="438"/>
      <c r="M387" s="358">
        <v>0</v>
      </c>
      <c r="N387" s="214">
        <f t="shared" si="158"/>
        <v>0</v>
      </c>
      <c r="O387" s="438"/>
      <c r="P387" s="358"/>
      <c r="Q387" s="215"/>
      <c r="R387" s="438"/>
      <c r="S387" s="358">
        <f t="shared" si="155"/>
        <v>0</v>
      </c>
      <c r="T387" s="215">
        <f t="shared" si="156"/>
        <v>0</v>
      </c>
      <c r="U387" s="665">
        <f t="shared" si="157"/>
        <v>0</v>
      </c>
      <c r="V387" s="666"/>
    </row>
    <row r="388" spans="1:22" ht="15" customHeight="1" x14ac:dyDescent="0.2">
      <c r="A388" s="484" t="s">
        <v>609</v>
      </c>
      <c r="B388" s="678" t="s">
        <v>610</v>
      </c>
      <c r="C388" s="679"/>
      <c r="D388" s="679"/>
      <c r="E388" s="679"/>
      <c r="F388" s="679"/>
      <c r="G388" s="679"/>
      <c r="H388" s="260"/>
      <c r="I388" s="260"/>
      <c r="J388" s="260"/>
      <c r="K388" s="215">
        <v>0</v>
      </c>
      <c r="L388" s="438"/>
      <c r="M388" s="358">
        <v>0</v>
      </c>
      <c r="N388" s="214">
        <f t="shared" si="158"/>
        <v>0</v>
      </c>
      <c r="O388" s="438"/>
      <c r="P388" s="358"/>
      <c r="Q388" s="215"/>
      <c r="R388" s="438"/>
      <c r="S388" s="358">
        <f t="shared" si="155"/>
        <v>0</v>
      </c>
      <c r="T388" s="215">
        <f t="shared" si="156"/>
        <v>0</v>
      </c>
      <c r="U388" s="665">
        <f t="shared" si="157"/>
        <v>0</v>
      </c>
      <c r="V388" s="666"/>
    </row>
    <row r="389" spans="1:22" ht="15" customHeight="1" x14ac:dyDescent="0.2">
      <c r="A389" s="484" t="s">
        <v>617</v>
      </c>
      <c r="B389" s="678" t="s">
        <v>618</v>
      </c>
      <c r="C389" s="679"/>
      <c r="D389" s="679"/>
      <c r="E389" s="679"/>
      <c r="F389" s="679"/>
      <c r="G389" s="679"/>
      <c r="H389" s="260">
        <v>0</v>
      </c>
      <c r="I389" s="260"/>
      <c r="J389" s="260"/>
      <c r="K389" s="608"/>
      <c r="L389" s="635"/>
      <c r="M389" s="358">
        <v>0</v>
      </c>
      <c r="N389" s="214">
        <f t="shared" si="158"/>
        <v>0</v>
      </c>
      <c r="O389" s="438"/>
      <c r="P389" s="358"/>
      <c r="Q389" s="215"/>
      <c r="R389" s="438"/>
      <c r="S389" s="358">
        <f t="shared" si="155"/>
        <v>0</v>
      </c>
      <c r="T389" s="215">
        <f t="shared" si="156"/>
        <v>0</v>
      </c>
      <c r="U389" s="665">
        <f t="shared" si="157"/>
        <v>0</v>
      </c>
      <c r="V389" s="666"/>
    </row>
    <row r="390" spans="1:22" ht="15" customHeight="1" x14ac:dyDescent="0.2">
      <c r="A390" s="481" t="s">
        <v>619</v>
      </c>
      <c r="B390" s="683" t="s">
        <v>620</v>
      </c>
      <c r="C390" s="684"/>
      <c r="D390" s="684"/>
      <c r="E390" s="684"/>
      <c r="F390" s="684"/>
      <c r="G390" s="685"/>
      <c r="H390" s="191" t="s">
        <v>73</v>
      </c>
      <c r="I390" s="191">
        <v>8.7100000000000009</v>
      </c>
      <c r="J390" s="608">
        <v>60489</v>
      </c>
      <c r="K390" s="610">
        <f>ROUND(+I390*J390,0)</f>
        <v>526859</v>
      </c>
      <c r="L390" s="438"/>
      <c r="M390" s="358">
        <v>0</v>
      </c>
      <c r="N390" s="214">
        <f t="shared" si="158"/>
        <v>0</v>
      </c>
      <c r="O390" s="438"/>
      <c r="P390" s="358"/>
      <c r="Q390" s="215"/>
      <c r="R390" s="438"/>
      <c r="S390" s="358">
        <f t="shared" si="155"/>
        <v>0</v>
      </c>
      <c r="T390" s="215">
        <f t="shared" si="156"/>
        <v>0</v>
      </c>
      <c r="U390" s="665">
        <f t="shared" si="157"/>
        <v>0</v>
      </c>
      <c r="V390" s="666"/>
    </row>
    <row r="391" spans="1:22" ht="15" customHeight="1" x14ac:dyDescent="0.2">
      <c r="A391" s="484">
        <v>7</v>
      </c>
      <c r="B391" s="678" t="s">
        <v>797</v>
      </c>
      <c r="C391" s="679"/>
      <c r="D391" s="679"/>
      <c r="E391" s="679"/>
      <c r="F391" s="679"/>
      <c r="G391" s="679"/>
      <c r="H391" s="260"/>
      <c r="I391" s="260"/>
      <c r="J391" s="260"/>
      <c r="K391" s="215">
        <v>0</v>
      </c>
      <c r="L391" s="438"/>
      <c r="M391" s="358">
        <v>0</v>
      </c>
      <c r="N391" s="214">
        <f t="shared" si="158"/>
        <v>0</v>
      </c>
      <c r="O391" s="438"/>
      <c r="P391" s="358"/>
      <c r="Q391" s="215"/>
      <c r="R391" s="438"/>
      <c r="S391" s="358">
        <f t="shared" si="155"/>
        <v>0</v>
      </c>
      <c r="T391" s="215">
        <f t="shared" si="156"/>
        <v>0</v>
      </c>
      <c r="U391" s="665">
        <f t="shared" si="157"/>
        <v>0</v>
      </c>
      <c r="V391" s="666"/>
    </row>
    <row r="392" spans="1:22" ht="15" customHeight="1" x14ac:dyDescent="0.2">
      <c r="A392" s="484" t="s">
        <v>798</v>
      </c>
      <c r="B392" s="678" t="s">
        <v>799</v>
      </c>
      <c r="C392" s="679"/>
      <c r="D392" s="679"/>
      <c r="E392" s="679"/>
      <c r="F392" s="679"/>
      <c r="G392" s="679"/>
      <c r="H392" s="260"/>
      <c r="I392" s="260"/>
      <c r="J392" s="260"/>
      <c r="K392" s="215">
        <v>0</v>
      </c>
      <c r="L392" s="438"/>
      <c r="M392" s="358">
        <v>0</v>
      </c>
      <c r="N392" s="214">
        <f t="shared" si="158"/>
        <v>0</v>
      </c>
      <c r="O392" s="438"/>
      <c r="P392" s="358"/>
      <c r="Q392" s="215"/>
      <c r="R392" s="438"/>
      <c r="S392" s="358">
        <f t="shared" si="155"/>
        <v>0</v>
      </c>
      <c r="T392" s="215">
        <f t="shared" si="156"/>
        <v>0</v>
      </c>
      <c r="U392" s="665">
        <f t="shared" si="157"/>
        <v>0</v>
      </c>
      <c r="V392" s="666"/>
    </row>
    <row r="393" spans="1:22" ht="15" customHeight="1" x14ac:dyDescent="0.2">
      <c r="A393" s="484" t="s">
        <v>800</v>
      </c>
      <c r="B393" s="678" t="s">
        <v>78</v>
      </c>
      <c r="C393" s="679"/>
      <c r="D393" s="679"/>
      <c r="E393" s="679"/>
      <c r="F393" s="679"/>
      <c r="G393" s="679"/>
      <c r="H393" s="260">
        <v>0</v>
      </c>
      <c r="I393" s="260"/>
      <c r="J393" s="260"/>
      <c r="K393" s="608"/>
      <c r="L393" s="635"/>
      <c r="M393" s="358">
        <v>0</v>
      </c>
      <c r="N393" s="214">
        <f t="shared" si="158"/>
        <v>0</v>
      </c>
      <c r="O393" s="438"/>
      <c r="P393" s="358"/>
      <c r="Q393" s="215"/>
      <c r="R393" s="438"/>
      <c r="S393" s="358">
        <f t="shared" si="155"/>
        <v>0</v>
      </c>
      <c r="T393" s="215">
        <f t="shared" si="156"/>
        <v>0</v>
      </c>
      <c r="U393" s="665">
        <f t="shared" si="157"/>
        <v>0</v>
      </c>
      <c r="V393" s="666"/>
    </row>
    <row r="394" spans="1:22" ht="15" customHeight="1" x14ac:dyDescent="0.2">
      <c r="A394" s="613" t="s">
        <v>801</v>
      </c>
      <c r="B394" s="436" t="s">
        <v>803</v>
      </c>
      <c r="C394" s="436"/>
      <c r="D394" s="436"/>
      <c r="E394" s="436"/>
      <c r="F394" s="436"/>
      <c r="G394" s="617"/>
      <c r="H394" s="632" t="s">
        <v>47</v>
      </c>
      <c r="I394" s="632">
        <v>11</v>
      </c>
      <c r="J394" s="608">
        <v>7198</v>
      </c>
      <c r="K394" s="610">
        <f>ROUND(+I394*J394,0)</f>
        <v>79178</v>
      </c>
      <c r="L394" s="438"/>
      <c r="M394" s="358">
        <v>0</v>
      </c>
      <c r="N394" s="214">
        <f t="shared" si="158"/>
        <v>0</v>
      </c>
      <c r="O394" s="438"/>
      <c r="P394" s="358"/>
      <c r="Q394" s="215"/>
      <c r="R394" s="438"/>
      <c r="S394" s="358">
        <f t="shared" si="155"/>
        <v>0</v>
      </c>
      <c r="T394" s="215">
        <f t="shared" si="156"/>
        <v>0</v>
      </c>
      <c r="U394" s="665">
        <f t="shared" si="157"/>
        <v>0</v>
      </c>
      <c r="V394" s="666"/>
    </row>
    <row r="395" spans="1:22" ht="15" customHeight="1" x14ac:dyDescent="0.2">
      <c r="A395" s="613" t="s">
        <v>119</v>
      </c>
      <c r="B395" s="611" t="s">
        <v>804</v>
      </c>
      <c r="C395" s="612"/>
      <c r="D395" s="612"/>
      <c r="E395" s="612"/>
      <c r="F395" s="612"/>
      <c r="G395" s="617"/>
      <c r="H395" s="632" t="s">
        <v>47</v>
      </c>
      <c r="I395" s="632">
        <v>2</v>
      </c>
      <c r="J395" s="632">
        <v>59985</v>
      </c>
      <c r="K395" s="610">
        <f>ROUND(+I395*J395,0)</f>
        <v>119970</v>
      </c>
      <c r="L395" s="438"/>
      <c r="M395" s="358">
        <v>0</v>
      </c>
      <c r="N395" s="214">
        <f t="shared" si="158"/>
        <v>0</v>
      </c>
      <c r="O395" s="438"/>
      <c r="P395" s="358"/>
      <c r="Q395" s="215"/>
      <c r="R395" s="438"/>
      <c r="S395" s="358">
        <f t="shared" si="155"/>
        <v>0</v>
      </c>
      <c r="T395" s="215">
        <f t="shared" si="156"/>
        <v>0</v>
      </c>
      <c r="U395" s="665">
        <f t="shared" si="157"/>
        <v>0</v>
      </c>
      <c r="V395" s="666"/>
    </row>
    <row r="396" spans="1:22" ht="15" customHeight="1" x14ac:dyDescent="0.2">
      <c r="A396" s="636" t="s">
        <v>121</v>
      </c>
      <c r="B396" s="601" t="s">
        <v>805</v>
      </c>
      <c r="C396" s="602"/>
      <c r="D396" s="602"/>
      <c r="E396" s="602"/>
      <c r="F396" s="602"/>
      <c r="G396" s="603"/>
      <c r="H396" s="623" t="s">
        <v>47</v>
      </c>
      <c r="I396" s="623">
        <v>4</v>
      </c>
      <c r="J396" s="623">
        <v>74849</v>
      </c>
      <c r="K396" s="610">
        <f>ROUND(+I396*J396,0)</f>
        <v>299396</v>
      </c>
      <c r="L396" s="438"/>
      <c r="M396" s="358">
        <v>0</v>
      </c>
      <c r="N396" s="214">
        <f t="shared" si="158"/>
        <v>0</v>
      </c>
      <c r="O396" s="438"/>
      <c r="P396" s="358"/>
      <c r="Q396" s="215"/>
      <c r="R396" s="438"/>
      <c r="S396" s="358">
        <f t="shared" si="155"/>
        <v>0</v>
      </c>
      <c r="T396" s="215">
        <f t="shared" si="156"/>
        <v>0</v>
      </c>
      <c r="U396" s="665">
        <f t="shared" si="157"/>
        <v>0</v>
      </c>
      <c r="V396" s="666"/>
    </row>
    <row r="397" spans="1:22" ht="15" customHeight="1" x14ac:dyDescent="0.2">
      <c r="A397" s="481" t="s">
        <v>802</v>
      </c>
      <c r="B397" s="601" t="s">
        <v>806</v>
      </c>
      <c r="C397" s="602"/>
      <c r="D397" s="602"/>
      <c r="E397" s="602"/>
      <c r="F397" s="602"/>
      <c r="G397" s="603"/>
      <c r="H397" s="623" t="s">
        <v>73</v>
      </c>
      <c r="I397" s="623">
        <v>10</v>
      </c>
      <c r="J397" s="623">
        <v>15834</v>
      </c>
      <c r="K397" s="610">
        <f>ROUND(+I397*J397,0)</f>
        <v>158340</v>
      </c>
      <c r="L397" s="438"/>
      <c r="M397" s="358">
        <v>0</v>
      </c>
      <c r="N397" s="214">
        <f t="shared" si="158"/>
        <v>0</v>
      </c>
      <c r="O397" s="438"/>
      <c r="P397" s="358"/>
      <c r="Q397" s="215"/>
      <c r="R397" s="438"/>
      <c r="S397" s="358">
        <f t="shared" si="155"/>
        <v>0</v>
      </c>
      <c r="T397" s="215">
        <f t="shared" si="156"/>
        <v>0</v>
      </c>
      <c r="U397" s="665">
        <f t="shared" si="157"/>
        <v>0</v>
      </c>
      <c r="V397" s="666"/>
    </row>
    <row r="398" spans="1:22" ht="15" customHeight="1" x14ac:dyDescent="0.2">
      <c r="A398" s="484" t="s">
        <v>807</v>
      </c>
      <c r="B398" s="678" t="s">
        <v>808</v>
      </c>
      <c r="C398" s="679"/>
      <c r="D398" s="679"/>
      <c r="E398" s="679"/>
      <c r="F398" s="679"/>
      <c r="G398" s="679"/>
      <c r="H398" s="260">
        <v>0</v>
      </c>
      <c r="I398" s="260"/>
      <c r="J398" s="260"/>
      <c r="K398" s="623"/>
      <c r="L398" s="438"/>
      <c r="M398" s="358">
        <v>0</v>
      </c>
      <c r="N398" s="214">
        <f t="shared" si="158"/>
        <v>0</v>
      </c>
      <c r="O398" s="438"/>
      <c r="P398" s="358"/>
      <c r="Q398" s="215"/>
      <c r="R398" s="438"/>
      <c r="S398" s="358">
        <f t="shared" si="155"/>
        <v>0</v>
      </c>
      <c r="T398" s="215">
        <f t="shared" si="156"/>
        <v>0</v>
      </c>
      <c r="U398" s="665">
        <f t="shared" si="157"/>
        <v>0</v>
      </c>
      <c r="V398" s="666"/>
    </row>
    <row r="399" spans="1:22" ht="15" customHeight="1" x14ac:dyDescent="0.2">
      <c r="A399" s="481" t="s">
        <v>809</v>
      </c>
      <c r="B399" s="601" t="s">
        <v>810</v>
      </c>
      <c r="C399" s="602"/>
      <c r="D399" s="602"/>
      <c r="E399" s="602"/>
      <c r="F399" s="602"/>
      <c r="G399" s="602"/>
      <c r="H399" s="191" t="s">
        <v>47</v>
      </c>
      <c r="I399" s="191">
        <v>10</v>
      </c>
      <c r="J399" s="260">
        <v>54026</v>
      </c>
      <c r="K399" s="610">
        <f>ROUND(+I399*J399,0)</f>
        <v>540260</v>
      </c>
      <c r="L399" s="438"/>
      <c r="M399" s="358">
        <v>0</v>
      </c>
      <c r="N399" s="214">
        <f t="shared" si="158"/>
        <v>0</v>
      </c>
      <c r="O399" s="438"/>
      <c r="P399" s="358"/>
      <c r="Q399" s="215"/>
      <c r="R399" s="438"/>
      <c r="S399" s="358">
        <f t="shared" si="155"/>
        <v>0</v>
      </c>
      <c r="T399" s="215">
        <f t="shared" si="156"/>
        <v>0</v>
      </c>
      <c r="U399" s="665">
        <f t="shared" si="157"/>
        <v>0</v>
      </c>
      <c r="V399" s="666"/>
    </row>
    <row r="400" spans="1:22" ht="15" customHeight="1" x14ac:dyDescent="0.2">
      <c r="A400" s="637" t="s">
        <v>811</v>
      </c>
      <c r="B400" s="605" t="s">
        <v>812</v>
      </c>
      <c r="C400" s="602"/>
      <c r="D400" s="602"/>
      <c r="E400" s="602"/>
      <c r="F400" s="602"/>
      <c r="G400" s="602"/>
      <c r="H400" s="260"/>
      <c r="I400" s="260"/>
      <c r="J400" s="260"/>
      <c r="K400" s="629"/>
      <c r="L400" s="438"/>
      <c r="M400" s="358">
        <v>0</v>
      </c>
      <c r="N400" s="214">
        <f t="shared" si="158"/>
        <v>0</v>
      </c>
      <c r="O400" s="438"/>
      <c r="P400" s="358"/>
      <c r="Q400" s="215"/>
      <c r="R400" s="438"/>
      <c r="S400" s="358">
        <f t="shared" si="155"/>
        <v>0</v>
      </c>
      <c r="T400" s="215">
        <f t="shared" si="156"/>
        <v>0</v>
      </c>
      <c r="U400" s="665">
        <f t="shared" si="157"/>
        <v>0</v>
      </c>
      <c r="V400" s="666"/>
    </row>
    <row r="401" spans="1:22" ht="15" customHeight="1" x14ac:dyDescent="0.2">
      <c r="A401" s="481" t="s">
        <v>813</v>
      </c>
      <c r="B401" s="601" t="s">
        <v>820</v>
      </c>
      <c r="C401" s="602"/>
      <c r="D401" s="612"/>
      <c r="E401" s="612"/>
      <c r="F401" s="612"/>
      <c r="G401" s="603"/>
      <c r="H401" s="191" t="s">
        <v>47</v>
      </c>
      <c r="I401" s="608">
        <v>15</v>
      </c>
      <c r="J401" s="634">
        <v>10460</v>
      </c>
      <c r="K401" s="610">
        <f>ROUND(+I401*J401,0)</f>
        <v>156900</v>
      </c>
      <c r="L401" s="635"/>
      <c r="M401" s="358">
        <v>0</v>
      </c>
      <c r="N401" s="214">
        <f t="shared" si="158"/>
        <v>0</v>
      </c>
      <c r="O401" s="438"/>
      <c r="P401" s="358"/>
      <c r="Q401" s="215"/>
      <c r="R401" s="438"/>
      <c r="S401" s="358">
        <f t="shared" si="155"/>
        <v>0</v>
      </c>
      <c r="T401" s="215">
        <f t="shared" si="156"/>
        <v>0</v>
      </c>
      <c r="U401" s="665">
        <f t="shared" si="157"/>
        <v>0</v>
      </c>
      <c r="V401" s="666"/>
    </row>
    <row r="402" spans="1:22" ht="15" customHeight="1" x14ac:dyDescent="0.2">
      <c r="A402" s="481" t="s">
        <v>814</v>
      </c>
      <c r="B402" s="638" t="s">
        <v>821</v>
      </c>
      <c r="C402" s="436"/>
      <c r="D402" s="643"/>
      <c r="E402" s="612"/>
      <c r="F402" s="612"/>
      <c r="G402" s="617"/>
      <c r="H402" s="633" t="s">
        <v>73</v>
      </c>
      <c r="I402" s="624">
        <v>15</v>
      </c>
      <c r="J402" s="624">
        <v>30491</v>
      </c>
      <c r="K402" s="610">
        <f>ROUND(+I402*J402,0)</f>
        <v>457365</v>
      </c>
      <c r="L402" s="438"/>
      <c r="M402" s="358">
        <v>0</v>
      </c>
      <c r="N402" s="214">
        <f t="shared" si="158"/>
        <v>0</v>
      </c>
      <c r="O402" s="438"/>
      <c r="P402" s="358"/>
      <c r="Q402" s="215"/>
      <c r="R402" s="438"/>
      <c r="S402" s="358">
        <f t="shared" si="155"/>
        <v>0</v>
      </c>
      <c r="T402" s="215">
        <f t="shared" si="156"/>
        <v>0</v>
      </c>
      <c r="U402" s="665">
        <f t="shared" si="157"/>
        <v>0</v>
      </c>
      <c r="V402" s="666"/>
    </row>
    <row r="403" spans="1:22" ht="15" customHeight="1" x14ac:dyDescent="0.2">
      <c r="A403" s="607" t="s">
        <v>815</v>
      </c>
      <c r="B403" s="601" t="s">
        <v>822</v>
      </c>
      <c r="C403" s="602"/>
      <c r="D403" s="602"/>
      <c r="E403" s="602"/>
      <c r="F403" s="602"/>
      <c r="G403" s="602"/>
      <c r="H403" s="634" t="s">
        <v>73</v>
      </c>
      <c r="I403" s="191">
        <v>44</v>
      </c>
      <c r="J403" s="191">
        <v>21174</v>
      </c>
      <c r="K403" s="610">
        <f t="shared" ref="K403:K420" si="161">ROUND(+I403*J403,0)</f>
        <v>931656</v>
      </c>
      <c r="L403" s="438"/>
      <c r="M403" s="358">
        <v>0</v>
      </c>
      <c r="N403" s="214">
        <f t="shared" si="158"/>
        <v>0</v>
      </c>
      <c r="O403" s="438"/>
      <c r="P403" s="358"/>
      <c r="Q403" s="215"/>
      <c r="R403" s="438"/>
      <c r="S403" s="358">
        <f t="shared" si="155"/>
        <v>0</v>
      </c>
      <c r="T403" s="215">
        <f t="shared" si="156"/>
        <v>0</v>
      </c>
      <c r="U403" s="665">
        <f t="shared" si="157"/>
        <v>0</v>
      </c>
      <c r="V403" s="666"/>
    </row>
    <row r="404" spans="1:22" ht="15" customHeight="1" x14ac:dyDescent="0.2">
      <c r="A404" s="481" t="s">
        <v>816</v>
      </c>
      <c r="B404" s="638" t="s">
        <v>823</v>
      </c>
      <c r="C404" s="436"/>
      <c r="D404" s="436"/>
      <c r="E404" s="436"/>
      <c r="F404" s="436"/>
      <c r="G404" s="436"/>
      <c r="H404" s="627" t="s">
        <v>73</v>
      </c>
      <c r="I404" s="625">
        <v>38</v>
      </c>
      <c r="J404" s="625">
        <v>7391</v>
      </c>
      <c r="K404" s="610">
        <f t="shared" si="161"/>
        <v>280858</v>
      </c>
      <c r="L404" s="438"/>
      <c r="M404" s="358">
        <v>0</v>
      </c>
      <c r="N404" s="214">
        <f t="shared" si="158"/>
        <v>0</v>
      </c>
      <c r="O404" s="438"/>
      <c r="P404" s="358"/>
      <c r="Q404" s="215"/>
      <c r="R404" s="438"/>
      <c r="S404" s="358">
        <f t="shared" si="155"/>
        <v>0</v>
      </c>
      <c r="T404" s="215">
        <f t="shared" si="156"/>
        <v>0</v>
      </c>
      <c r="U404" s="665">
        <f t="shared" si="157"/>
        <v>0</v>
      </c>
      <c r="V404" s="666"/>
    </row>
    <row r="405" spans="1:22" ht="15" customHeight="1" x14ac:dyDescent="0.2">
      <c r="A405" s="601" t="s">
        <v>817</v>
      </c>
      <c r="B405" s="601" t="s">
        <v>824</v>
      </c>
      <c r="C405" s="602"/>
      <c r="D405" s="602"/>
      <c r="E405" s="602"/>
      <c r="F405" s="602"/>
      <c r="G405" s="602"/>
      <c r="H405" s="634" t="s">
        <v>47</v>
      </c>
      <c r="I405" s="191">
        <v>6</v>
      </c>
      <c r="J405" s="191">
        <v>23594</v>
      </c>
      <c r="K405" s="610">
        <f t="shared" si="161"/>
        <v>141564</v>
      </c>
      <c r="L405" s="438"/>
      <c r="M405" s="358">
        <v>0</v>
      </c>
      <c r="N405" s="214">
        <f t="shared" si="158"/>
        <v>0</v>
      </c>
      <c r="O405" s="438"/>
      <c r="P405" s="358"/>
      <c r="Q405" s="215"/>
      <c r="R405" s="438"/>
      <c r="S405" s="358">
        <f t="shared" si="155"/>
        <v>0</v>
      </c>
      <c r="T405" s="215">
        <f t="shared" si="156"/>
        <v>0</v>
      </c>
      <c r="U405" s="665">
        <f t="shared" si="157"/>
        <v>0</v>
      </c>
      <c r="V405" s="666"/>
    </row>
    <row r="406" spans="1:22" ht="15" customHeight="1" x14ac:dyDescent="0.2">
      <c r="A406" s="601" t="s">
        <v>818</v>
      </c>
      <c r="B406" s="601" t="s">
        <v>825</v>
      </c>
      <c r="C406" s="602"/>
      <c r="D406" s="602"/>
      <c r="E406" s="602"/>
      <c r="F406" s="602"/>
      <c r="G406" s="602"/>
      <c r="H406" s="634" t="s">
        <v>47</v>
      </c>
      <c r="I406" s="191">
        <v>7</v>
      </c>
      <c r="J406" s="191">
        <v>38906</v>
      </c>
      <c r="K406" s="610">
        <f t="shared" si="161"/>
        <v>272342</v>
      </c>
      <c r="L406" s="438"/>
      <c r="M406" s="358">
        <v>0</v>
      </c>
      <c r="N406" s="214">
        <f t="shared" si="158"/>
        <v>0</v>
      </c>
      <c r="O406" s="438"/>
      <c r="P406" s="358"/>
      <c r="Q406" s="215"/>
      <c r="R406" s="438"/>
      <c r="S406" s="358">
        <f t="shared" si="155"/>
        <v>0</v>
      </c>
      <c r="T406" s="215">
        <f t="shared" si="156"/>
        <v>0</v>
      </c>
      <c r="U406" s="665">
        <f t="shared" si="157"/>
        <v>0</v>
      </c>
      <c r="V406" s="666"/>
    </row>
    <row r="407" spans="1:22" ht="15" customHeight="1" x14ac:dyDescent="0.2">
      <c r="A407" s="607" t="s">
        <v>819</v>
      </c>
      <c r="B407" s="639" t="s">
        <v>826</v>
      </c>
      <c r="C407" s="640"/>
      <c r="D407" s="640"/>
      <c r="E407" s="640"/>
      <c r="F407" s="640"/>
      <c r="G407" s="436"/>
      <c r="H407" s="642" t="s">
        <v>47</v>
      </c>
      <c r="I407" s="191">
        <v>1</v>
      </c>
      <c r="J407" s="631">
        <v>341002</v>
      </c>
      <c r="K407" s="610">
        <f t="shared" si="161"/>
        <v>341002</v>
      </c>
      <c r="L407" s="438"/>
      <c r="M407" s="358">
        <v>0</v>
      </c>
      <c r="N407" s="214">
        <f t="shared" si="158"/>
        <v>0</v>
      </c>
      <c r="O407" s="438"/>
      <c r="P407" s="358"/>
      <c r="Q407" s="215"/>
      <c r="R407" s="438"/>
      <c r="S407" s="358">
        <f t="shared" si="155"/>
        <v>0</v>
      </c>
      <c r="T407" s="215">
        <f t="shared" si="156"/>
        <v>0</v>
      </c>
      <c r="U407" s="665">
        <f t="shared" si="157"/>
        <v>0</v>
      </c>
      <c r="V407" s="666"/>
    </row>
    <row r="408" spans="1:22" ht="15" customHeight="1" x14ac:dyDescent="0.2">
      <c r="A408" s="637">
        <v>8</v>
      </c>
      <c r="B408" s="605" t="s">
        <v>79</v>
      </c>
      <c r="C408" s="602"/>
      <c r="D408" s="602"/>
      <c r="E408" s="602"/>
      <c r="F408" s="602"/>
      <c r="G408" s="602"/>
      <c r="H408" s="260"/>
      <c r="I408" s="260"/>
      <c r="J408" s="260"/>
      <c r="K408" s="629"/>
      <c r="L408" s="438"/>
      <c r="M408" s="358">
        <v>0</v>
      </c>
      <c r="N408" s="214">
        <f t="shared" si="158"/>
        <v>0</v>
      </c>
      <c r="O408" s="438"/>
      <c r="P408" s="358"/>
      <c r="Q408" s="215"/>
      <c r="R408" s="438"/>
      <c r="S408" s="358">
        <f t="shared" si="155"/>
        <v>0</v>
      </c>
      <c r="T408" s="215">
        <f t="shared" si="156"/>
        <v>0</v>
      </c>
      <c r="U408" s="665">
        <f t="shared" si="157"/>
        <v>0</v>
      </c>
      <c r="V408" s="666"/>
    </row>
    <row r="409" spans="1:22" ht="15" customHeight="1" x14ac:dyDescent="0.2">
      <c r="A409" s="613" t="s">
        <v>827</v>
      </c>
      <c r="B409" s="675" t="s">
        <v>833</v>
      </c>
      <c r="C409" s="676"/>
      <c r="D409" s="676"/>
      <c r="E409" s="676"/>
      <c r="F409" s="676"/>
      <c r="G409" s="677"/>
      <c r="H409" s="632" t="s">
        <v>47</v>
      </c>
      <c r="I409" s="608">
        <v>17</v>
      </c>
      <c r="J409" s="624">
        <v>129616</v>
      </c>
      <c r="K409" s="610">
        <f t="shared" si="161"/>
        <v>2203472</v>
      </c>
      <c r="L409" s="635"/>
      <c r="M409" s="358">
        <v>0</v>
      </c>
      <c r="N409" s="214">
        <f t="shared" si="158"/>
        <v>0</v>
      </c>
      <c r="O409" s="438"/>
      <c r="P409" s="358"/>
      <c r="Q409" s="215"/>
      <c r="R409" s="438"/>
      <c r="S409" s="358">
        <f t="shared" si="155"/>
        <v>0</v>
      </c>
      <c r="T409" s="215">
        <f t="shared" si="156"/>
        <v>0</v>
      </c>
      <c r="U409" s="665">
        <f t="shared" si="157"/>
        <v>0</v>
      </c>
      <c r="V409" s="666"/>
    </row>
    <row r="410" spans="1:22" ht="15" customHeight="1" x14ac:dyDescent="0.2">
      <c r="A410" s="636" t="s">
        <v>828</v>
      </c>
      <c r="B410" s="602" t="s">
        <v>834</v>
      </c>
      <c r="C410" s="602"/>
      <c r="D410" s="602"/>
      <c r="E410" s="602"/>
      <c r="F410" s="602"/>
      <c r="G410" s="603"/>
      <c r="H410" s="623" t="s">
        <v>47</v>
      </c>
      <c r="I410" s="260">
        <v>101</v>
      </c>
      <c r="J410" s="191">
        <v>123765</v>
      </c>
      <c r="K410" s="610">
        <f t="shared" si="161"/>
        <v>12500265</v>
      </c>
      <c r="L410" s="438"/>
      <c r="M410" s="358">
        <v>0</v>
      </c>
      <c r="N410" s="214">
        <f t="shared" si="158"/>
        <v>0</v>
      </c>
      <c r="O410" s="438"/>
      <c r="P410" s="358"/>
      <c r="Q410" s="215"/>
      <c r="R410" s="438"/>
      <c r="S410" s="358">
        <f t="shared" si="155"/>
        <v>0</v>
      </c>
      <c r="T410" s="215">
        <f t="shared" si="156"/>
        <v>0</v>
      </c>
      <c r="U410" s="665">
        <f t="shared" si="157"/>
        <v>0</v>
      </c>
      <c r="V410" s="666"/>
    </row>
    <row r="411" spans="1:22" ht="28.15" customHeight="1" x14ac:dyDescent="0.2">
      <c r="A411" s="636" t="s">
        <v>829</v>
      </c>
      <c r="B411" s="675" t="s">
        <v>835</v>
      </c>
      <c r="C411" s="676"/>
      <c r="D411" s="676"/>
      <c r="E411" s="676"/>
      <c r="F411" s="676"/>
      <c r="G411" s="677"/>
      <c r="H411" s="623" t="s">
        <v>47</v>
      </c>
      <c r="I411" s="260">
        <v>1</v>
      </c>
      <c r="J411" s="191">
        <v>430395</v>
      </c>
      <c r="K411" s="610">
        <f t="shared" si="161"/>
        <v>430395</v>
      </c>
      <c r="L411" s="438"/>
      <c r="M411" s="358">
        <v>0</v>
      </c>
      <c r="N411" s="214">
        <f t="shared" si="158"/>
        <v>0</v>
      </c>
      <c r="O411" s="438"/>
      <c r="P411" s="358"/>
      <c r="Q411" s="215"/>
      <c r="R411" s="438"/>
      <c r="S411" s="358">
        <f t="shared" si="155"/>
        <v>0</v>
      </c>
      <c r="T411" s="215">
        <f t="shared" si="156"/>
        <v>0</v>
      </c>
      <c r="U411" s="665">
        <f t="shared" si="157"/>
        <v>0</v>
      </c>
      <c r="V411" s="666"/>
    </row>
    <row r="412" spans="1:22" ht="15" customHeight="1" x14ac:dyDescent="0.2">
      <c r="A412" s="621" t="s">
        <v>830</v>
      </c>
      <c r="B412" s="612" t="s">
        <v>836</v>
      </c>
      <c r="C412" s="612"/>
      <c r="D412" s="612"/>
      <c r="E412" s="612"/>
      <c r="F412" s="612"/>
      <c r="G412" s="617"/>
      <c r="H412" s="632" t="s">
        <v>47</v>
      </c>
      <c r="I412" s="626">
        <v>2</v>
      </c>
      <c r="J412" s="624">
        <v>86623</v>
      </c>
      <c r="K412" s="610">
        <f t="shared" si="161"/>
        <v>173246</v>
      </c>
      <c r="L412" s="438"/>
      <c r="M412" s="358">
        <v>0</v>
      </c>
      <c r="N412" s="214">
        <f t="shared" si="158"/>
        <v>0</v>
      </c>
      <c r="O412" s="438"/>
      <c r="P412" s="358"/>
      <c r="Q412" s="215"/>
      <c r="R412" s="438"/>
      <c r="S412" s="358">
        <f t="shared" si="155"/>
        <v>0</v>
      </c>
      <c r="T412" s="215">
        <f t="shared" si="156"/>
        <v>0</v>
      </c>
      <c r="U412" s="665">
        <f t="shared" si="157"/>
        <v>0</v>
      </c>
      <c r="V412" s="666"/>
    </row>
    <row r="413" spans="1:22" ht="15" customHeight="1" x14ac:dyDescent="0.2">
      <c r="A413" s="636" t="s">
        <v>293</v>
      </c>
      <c r="B413" s="602" t="s">
        <v>837</v>
      </c>
      <c r="C413" s="602"/>
      <c r="D413" s="602"/>
      <c r="E413" s="602"/>
      <c r="F413" s="602"/>
      <c r="G413" s="603"/>
      <c r="H413" s="623" t="s">
        <v>47</v>
      </c>
      <c r="I413" s="260">
        <v>10</v>
      </c>
      <c r="J413" s="191">
        <v>104004</v>
      </c>
      <c r="K413" s="610">
        <f t="shared" si="161"/>
        <v>1040040</v>
      </c>
      <c r="L413" s="438"/>
      <c r="M413" s="358">
        <v>0</v>
      </c>
      <c r="N413" s="214">
        <f t="shared" si="158"/>
        <v>0</v>
      </c>
      <c r="O413" s="438"/>
      <c r="P413" s="358"/>
      <c r="Q413" s="215"/>
      <c r="R413" s="438"/>
      <c r="S413" s="358">
        <f t="shared" si="155"/>
        <v>0</v>
      </c>
      <c r="T413" s="215">
        <f t="shared" si="156"/>
        <v>0</v>
      </c>
      <c r="U413" s="665">
        <f t="shared" si="157"/>
        <v>0</v>
      </c>
      <c r="V413" s="666"/>
    </row>
    <row r="414" spans="1:22" ht="15" customHeight="1" x14ac:dyDescent="0.2">
      <c r="A414" s="636" t="s">
        <v>421</v>
      </c>
      <c r="B414" s="602" t="s">
        <v>838</v>
      </c>
      <c r="C414" s="602"/>
      <c r="D414" s="602"/>
      <c r="E414" s="602"/>
      <c r="F414" s="602"/>
      <c r="G414" s="603"/>
      <c r="H414" s="623" t="s">
        <v>47</v>
      </c>
      <c r="I414" s="260">
        <v>8</v>
      </c>
      <c r="J414" s="191">
        <v>143617</v>
      </c>
      <c r="K414" s="610">
        <f t="shared" si="161"/>
        <v>1148936</v>
      </c>
      <c r="L414" s="438"/>
      <c r="M414" s="358">
        <v>0</v>
      </c>
      <c r="N414" s="214">
        <f t="shared" si="158"/>
        <v>0</v>
      </c>
      <c r="O414" s="438"/>
      <c r="P414" s="358"/>
      <c r="Q414" s="215"/>
      <c r="R414" s="438"/>
      <c r="S414" s="358">
        <f t="shared" si="155"/>
        <v>0</v>
      </c>
      <c r="T414" s="215">
        <f t="shared" si="156"/>
        <v>0</v>
      </c>
      <c r="U414" s="665">
        <f t="shared" si="157"/>
        <v>0</v>
      </c>
      <c r="V414" s="666"/>
    </row>
    <row r="415" spans="1:22" ht="15" customHeight="1" x14ac:dyDescent="0.2">
      <c r="A415" s="621" t="s">
        <v>422</v>
      </c>
      <c r="B415" s="436" t="s">
        <v>147</v>
      </c>
      <c r="C415" s="436"/>
      <c r="D415" s="436"/>
      <c r="E415" s="436"/>
      <c r="F415" s="436"/>
      <c r="G415" s="622"/>
      <c r="H415" s="630" t="s">
        <v>73</v>
      </c>
      <c r="I415" s="608">
        <v>9</v>
      </c>
      <c r="J415" s="625">
        <v>205556</v>
      </c>
      <c r="K415" s="610">
        <f t="shared" si="161"/>
        <v>1850004</v>
      </c>
      <c r="L415" s="438"/>
      <c r="M415" s="358">
        <v>0</v>
      </c>
      <c r="N415" s="214">
        <f t="shared" si="158"/>
        <v>0</v>
      </c>
      <c r="O415" s="438"/>
      <c r="P415" s="358"/>
      <c r="Q415" s="215"/>
      <c r="R415" s="438"/>
      <c r="S415" s="358">
        <f t="shared" si="155"/>
        <v>0</v>
      </c>
      <c r="T415" s="215">
        <f t="shared" si="156"/>
        <v>0</v>
      </c>
      <c r="U415" s="665">
        <f t="shared" si="157"/>
        <v>0</v>
      </c>
      <c r="V415" s="666"/>
    </row>
    <row r="416" spans="1:22" ht="15" customHeight="1" x14ac:dyDescent="0.2">
      <c r="A416" s="636" t="s">
        <v>831</v>
      </c>
      <c r="B416" s="602" t="s">
        <v>839</v>
      </c>
      <c r="C416" s="602"/>
      <c r="D416" s="602"/>
      <c r="E416" s="602"/>
      <c r="F416" s="602"/>
      <c r="G416" s="603"/>
      <c r="H416" s="623" t="s">
        <v>73</v>
      </c>
      <c r="I416" s="260">
        <v>54</v>
      </c>
      <c r="J416" s="191">
        <v>25140</v>
      </c>
      <c r="K416" s="610">
        <f t="shared" si="161"/>
        <v>1357560</v>
      </c>
      <c r="L416" s="438"/>
      <c r="M416" s="358">
        <v>0</v>
      </c>
      <c r="N416" s="214">
        <f t="shared" si="158"/>
        <v>0</v>
      </c>
      <c r="O416" s="438"/>
      <c r="P416" s="358"/>
      <c r="Q416" s="215"/>
      <c r="R416" s="438"/>
      <c r="S416" s="358">
        <f t="shared" si="155"/>
        <v>0</v>
      </c>
      <c r="T416" s="215">
        <f t="shared" si="156"/>
        <v>0</v>
      </c>
      <c r="U416" s="665">
        <f t="shared" si="157"/>
        <v>0</v>
      </c>
      <c r="V416" s="666"/>
    </row>
    <row r="417" spans="1:22" ht="28.15" customHeight="1" x14ac:dyDescent="0.2">
      <c r="A417" s="481" t="s">
        <v>423</v>
      </c>
      <c r="B417" s="675" t="s">
        <v>840</v>
      </c>
      <c r="C417" s="676"/>
      <c r="D417" s="676"/>
      <c r="E417" s="676"/>
      <c r="F417" s="676"/>
      <c r="G417" s="677"/>
      <c r="H417" s="623" t="s">
        <v>73</v>
      </c>
      <c r="I417" s="260">
        <v>54</v>
      </c>
      <c r="J417" s="191">
        <v>38547</v>
      </c>
      <c r="K417" s="610">
        <f t="shared" si="161"/>
        <v>2081538</v>
      </c>
      <c r="L417" s="438"/>
      <c r="M417" s="358">
        <v>0</v>
      </c>
      <c r="N417" s="214">
        <f t="shared" si="158"/>
        <v>0</v>
      </c>
      <c r="O417" s="438"/>
      <c r="P417" s="358"/>
      <c r="Q417" s="215"/>
      <c r="R417" s="438"/>
      <c r="S417" s="358">
        <f t="shared" si="155"/>
        <v>0</v>
      </c>
      <c r="T417" s="215">
        <f t="shared" si="156"/>
        <v>0</v>
      </c>
      <c r="U417" s="665">
        <f t="shared" si="157"/>
        <v>0</v>
      </c>
      <c r="V417" s="666"/>
    </row>
    <row r="418" spans="1:22" ht="32.450000000000003" customHeight="1" x14ac:dyDescent="0.2">
      <c r="A418" s="621" t="s">
        <v>424</v>
      </c>
      <c r="B418" s="675" t="s">
        <v>149</v>
      </c>
      <c r="C418" s="676"/>
      <c r="D418" s="676"/>
      <c r="E418" s="676"/>
      <c r="F418" s="676"/>
      <c r="G418" s="677"/>
      <c r="H418" s="630" t="s">
        <v>843</v>
      </c>
      <c r="I418" s="608">
        <v>72</v>
      </c>
      <c r="J418" s="625">
        <v>29405</v>
      </c>
      <c r="K418" s="610">
        <f t="shared" si="161"/>
        <v>2117160</v>
      </c>
      <c r="L418" s="438"/>
      <c r="M418" s="358">
        <v>0</v>
      </c>
      <c r="N418" s="214">
        <f t="shared" si="158"/>
        <v>0</v>
      </c>
      <c r="O418" s="438"/>
      <c r="P418" s="358"/>
      <c r="Q418" s="215"/>
      <c r="R418" s="438"/>
      <c r="S418" s="358">
        <f t="shared" si="155"/>
        <v>0</v>
      </c>
      <c r="T418" s="215">
        <f t="shared" si="156"/>
        <v>0</v>
      </c>
      <c r="U418" s="665">
        <f t="shared" si="157"/>
        <v>0</v>
      </c>
      <c r="V418" s="666"/>
    </row>
    <row r="419" spans="1:22" ht="15" customHeight="1" x14ac:dyDescent="0.2">
      <c r="A419" s="636" t="s">
        <v>832</v>
      </c>
      <c r="B419" s="602" t="s">
        <v>841</v>
      </c>
      <c r="C419" s="602"/>
      <c r="D419" s="602"/>
      <c r="E419" s="602"/>
      <c r="F419" s="602"/>
      <c r="G419" s="603"/>
      <c r="H419" s="623" t="s">
        <v>47</v>
      </c>
      <c r="I419" s="260">
        <v>1</v>
      </c>
      <c r="J419" s="191">
        <v>1266859</v>
      </c>
      <c r="K419" s="610">
        <f t="shared" si="161"/>
        <v>1266859</v>
      </c>
      <c r="L419" s="438"/>
      <c r="M419" s="358">
        <v>0</v>
      </c>
      <c r="N419" s="214">
        <f t="shared" si="158"/>
        <v>0</v>
      </c>
      <c r="O419" s="438"/>
      <c r="P419" s="358"/>
      <c r="Q419" s="215"/>
      <c r="R419" s="438"/>
      <c r="S419" s="358">
        <f t="shared" si="155"/>
        <v>0</v>
      </c>
      <c r="T419" s="215">
        <f t="shared" si="156"/>
        <v>0</v>
      </c>
      <c r="U419" s="665">
        <f t="shared" si="157"/>
        <v>0</v>
      </c>
      <c r="V419" s="666"/>
    </row>
    <row r="420" spans="1:22" ht="15" customHeight="1" x14ac:dyDescent="0.2">
      <c r="A420" s="636" t="s">
        <v>428</v>
      </c>
      <c r="B420" s="602" t="s">
        <v>842</v>
      </c>
      <c r="C420" s="602"/>
      <c r="D420" s="602"/>
      <c r="E420" s="602"/>
      <c r="F420" s="602"/>
      <c r="G420" s="603"/>
      <c r="H420" s="623" t="s">
        <v>47</v>
      </c>
      <c r="I420" s="260">
        <v>4</v>
      </c>
      <c r="J420" s="191">
        <v>69034</v>
      </c>
      <c r="K420" s="610">
        <f t="shared" si="161"/>
        <v>276136</v>
      </c>
      <c r="L420" s="438"/>
      <c r="M420" s="358">
        <v>0</v>
      </c>
      <c r="N420" s="214">
        <f t="shared" si="158"/>
        <v>0</v>
      </c>
      <c r="O420" s="438"/>
      <c r="P420" s="358"/>
      <c r="Q420" s="215"/>
      <c r="R420" s="438"/>
      <c r="S420" s="358">
        <f t="shared" si="155"/>
        <v>0</v>
      </c>
      <c r="T420" s="215">
        <f t="shared" si="156"/>
        <v>0</v>
      </c>
      <c r="U420" s="665">
        <f t="shared" si="157"/>
        <v>0</v>
      </c>
      <c r="V420" s="666"/>
    </row>
    <row r="421" spans="1:22" ht="15" customHeight="1" x14ac:dyDescent="0.2">
      <c r="A421" s="484">
        <v>9</v>
      </c>
      <c r="B421" s="678" t="s">
        <v>154</v>
      </c>
      <c r="C421" s="679"/>
      <c r="D421" s="679"/>
      <c r="E421" s="679"/>
      <c r="F421" s="679"/>
      <c r="G421" s="679"/>
      <c r="H421" s="260"/>
      <c r="I421" s="260"/>
      <c r="J421" s="260"/>
      <c r="K421" s="623"/>
      <c r="L421" s="438"/>
      <c r="M421" s="358">
        <v>0</v>
      </c>
      <c r="N421" s="214">
        <f t="shared" si="158"/>
        <v>0</v>
      </c>
      <c r="O421" s="438"/>
      <c r="P421" s="358"/>
      <c r="Q421" s="215"/>
      <c r="R421" s="438"/>
      <c r="S421" s="358">
        <f t="shared" si="155"/>
        <v>0</v>
      </c>
      <c r="T421" s="215">
        <f t="shared" si="156"/>
        <v>0</v>
      </c>
      <c r="U421" s="665">
        <f t="shared" si="157"/>
        <v>0</v>
      </c>
      <c r="V421" s="666"/>
    </row>
    <row r="422" spans="1:22" ht="15" customHeight="1" x14ac:dyDescent="0.2">
      <c r="A422" s="484">
        <v>9.1</v>
      </c>
      <c r="B422" s="678" t="s">
        <v>355</v>
      </c>
      <c r="C422" s="679"/>
      <c r="D422" s="679"/>
      <c r="E422" s="679"/>
      <c r="F422" s="679"/>
      <c r="G422" s="679"/>
      <c r="H422" s="260"/>
      <c r="I422" s="260"/>
      <c r="J422" s="260"/>
      <c r="K422" s="623"/>
      <c r="L422" s="438"/>
      <c r="M422" s="358">
        <v>0</v>
      </c>
      <c r="N422" s="214">
        <f t="shared" si="158"/>
        <v>0</v>
      </c>
      <c r="O422" s="438"/>
      <c r="P422" s="358"/>
      <c r="Q422" s="215"/>
      <c r="R422" s="438"/>
      <c r="S422" s="358">
        <f t="shared" si="155"/>
        <v>0</v>
      </c>
      <c r="T422" s="215">
        <f t="shared" si="156"/>
        <v>0</v>
      </c>
      <c r="U422" s="665">
        <f t="shared" si="157"/>
        <v>0</v>
      </c>
      <c r="V422" s="666"/>
    </row>
    <row r="423" spans="1:22" ht="15" customHeight="1" x14ac:dyDescent="0.2">
      <c r="A423" s="613" t="s">
        <v>157</v>
      </c>
      <c r="B423" s="436" t="s">
        <v>158</v>
      </c>
      <c r="C423" s="436"/>
      <c r="D423" s="436"/>
      <c r="E423" s="436"/>
      <c r="F423" s="436"/>
      <c r="G423" s="436"/>
      <c r="H423" s="633" t="s">
        <v>87</v>
      </c>
      <c r="I423" s="191">
        <v>17.850000000000001</v>
      </c>
      <c r="J423" s="191">
        <v>17301</v>
      </c>
      <c r="K423" s="628">
        <f t="shared" ref="K423:K424" si="162">ROUND(+I423*J423,0)</f>
        <v>308823</v>
      </c>
      <c r="L423" s="438"/>
      <c r="M423" s="358">
        <v>0</v>
      </c>
      <c r="N423" s="214">
        <f t="shared" si="158"/>
        <v>0</v>
      </c>
      <c r="O423" s="438"/>
      <c r="P423" s="358"/>
      <c r="Q423" s="215"/>
      <c r="R423" s="438"/>
      <c r="S423" s="358">
        <f t="shared" si="155"/>
        <v>0</v>
      </c>
      <c r="T423" s="215">
        <f t="shared" si="156"/>
        <v>0</v>
      </c>
      <c r="U423" s="665">
        <f t="shared" si="157"/>
        <v>0</v>
      </c>
      <c r="V423" s="666"/>
    </row>
    <row r="424" spans="1:22" ht="15" customHeight="1" x14ac:dyDescent="0.2">
      <c r="A424" s="481" t="s">
        <v>621</v>
      </c>
      <c r="B424" s="601" t="s">
        <v>622</v>
      </c>
      <c r="C424" s="602"/>
      <c r="D424" s="602"/>
      <c r="E424" s="602"/>
      <c r="F424" s="602"/>
      <c r="G424" s="603"/>
      <c r="H424" s="191" t="s">
        <v>87</v>
      </c>
      <c r="I424" s="623">
        <v>372.82099999999997</v>
      </c>
      <c r="J424" s="191">
        <v>16239</v>
      </c>
      <c r="K424" s="610">
        <f t="shared" si="162"/>
        <v>6054240</v>
      </c>
      <c r="L424" s="438"/>
      <c r="M424" s="358">
        <v>0</v>
      </c>
      <c r="N424" s="214">
        <f t="shared" si="158"/>
        <v>0</v>
      </c>
      <c r="O424" s="438"/>
      <c r="P424" s="358"/>
      <c r="Q424" s="215"/>
      <c r="R424" s="438"/>
      <c r="S424" s="358">
        <f t="shared" si="155"/>
        <v>0</v>
      </c>
      <c r="T424" s="215">
        <f t="shared" si="156"/>
        <v>0</v>
      </c>
      <c r="U424" s="665">
        <f t="shared" si="157"/>
        <v>0</v>
      </c>
      <c r="V424" s="666"/>
    </row>
    <row r="425" spans="1:22" ht="15" customHeight="1" x14ac:dyDescent="0.2">
      <c r="A425" s="484">
        <v>10</v>
      </c>
      <c r="B425" s="678" t="s">
        <v>625</v>
      </c>
      <c r="C425" s="679"/>
      <c r="D425" s="679"/>
      <c r="E425" s="679"/>
      <c r="F425" s="679"/>
      <c r="G425" s="679"/>
      <c r="H425" s="626"/>
      <c r="I425" s="626"/>
      <c r="J425" s="626"/>
      <c r="K425" s="632"/>
      <c r="L425" s="438"/>
      <c r="M425" s="358">
        <v>0</v>
      </c>
      <c r="N425" s="214">
        <f t="shared" si="158"/>
        <v>0</v>
      </c>
      <c r="O425" s="438"/>
      <c r="P425" s="358"/>
      <c r="Q425" s="215"/>
      <c r="R425" s="438"/>
      <c r="S425" s="358">
        <f t="shared" si="155"/>
        <v>0</v>
      </c>
      <c r="T425" s="215">
        <f t="shared" si="156"/>
        <v>0</v>
      </c>
      <c r="U425" s="665">
        <f t="shared" si="157"/>
        <v>0</v>
      </c>
      <c r="V425" s="666"/>
    </row>
    <row r="426" spans="1:22" ht="15" customHeight="1" x14ac:dyDescent="0.2">
      <c r="A426" s="484">
        <v>10.1</v>
      </c>
      <c r="B426" s="678" t="s">
        <v>162</v>
      </c>
      <c r="C426" s="679"/>
      <c r="D426" s="679"/>
      <c r="E426" s="679"/>
      <c r="F426" s="679"/>
      <c r="G426" s="679"/>
      <c r="H426" s="260"/>
      <c r="I426" s="260"/>
      <c r="J426" s="260"/>
      <c r="K426" s="623"/>
      <c r="L426" s="438"/>
      <c r="M426" s="358">
        <v>0</v>
      </c>
      <c r="N426" s="214">
        <f t="shared" si="158"/>
        <v>0</v>
      </c>
      <c r="O426" s="438"/>
      <c r="P426" s="358"/>
      <c r="Q426" s="215"/>
      <c r="R426" s="438"/>
      <c r="S426" s="358">
        <f t="shared" si="155"/>
        <v>0</v>
      </c>
      <c r="T426" s="215">
        <f t="shared" si="156"/>
        <v>0</v>
      </c>
      <c r="U426" s="665">
        <f t="shared" si="157"/>
        <v>0</v>
      </c>
      <c r="V426" s="666"/>
    </row>
    <row r="427" spans="1:22" ht="15" customHeight="1" x14ac:dyDescent="0.2">
      <c r="A427" s="484">
        <v>10.199999999999999</v>
      </c>
      <c r="B427" s="678" t="s">
        <v>844</v>
      </c>
      <c r="C427" s="679"/>
      <c r="D427" s="679"/>
      <c r="E427" s="679"/>
      <c r="F427" s="679"/>
      <c r="G427" s="679"/>
      <c r="H427" s="608"/>
      <c r="I427" s="608"/>
      <c r="J427" s="608"/>
      <c r="K427" s="631"/>
      <c r="L427" s="438"/>
      <c r="M427" s="358">
        <v>0</v>
      </c>
      <c r="N427" s="214">
        <f t="shared" si="158"/>
        <v>0</v>
      </c>
      <c r="O427" s="438"/>
      <c r="P427" s="358"/>
      <c r="Q427" s="215"/>
      <c r="R427" s="438"/>
      <c r="S427" s="358">
        <f t="shared" si="155"/>
        <v>0</v>
      </c>
      <c r="T427" s="215">
        <f t="shared" si="156"/>
        <v>0</v>
      </c>
      <c r="U427" s="665">
        <f t="shared" si="157"/>
        <v>0</v>
      </c>
      <c r="V427" s="666"/>
    </row>
    <row r="428" spans="1:22" ht="42.6" customHeight="1" x14ac:dyDescent="0.2">
      <c r="A428" s="607" t="s">
        <v>629</v>
      </c>
      <c r="B428" s="680" t="s">
        <v>630</v>
      </c>
      <c r="C428" s="681"/>
      <c r="D428" s="681"/>
      <c r="E428" s="681"/>
      <c r="F428" s="681"/>
      <c r="G428" s="682"/>
      <c r="H428" s="624" t="s">
        <v>87</v>
      </c>
      <c r="I428" s="191">
        <v>633.69099999999992</v>
      </c>
      <c r="J428" s="634">
        <v>93477</v>
      </c>
      <c r="K428" s="610">
        <f t="shared" ref="K428:K429" si="163">ROUND(+I428*J428,0)</f>
        <v>59235534</v>
      </c>
      <c r="L428" s="438"/>
      <c r="M428" s="358">
        <v>0</v>
      </c>
      <c r="N428" s="214">
        <f t="shared" si="158"/>
        <v>0</v>
      </c>
      <c r="O428" s="438"/>
      <c r="P428" s="358"/>
      <c r="Q428" s="215"/>
      <c r="R428" s="438"/>
      <c r="S428" s="358">
        <f t="shared" ref="S428:S473" si="164">M428+P428</f>
        <v>0</v>
      </c>
      <c r="T428" s="215">
        <f t="shared" ref="T428:T473" si="165">+ROUND((ROUNDDOWN(S428,2))*J428,2)</f>
        <v>0</v>
      </c>
      <c r="U428" s="665">
        <f t="shared" ref="U428:U473" si="166">IF(K428=0,0)+IF(K428&gt;0,T428/K428)</f>
        <v>0</v>
      </c>
      <c r="V428" s="666"/>
    </row>
    <row r="429" spans="1:22" ht="15" customHeight="1" x14ac:dyDescent="0.2">
      <c r="A429" s="481" t="s">
        <v>740</v>
      </c>
      <c r="B429" s="601" t="s">
        <v>741</v>
      </c>
      <c r="C429" s="602"/>
      <c r="D429" s="602"/>
      <c r="E429" s="602"/>
      <c r="F429" s="602"/>
      <c r="G429" s="603"/>
      <c r="H429" s="191" t="s">
        <v>87</v>
      </c>
      <c r="I429" s="260">
        <v>47.88</v>
      </c>
      <c r="J429" s="634">
        <v>62872</v>
      </c>
      <c r="K429" s="610">
        <f t="shared" si="163"/>
        <v>3010311</v>
      </c>
      <c r="L429" s="438"/>
      <c r="M429" s="358">
        <v>0</v>
      </c>
      <c r="N429" s="214">
        <f t="shared" si="158"/>
        <v>0</v>
      </c>
      <c r="O429" s="438"/>
      <c r="P429" s="358"/>
      <c r="Q429" s="215"/>
      <c r="R429" s="438"/>
      <c r="S429" s="358">
        <f t="shared" si="164"/>
        <v>0</v>
      </c>
      <c r="T429" s="215">
        <f t="shared" si="165"/>
        <v>0</v>
      </c>
      <c r="U429" s="665">
        <f t="shared" si="166"/>
        <v>0</v>
      </c>
      <c r="V429" s="666"/>
    </row>
    <row r="430" spans="1:22" ht="15" customHeight="1" x14ac:dyDescent="0.2">
      <c r="A430" s="484">
        <v>10.3</v>
      </c>
      <c r="B430" s="678" t="s">
        <v>633</v>
      </c>
      <c r="C430" s="679"/>
      <c r="D430" s="679"/>
      <c r="E430" s="679"/>
      <c r="F430" s="679"/>
      <c r="G430" s="679"/>
      <c r="H430" s="608"/>
      <c r="I430" s="608"/>
      <c r="J430" s="608"/>
      <c r="K430" s="630"/>
      <c r="L430" s="438"/>
      <c r="M430" s="358">
        <v>0</v>
      </c>
      <c r="N430" s="214">
        <f t="shared" si="158"/>
        <v>0</v>
      </c>
      <c r="O430" s="438"/>
      <c r="P430" s="358"/>
      <c r="Q430" s="215"/>
      <c r="R430" s="438"/>
      <c r="S430" s="358">
        <f t="shared" si="164"/>
        <v>0</v>
      </c>
      <c r="T430" s="215">
        <f t="shared" si="165"/>
        <v>0</v>
      </c>
      <c r="U430" s="665">
        <f t="shared" si="166"/>
        <v>0</v>
      </c>
      <c r="V430" s="666"/>
    </row>
    <row r="431" spans="1:22" ht="15" customHeight="1" x14ac:dyDescent="0.2">
      <c r="A431" s="636" t="s">
        <v>845</v>
      </c>
      <c r="B431" s="602" t="s">
        <v>846</v>
      </c>
      <c r="C431" s="602"/>
      <c r="D431" s="602"/>
      <c r="E431" s="602"/>
      <c r="F431" s="602"/>
      <c r="G431" s="602"/>
      <c r="H431" s="191" t="s">
        <v>73</v>
      </c>
      <c r="I431" s="260">
        <v>83.96</v>
      </c>
      <c r="J431" s="260">
        <v>34157</v>
      </c>
      <c r="K431" s="610">
        <f>ROUND(+I431*J431,0)</f>
        <v>2867822</v>
      </c>
      <c r="L431" s="438"/>
      <c r="M431" s="358">
        <v>0</v>
      </c>
      <c r="N431" s="214">
        <f t="shared" ref="N431:N473" si="167">ROUND((ROUNDDOWN(M431,2))*J431,2)</f>
        <v>0</v>
      </c>
      <c r="O431" s="438"/>
      <c r="P431" s="358"/>
      <c r="Q431" s="215"/>
      <c r="R431" s="438"/>
      <c r="S431" s="358">
        <f t="shared" si="164"/>
        <v>0</v>
      </c>
      <c r="T431" s="215">
        <f t="shared" si="165"/>
        <v>0</v>
      </c>
      <c r="U431" s="665">
        <f t="shared" si="166"/>
        <v>0</v>
      </c>
      <c r="V431" s="666"/>
    </row>
    <row r="432" spans="1:22" ht="15" customHeight="1" x14ac:dyDescent="0.2">
      <c r="A432" s="481" t="s">
        <v>634</v>
      </c>
      <c r="B432" s="436" t="s">
        <v>635</v>
      </c>
      <c r="C432" s="436"/>
      <c r="D432" s="436"/>
      <c r="E432" s="436"/>
      <c r="F432" s="436"/>
      <c r="G432" s="603"/>
      <c r="H432" s="624" t="s">
        <v>73</v>
      </c>
      <c r="I432" s="608">
        <v>130.70999999999998</v>
      </c>
      <c r="J432" s="634">
        <v>48533</v>
      </c>
      <c r="K432" s="610">
        <f>ROUND(+I432*J432,0)</f>
        <v>6343748</v>
      </c>
      <c r="L432" s="120"/>
      <c r="M432" s="358">
        <v>0</v>
      </c>
      <c r="N432" s="214">
        <f t="shared" si="167"/>
        <v>0</v>
      </c>
      <c r="O432" s="438"/>
      <c r="P432" s="358"/>
      <c r="Q432" s="215"/>
      <c r="R432" s="438"/>
      <c r="S432" s="358">
        <f t="shared" si="164"/>
        <v>0</v>
      </c>
      <c r="T432" s="215">
        <f t="shared" si="165"/>
        <v>0</v>
      </c>
      <c r="U432" s="665">
        <f t="shared" si="166"/>
        <v>0</v>
      </c>
      <c r="V432" s="666"/>
    </row>
    <row r="433" spans="1:22" ht="15" customHeight="1" x14ac:dyDescent="0.2">
      <c r="A433" s="645">
        <v>11</v>
      </c>
      <c r="B433" s="644" t="s">
        <v>286</v>
      </c>
      <c r="C433" s="644"/>
      <c r="D433" s="614"/>
      <c r="E433" s="646"/>
      <c r="F433" s="646"/>
      <c r="G433" s="646"/>
      <c r="H433" s="260"/>
      <c r="I433" s="260"/>
      <c r="J433" s="608"/>
      <c r="K433" s="630"/>
      <c r="L433" s="265"/>
      <c r="M433" s="358">
        <v>0</v>
      </c>
      <c r="N433" s="214">
        <f t="shared" si="167"/>
        <v>0</v>
      </c>
      <c r="O433" s="438"/>
      <c r="P433" s="358"/>
      <c r="Q433" s="215"/>
      <c r="R433" s="438"/>
      <c r="S433" s="358">
        <f t="shared" si="164"/>
        <v>0</v>
      </c>
      <c r="T433" s="215">
        <f t="shared" si="165"/>
        <v>0</v>
      </c>
      <c r="U433" s="665">
        <f t="shared" si="166"/>
        <v>0</v>
      </c>
      <c r="V433" s="666"/>
    </row>
    <row r="434" spans="1:22" ht="15" customHeight="1" x14ac:dyDescent="0.2">
      <c r="A434" s="606">
        <v>11.1</v>
      </c>
      <c r="B434" s="604" t="s">
        <v>167</v>
      </c>
      <c r="C434" s="605"/>
      <c r="D434" s="605"/>
      <c r="E434" s="605"/>
      <c r="F434" s="605"/>
      <c r="G434" s="605"/>
      <c r="H434" s="260"/>
      <c r="I434" s="260"/>
      <c r="J434" s="260"/>
      <c r="K434" s="623"/>
      <c r="L434" s="438"/>
      <c r="M434" s="358">
        <v>0</v>
      </c>
      <c r="N434" s="214">
        <f t="shared" si="167"/>
        <v>0</v>
      </c>
      <c r="O434" s="438"/>
      <c r="P434" s="358"/>
      <c r="Q434" s="215"/>
      <c r="R434" s="438"/>
      <c r="S434" s="358">
        <f t="shared" si="164"/>
        <v>0</v>
      </c>
      <c r="T434" s="215">
        <f t="shared" si="165"/>
        <v>0</v>
      </c>
      <c r="U434" s="665">
        <f t="shared" si="166"/>
        <v>0</v>
      </c>
      <c r="V434" s="666"/>
    </row>
    <row r="435" spans="1:22" ht="15" customHeight="1" x14ac:dyDescent="0.2">
      <c r="A435" s="636" t="s">
        <v>642</v>
      </c>
      <c r="B435" s="617" t="s">
        <v>643</v>
      </c>
      <c r="C435" s="612"/>
      <c r="D435" s="612"/>
      <c r="E435" s="612"/>
      <c r="F435" s="612"/>
      <c r="G435" s="617"/>
      <c r="H435" s="624" t="s">
        <v>87</v>
      </c>
      <c r="I435" s="632">
        <v>29.48</v>
      </c>
      <c r="J435" s="608">
        <v>28474</v>
      </c>
      <c r="K435" s="610">
        <f>ROUND(+I435*J435,0)</f>
        <v>839414</v>
      </c>
      <c r="L435" s="438"/>
      <c r="M435" s="358">
        <v>0</v>
      </c>
      <c r="N435" s="214">
        <f t="shared" si="167"/>
        <v>0</v>
      </c>
      <c r="O435" s="438"/>
      <c r="P435" s="358"/>
      <c r="Q435" s="215"/>
      <c r="R435" s="438"/>
      <c r="S435" s="358">
        <f t="shared" si="164"/>
        <v>0</v>
      </c>
      <c r="T435" s="215">
        <f t="shared" si="165"/>
        <v>0</v>
      </c>
      <c r="U435" s="665">
        <f t="shared" si="166"/>
        <v>0</v>
      </c>
      <c r="V435" s="666"/>
    </row>
    <row r="436" spans="1:22" ht="15" customHeight="1" x14ac:dyDescent="0.2">
      <c r="A436" s="647" t="s">
        <v>433</v>
      </c>
      <c r="B436" s="603" t="s">
        <v>434</v>
      </c>
      <c r="C436" s="602"/>
      <c r="D436" s="602"/>
      <c r="E436" s="602"/>
      <c r="F436" s="602"/>
      <c r="G436" s="603"/>
      <c r="H436" s="191" t="s">
        <v>87</v>
      </c>
      <c r="I436" s="623">
        <v>103.32</v>
      </c>
      <c r="J436" s="623">
        <v>46479</v>
      </c>
      <c r="K436" s="610">
        <f>ROUND(+I436*J436,0)</f>
        <v>4802210</v>
      </c>
      <c r="L436" s="438"/>
      <c r="M436" s="358">
        <v>0</v>
      </c>
      <c r="N436" s="214">
        <f t="shared" si="167"/>
        <v>0</v>
      </c>
      <c r="O436" s="438"/>
      <c r="P436" s="358"/>
      <c r="Q436" s="215"/>
      <c r="R436" s="438"/>
      <c r="S436" s="358">
        <f t="shared" si="164"/>
        <v>0</v>
      </c>
      <c r="T436" s="215">
        <f t="shared" si="165"/>
        <v>0</v>
      </c>
      <c r="U436" s="665">
        <f t="shared" si="166"/>
        <v>0</v>
      </c>
      <c r="V436" s="666"/>
    </row>
    <row r="437" spans="1:22" ht="15" customHeight="1" x14ac:dyDescent="0.2">
      <c r="A437" s="647" t="s">
        <v>644</v>
      </c>
      <c r="B437" s="641" t="s">
        <v>645</v>
      </c>
      <c r="C437" s="601"/>
      <c r="D437" s="602"/>
      <c r="E437" s="602"/>
      <c r="F437" s="602"/>
      <c r="G437" s="603"/>
      <c r="H437" s="191" t="s">
        <v>73</v>
      </c>
      <c r="I437" s="623">
        <v>227.4</v>
      </c>
      <c r="J437" s="623">
        <v>10400</v>
      </c>
      <c r="K437" s="610">
        <f>ROUND(+I437*J437,0)</f>
        <v>2364960</v>
      </c>
      <c r="L437" s="438"/>
      <c r="M437" s="358">
        <v>0</v>
      </c>
      <c r="N437" s="214">
        <f t="shared" si="167"/>
        <v>0</v>
      </c>
      <c r="O437" s="438"/>
      <c r="P437" s="358"/>
      <c r="Q437" s="215"/>
      <c r="R437" s="438"/>
      <c r="S437" s="358">
        <f t="shared" si="164"/>
        <v>0</v>
      </c>
      <c r="T437" s="215">
        <f t="shared" si="165"/>
        <v>0</v>
      </c>
      <c r="U437" s="665">
        <f t="shared" si="166"/>
        <v>0</v>
      </c>
      <c r="V437" s="666"/>
    </row>
    <row r="438" spans="1:22" ht="15" customHeight="1" x14ac:dyDescent="0.2">
      <c r="A438" s="645" t="s">
        <v>646</v>
      </c>
      <c r="B438" s="604" t="s">
        <v>217</v>
      </c>
      <c r="C438" s="602"/>
      <c r="D438" s="602"/>
      <c r="E438" s="602"/>
      <c r="F438" s="602"/>
      <c r="G438" s="602"/>
      <c r="H438" s="260"/>
      <c r="I438" s="260"/>
      <c r="J438" s="260"/>
      <c r="K438" s="623"/>
      <c r="L438" s="438"/>
      <c r="M438" s="358">
        <v>0</v>
      </c>
      <c r="N438" s="214">
        <f t="shared" si="167"/>
        <v>0</v>
      </c>
      <c r="O438" s="438"/>
      <c r="P438" s="358"/>
      <c r="Q438" s="215"/>
      <c r="R438" s="438"/>
      <c r="S438" s="358">
        <f t="shared" si="164"/>
        <v>0</v>
      </c>
      <c r="T438" s="215">
        <f t="shared" si="165"/>
        <v>0</v>
      </c>
      <c r="U438" s="665">
        <f t="shared" si="166"/>
        <v>0</v>
      </c>
      <c r="V438" s="666"/>
    </row>
    <row r="439" spans="1:22" ht="54.6" customHeight="1" x14ac:dyDescent="0.2">
      <c r="A439" s="636" t="s">
        <v>847</v>
      </c>
      <c r="B439" s="675" t="s">
        <v>169</v>
      </c>
      <c r="C439" s="676"/>
      <c r="D439" s="676"/>
      <c r="E439" s="676"/>
      <c r="F439" s="676"/>
      <c r="G439" s="677"/>
      <c r="H439" s="191" t="s">
        <v>97</v>
      </c>
      <c r="I439" s="624">
        <v>153</v>
      </c>
      <c r="J439" s="608">
        <v>14950</v>
      </c>
      <c r="K439" s="610">
        <f>ROUND(+I439*J439,0)</f>
        <v>2287350</v>
      </c>
      <c r="L439" s="438"/>
      <c r="M439" s="358">
        <v>0</v>
      </c>
      <c r="N439" s="214">
        <f t="shared" si="167"/>
        <v>0</v>
      </c>
      <c r="O439" s="438"/>
      <c r="P439" s="358"/>
      <c r="Q439" s="215"/>
      <c r="R439" s="438"/>
      <c r="S439" s="358">
        <f t="shared" si="164"/>
        <v>0</v>
      </c>
      <c r="T439" s="215">
        <f t="shared" si="165"/>
        <v>0</v>
      </c>
      <c r="U439" s="665">
        <f t="shared" si="166"/>
        <v>0</v>
      </c>
      <c r="V439" s="666"/>
    </row>
    <row r="440" spans="1:22" ht="39" customHeight="1" x14ac:dyDescent="0.2">
      <c r="A440" s="636" t="s">
        <v>848</v>
      </c>
      <c r="B440" s="675" t="s">
        <v>171</v>
      </c>
      <c r="C440" s="676"/>
      <c r="D440" s="676"/>
      <c r="E440" s="676"/>
      <c r="F440" s="676"/>
      <c r="G440" s="677"/>
      <c r="H440" s="191" t="s">
        <v>87</v>
      </c>
      <c r="I440" s="191">
        <v>15.3</v>
      </c>
      <c r="J440" s="623">
        <v>72060</v>
      </c>
      <c r="K440" s="610">
        <f>ROUND(+I440*J440,0)</f>
        <v>1102518</v>
      </c>
      <c r="L440" s="438"/>
      <c r="M440" s="358">
        <v>0</v>
      </c>
      <c r="N440" s="214">
        <f t="shared" si="167"/>
        <v>0</v>
      </c>
      <c r="O440" s="438"/>
      <c r="P440" s="358"/>
      <c r="Q440" s="215"/>
      <c r="R440" s="438"/>
      <c r="S440" s="358">
        <f t="shared" si="164"/>
        <v>0</v>
      </c>
      <c r="T440" s="215">
        <f t="shared" si="165"/>
        <v>0</v>
      </c>
      <c r="U440" s="665">
        <f t="shared" si="166"/>
        <v>0</v>
      </c>
      <c r="V440" s="666"/>
    </row>
    <row r="441" spans="1:22" ht="15" customHeight="1" x14ac:dyDescent="0.2">
      <c r="A441" s="484">
        <v>11.3</v>
      </c>
      <c r="B441" s="678" t="s">
        <v>172</v>
      </c>
      <c r="C441" s="679"/>
      <c r="D441" s="679"/>
      <c r="E441" s="679"/>
      <c r="F441" s="679"/>
      <c r="G441" s="679"/>
      <c r="H441" s="260"/>
      <c r="I441" s="608"/>
      <c r="J441" s="608"/>
      <c r="K441" s="623"/>
      <c r="L441" s="635"/>
      <c r="M441" s="358">
        <v>0</v>
      </c>
      <c r="N441" s="214">
        <f t="shared" si="167"/>
        <v>0</v>
      </c>
      <c r="O441" s="438"/>
      <c r="P441" s="358"/>
      <c r="Q441" s="215"/>
      <c r="R441" s="438"/>
      <c r="S441" s="358">
        <f t="shared" si="164"/>
        <v>0</v>
      </c>
      <c r="T441" s="215">
        <f t="shared" si="165"/>
        <v>0</v>
      </c>
      <c r="U441" s="665">
        <f t="shared" si="166"/>
        <v>0</v>
      </c>
      <c r="V441" s="666"/>
    </row>
    <row r="442" spans="1:22" ht="15" customHeight="1" x14ac:dyDescent="0.2">
      <c r="A442" s="613" t="s">
        <v>441</v>
      </c>
      <c r="B442" s="601" t="s">
        <v>442</v>
      </c>
      <c r="C442" s="602"/>
      <c r="D442" s="602"/>
      <c r="E442" s="602"/>
      <c r="F442" s="602"/>
      <c r="G442" s="603"/>
      <c r="H442" s="191" t="s">
        <v>47</v>
      </c>
      <c r="I442" s="191">
        <v>8</v>
      </c>
      <c r="J442" s="191">
        <v>17537</v>
      </c>
      <c r="K442" s="610">
        <f>ROUND(+I442*J442,0)</f>
        <v>140296</v>
      </c>
      <c r="L442" s="438"/>
      <c r="M442" s="358">
        <v>0</v>
      </c>
      <c r="N442" s="214">
        <f t="shared" si="167"/>
        <v>0</v>
      </c>
      <c r="O442" s="438"/>
      <c r="P442" s="358"/>
      <c r="Q442" s="215"/>
      <c r="R442" s="438"/>
      <c r="S442" s="358">
        <f t="shared" si="164"/>
        <v>0</v>
      </c>
      <c r="T442" s="215">
        <f t="shared" si="165"/>
        <v>0</v>
      </c>
      <c r="U442" s="665">
        <f t="shared" si="166"/>
        <v>0</v>
      </c>
      <c r="V442" s="666"/>
    </row>
    <row r="443" spans="1:22" ht="15" customHeight="1" x14ac:dyDescent="0.2">
      <c r="A443" s="481" t="s">
        <v>849</v>
      </c>
      <c r="B443" s="436" t="s">
        <v>850</v>
      </c>
      <c r="C443" s="436"/>
      <c r="D443" s="436"/>
      <c r="E443" s="436"/>
      <c r="F443" s="436"/>
      <c r="G443" s="622"/>
      <c r="H443" s="625" t="s">
        <v>73</v>
      </c>
      <c r="I443" s="625">
        <v>11.6</v>
      </c>
      <c r="J443" s="625">
        <v>24334</v>
      </c>
      <c r="K443" s="610">
        <f>ROUND(+I443*J443,0)</f>
        <v>282274</v>
      </c>
      <c r="L443" s="438"/>
      <c r="M443" s="358">
        <v>0</v>
      </c>
      <c r="N443" s="214">
        <f t="shared" si="167"/>
        <v>0</v>
      </c>
      <c r="O443" s="438"/>
      <c r="P443" s="358"/>
      <c r="Q443" s="215"/>
      <c r="R443" s="438"/>
      <c r="S443" s="358">
        <f t="shared" si="164"/>
        <v>0</v>
      </c>
      <c r="T443" s="215">
        <f t="shared" si="165"/>
        <v>0</v>
      </c>
      <c r="U443" s="665">
        <f t="shared" si="166"/>
        <v>0</v>
      </c>
      <c r="V443" s="666"/>
    </row>
    <row r="444" spans="1:22" ht="15" customHeight="1" x14ac:dyDescent="0.2">
      <c r="A444" s="481" t="s">
        <v>177</v>
      </c>
      <c r="B444" s="601" t="s">
        <v>178</v>
      </c>
      <c r="C444" s="602"/>
      <c r="D444" s="602"/>
      <c r="E444" s="602"/>
      <c r="F444" s="602"/>
      <c r="G444" s="603"/>
      <c r="H444" s="191" t="s">
        <v>73</v>
      </c>
      <c r="I444" s="191">
        <v>23</v>
      </c>
      <c r="J444" s="191">
        <v>27353</v>
      </c>
      <c r="K444" s="610">
        <f>ROUND(+I444*J444,0)</f>
        <v>629119</v>
      </c>
      <c r="L444" s="438"/>
      <c r="M444" s="358">
        <v>0</v>
      </c>
      <c r="N444" s="214">
        <f t="shared" si="167"/>
        <v>0</v>
      </c>
      <c r="O444" s="438"/>
      <c r="P444" s="358"/>
      <c r="Q444" s="215"/>
      <c r="R444" s="438"/>
      <c r="S444" s="358">
        <f t="shared" si="164"/>
        <v>0</v>
      </c>
      <c r="T444" s="215">
        <f t="shared" si="165"/>
        <v>0</v>
      </c>
      <c r="U444" s="665">
        <f t="shared" si="166"/>
        <v>0</v>
      </c>
      <c r="V444" s="666"/>
    </row>
    <row r="445" spans="1:22" ht="15" customHeight="1" x14ac:dyDescent="0.2">
      <c r="A445" s="645">
        <v>12</v>
      </c>
      <c r="B445" s="644" t="s">
        <v>287</v>
      </c>
      <c r="C445" s="646"/>
      <c r="D445" s="605"/>
      <c r="E445" s="646"/>
      <c r="F445" s="646"/>
      <c r="G445" s="646"/>
      <c r="H445" s="260"/>
      <c r="I445" s="260"/>
      <c r="J445" s="608"/>
      <c r="K445" s="630"/>
      <c r="L445" s="438"/>
      <c r="M445" s="358">
        <v>0</v>
      </c>
      <c r="N445" s="214">
        <f t="shared" si="167"/>
        <v>0</v>
      </c>
      <c r="O445" s="438"/>
      <c r="P445" s="358"/>
      <c r="Q445" s="215"/>
      <c r="R445" s="438"/>
      <c r="S445" s="358">
        <f t="shared" si="164"/>
        <v>0</v>
      </c>
      <c r="T445" s="215">
        <f t="shared" si="165"/>
        <v>0</v>
      </c>
      <c r="U445" s="665">
        <f t="shared" si="166"/>
        <v>0</v>
      </c>
      <c r="V445" s="666"/>
    </row>
    <row r="446" spans="1:22" ht="15" customHeight="1" x14ac:dyDescent="0.2">
      <c r="A446" s="606">
        <v>12.1</v>
      </c>
      <c r="B446" s="604" t="s">
        <v>647</v>
      </c>
      <c r="C446" s="605"/>
      <c r="D446" s="605"/>
      <c r="E446" s="605"/>
      <c r="F446" s="605"/>
      <c r="G446" s="605"/>
      <c r="H446" s="260"/>
      <c r="I446" s="260"/>
      <c r="J446" s="260"/>
      <c r="K446" s="623"/>
      <c r="L446" s="438"/>
      <c r="M446" s="358">
        <v>0</v>
      </c>
      <c r="N446" s="214">
        <f t="shared" si="167"/>
        <v>0</v>
      </c>
      <c r="O446" s="438"/>
      <c r="P446" s="358"/>
      <c r="Q446" s="215"/>
      <c r="R446" s="438"/>
      <c r="S446" s="358">
        <f t="shared" si="164"/>
        <v>0</v>
      </c>
      <c r="T446" s="215">
        <f t="shared" si="165"/>
        <v>0</v>
      </c>
      <c r="U446" s="665">
        <f t="shared" si="166"/>
        <v>0</v>
      </c>
      <c r="V446" s="666"/>
    </row>
    <row r="447" spans="1:22" ht="45.6" customHeight="1" x14ac:dyDescent="0.2">
      <c r="A447" s="613" t="s">
        <v>648</v>
      </c>
      <c r="B447" s="675" t="s">
        <v>649</v>
      </c>
      <c r="C447" s="676"/>
      <c r="D447" s="676"/>
      <c r="E447" s="676"/>
      <c r="F447" s="676"/>
      <c r="G447" s="677"/>
      <c r="H447" s="191" t="s">
        <v>87</v>
      </c>
      <c r="I447" s="624">
        <v>115.661</v>
      </c>
      <c r="J447" s="624">
        <v>418456</v>
      </c>
      <c r="K447" s="610">
        <f>ROUND(+I447*J447,0)</f>
        <v>48399039</v>
      </c>
      <c r="L447" s="438"/>
      <c r="M447" s="358">
        <v>0</v>
      </c>
      <c r="N447" s="214">
        <f t="shared" si="167"/>
        <v>0</v>
      </c>
      <c r="O447" s="438"/>
      <c r="P447" s="358"/>
      <c r="Q447" s="215"/>
      <c r="R447" s="438"/>
      <c r="S447" s="358">
        <f t="shared" si="164"/>
        <v>0</v>
      </c>
      <c r="T447" s="215">
        <f t="shared" si="165"/>
        <v>0</v>
      </c>
      <c r="U447" s="665">
        <f t="shared" si="166"/>
        <v>0</v>
      </c>
      <c r="V447" s="666"/>
    </row>
    <row r="448" spans="1:22" ht="44.45" customHeight="1" x14ac:dyDescent="0.2">
      <c r="A448" s="488" t="s">
        <v>851</v>
      </c>
      <c r="B448" s="675" t="s">
        <v>852</v>
      </c>
      <c r="C448" s="676"/>
      <c r="D448" s="676"/>
      <c r="E448" s="676"/>
      <c r="F448" s="676"/>
      <c r="G448" s="677"/>
      <c r="H448" s="191" t="s">
        <v>87</v>
      </c>
      <c r="I448" s="191">
        <v>40.65</v>
      </c>
      <c r="J448" s="191">
        <v>404886</v>
      </c>
      <c r="K448" s="610">
        <f>ROUND(+I448*J448,0)</f>
        <v>16458616</v>
      </c>
      <c r="L448" s="438"/>
      <c r="M448" s="358">
        <v>0</v>
      </c>
      <c r="N448" s="214">
        <f t="shared" si="167"/>
        <v>0</v>
      </c>
      <c r="O448" s="438"/>
      <c r="P448" s="358"/>
      <c r="Q448" s="215"/>
      <c r="R448" s="438"/>
      <c r="S448" s="358">
        <f t="shared" si="164"/>
        <v>0</v>
      </c>
      <c r="T448" s="215">
        <f t="shared" si="165"/>
        <v>0</v>
      </c>
      <c r="U448" s="665">
        <f t="shared" si="166"/>
        <v>0</v>
      </c>
      <c r="V448" s="666"/>
    </row>
    <row r="449" spans="1:22" ht="15" customHeight="1" x14ac:dyDescent="0.2">
      <c r="A449" s="484">
        <v>12.2</v>
      </c>
      <c r="B449" s="605" t="s">
        <v>650</v>
      </c>
      <c r="C449" s="640"/>
      <c r="D449" s="640"/>
      <c r="E449" s="640"/>
      <c r="F449" s="640"/>
      <c r="G449" s="640"/>
      <c r="H449" s="260"/>
      <c r="I449" s="608"/>
      <c r="J449" s="260"/>
      <c r="K449" s="623"/>
      <c r="L449" s="438"/>
      <c r="M449" s="358">
        <v>0</v>
      </c>
      <c r="N449" s="214">
        <f t="shared" si="167"/>
        <v>0</v>
      </c>
      <c r="O449" s="438"/>
      <c r="P449" s="358"/>
      <c r="Q449" s="215"/>
      <c r="R449" s="438"/>
      <c r="S449" s="358">
        <f t="shared" si="164"/>
        <v>0</v>
      </c>
      <c r="T449" s="215">
        <f t="shared" si="165"/>
        <v>0</v>
      </c>
      <c r="U449" s="665">
        <f t="shared" si="166"/>
        <v>0</v>
      </c>
      <c r="V449" s="666"/>
    </row>
    <row r="450" spans="1:22" ht="39" customHeight="1" x14ac:dyDescent="0.2">
      <c r="A450" s="607" t="s">
        <v>651</v>
      </c>
      <c r="B450" s="675" t="s">
        <v>652</v>
      </c>
      <c r="C450" s="676"/>
      <c r="D450" s="676"/>
      <c r="E450" s="676"/>
      <c r="F450" s="676"/>
      <c r="G450" s="677"/>
      <c r="H450" s="191" t="s">
        <v>47</v>
      </c>
      <c r="I450" s="624">
        <v>8</v>
      </c>
      <c r="J450" s="624">
        <v>125372.87</v>
      </c>
      <c r="K450" s="610">
        <f>ROUND(+I450*J450,0)</f>
        <v>1002983</v>
      </c>
      <c r="L450" s="438"/>
      <c r="M450" s="358">
        <v>0</v>
      </c>
      <c r="N450" s="214">
        <f t="shared" si="167"/>
        <v>0</v>
      </c>
      <c r="O450" s="438"/>
      <c r="P450" s="358"/>
      <c r="Q450" s="215"/>
      <c r="R450" s="438"/>
      <c r="S450" s="358">
        <f t="shared" si="164"/>
        <v>0</v>
      </c>
      <c r="T450" s="215">
        <f t="shared" si="165"/>
        <v>0</v>
      </c>
      <c r="U450" s="665">
        <f t="shared" si="166"/>
        <v>0</v>
      </c>
      <c r="V450" s="666"/>
    </row>
    <row r="451" spans="1:22" ht="36.6" customHeight="1" x14ac:dyDescent="0.2">
      <c r="A451" s="601" t="s">
        <v>655</v>
      </c>
      <c r="B451" s="675" t="s">
        <v>656</v>
      </c>
      <c r="C451" s="676"/>
      <c r="D451" s="676"/>
      <c r="E451" s="676"/>
      <c r="F451" s="676"/>
      <c r="G451" s="677"/>
      <c r="H451" s="191" t="s">
        <v>87</v>
      </c>
      <c r="I451" s="633">
        <v>19.950000000000003</v>
      </c>
      <c r="J451" s="191">
        <v>443457.14</v>
      </c>
      <c r="K451" s="610">
        <f>ROUND(+I451*J451,0)</f>
        <v>8846970</v>
      </c>
      <c r="L451" s="438"/>
      <c r="M451" s="358">
        <v>0</v>
      </c>
      <c r="N451" s="214">
        <f t="shared" si="167"/>
        <v>0</v>
      </c>
      <c r="O451" s="438"/>
      <c r="P451" s="358"/>
      <c r="Q451" s="215"/>
      <c r="R451" s="438"/>
      <c r="S451" s="358">
        <f t="shared" si="164"/>
        <v>0</v>
      </c>
      <c r="T451" s="215">
        <f t="shared" si="165"/>
        <v>0</v>
      </c>
      <c r="U451" s="665">
        <f t="shared" si="166"/>
        <v>0</v>
      </c>
      <c r="V451" s="666"/>
    </row>
    <row r="452" spans="1:22" ht="15" customHeight="1" x14ac:dyDescent="0.2">
      <c r="A452" s="645">
        <v>15</v>
      </c>
      <c r="B452" s="604" t="s">
        <v>853</v>
      </c>
      <c r="C452" s="646"/>
      <c r="D452" s="605"/>
      <c r="E452" s="646"/>
      <c r="F452" s="646"/>
      <c r="G452" s="646"/>
      <c r="H452" s="260"/>
      <c r="I452" s="260"/>
      <c r="J452" s="608"/>
      <c r="K452" s="630"/>
      <c r="L452" s="438"/>
      <c r="M452" s="358">
        <v>0</v>
      </c>
      <c r="N452" s="214">
        <f t="shared" si="167"/>
        <v>0</v>
      </c>
      <c r="O452" s="438"/>
      <c r="P452" s="358"/>
      <c r="Q452" s="215"/>
      <c r="R452" s="438"/>
      <c r="S452" s="358">
        <f t="shared" si="164"/>
        <v>0</v>
      </c>
      <c r="T452" s="215">
        <f t="shared" si="165"/>
        <v>0</v>
      </c>
      <c r="U452" s="665">
        <f t="shared" si="166"/>
        <v>0</v>
      </c>
      <c r="V452" s="666"/>
    </row>
    <row r="453" spans="1:22" ht="15" customHeight="1" x14ac:dyDescent="0.2">
      <c r="A453" s="606">
        <v>15.1</v>
      </c>
      <c r="B453" s="604" t="s">
        <v>854</v>
      </c>
      <c r="C453" s="605"/>
      <c r="D453" s="605"/>
      <c r="E453" s="605"/>
      <c r="F453" s="605"/>
      <c r="G453" s="605"/>
      <c r="H453" s="260"/>
      <c r="I453" s="260"/>
      <c r="J453" s="260"/>
      <c r="K453" s="623"/>
      <c r="L453" s="438"/>
      <c r="M453" s="358">
        <v>0</v>
      </c>
      <c r="N453" s="214">
        <f t="shared" si="167"/>
        <v>0</v>
      </c>
      <c r="O453" s="438"/>
      <c r="P453" s="358"/>
      <c r="Q453" s="215"/>
      <c r="R453" s="438"/>
      <c r="S453" s="358">
        <f t="shared" si="164"/>
        <v>0</v>
      </c>
      <c r="T453" s="215">
        <f t="shared" si="165"/>
        <v>0</v>
      </c>
      <c r="U453" s="665">
        <f t="shared" si="166"/>
        <v>0</v>
      </c>
      <c r="V453" s="666"/>
    </row>
    <row r="454" spans="1:22" ht="15" customHeight="1" x14ac:dyDescent="0.2">
      <c r="A454" s="613" t="s">
        <v>855</v>
      </c>
      <c r="B454" s="675" t="s">
        <v>857</v>
      </c>
      <c r="C454" s="676"/>
      <c r="D454" s="676"/>
      <c r="E454" s="676"/>
      <c r="F454" s="676"/>
      <c r="G454" s="677"/>
      <c r="H454" s="624" t="s">
        <v>47</v>
      </c>
      <c r="I454" s="191">
        <v>101</v>
      </c>
      <c r="J454" s="624">
        <v>256347</v>
      </c>
      <c r="K454" s="610">
        <f>ROUND(+I454*J454,0)</f>
        <v>25891047</v>
      </c>
      <c r="L454" s="438"/>
      <c r="M454" s="358">
        <v>0</v>
      </c>
      <c r="N454" s="214">
        <f t="shared" si="167"/>
        <v>0</v>
      </c>
      <c r="O454" s="438"/>
      <c r="P454" s="358"/>
      <c r="Q454" s="215"/>
      <c r="R454" s="438"/>
      <c r="S454" s="358">
        <f t="shared" si="164"/>
        <v>0</v>
      </c>
      <c r="T454" s="215">
        <f t="shared" si="165"/>
        <v>0</v>
      </c>
      <c r="U454" s="665">
        <f t="shared" si="166"/>
        <v>0</v>
      </c>
      <c r="V454" s="666"/>
    </row>
    <row r="455" spans="1:22" ht="49.15" customHeight="1" x14ac:dyDescent="0.2">
      <c r="A455" s="481" t="s">
        <v>856</v>
      </c>
      <c r="B455" s="675" t="s">
        <v>858</v>
      </c>
      <c r="C455" s="676"/>
      <c r="D455" s="676"/>
      <c r="E455" s="676"/>
      <c r="F455" s="676"/>
      <c r="G455" s="677"/>
      <c r="H455" s="624" t="s">
        <v>47</v>
      </c>
      <c r="I455" s="191">
        <v>4</v>
      </c>
      <c r="J455" s="191">
        <v>114737</v>
      </c>
      <c r="K455" s="610">
        <f>ROUND(+I455*J455,0)</f>
        <v>458948</v>
      </c>
      <c r="L455" s="438"/>
      <c r="M455" s="358">
        <v>0</v>
      </c>
      <c r="N455" s="214">
        <f t="shared" si="167"/>
        <v>0</v>
      </c>
      <c r="O455" s="438"/>
      <c r="P455" s="358"/>
      <c r="Q455" s="215"/>
      <c r="R455" s="438"/>
      <c r="S455" s="358">
        <f t="shared" si="164"/>
        <v>0</v>
      </c>
      <c r="T455" s="215">
        <f t="shared" si="165"/>
        <v>0</v>
      </c>
      <c r="U455" s="665">
        <f t="shared" si="166"/>
        <v>0</v>
      </c>
      <c r="V455" s="666"/>
    </row>
    <row r="456" spans="1:22" ht="15" customHeight="1" x14ac:dyDescent="0.2">
      <c r="A456" s="645">
        <v>16</v>
      </c>
      <c r="B456" s="604" t="s">
        <v>669</v>
      </c>
      <c r="C456" s="646"/>
      <c r="D456" s="605"/>
      <c r="E456" s="646"/>
      <c r="F456" s="646"/>
      <c r="G456" s="646"/>
      <c r="H456" s="260"/>
      <c r="I456" s="260"/>
      <c r="J456" s="608"/>
      <c r="K456" s="630"/>
      <c r="L456" s="438"/>
      <c r="M456" s="358">
        <v>0</v>
      </c>
      <c r="N456" s="214">
        <f t="shared" si="167"/>
        <v>0</v>
      </c>
      <c r="O456" s="438"/>
      <c r="P456" s="358"/>
      <c r="Q456" s="215"/>
      <c r="R456" s="438"/>
      <c r="S456" s="358">
        <f t="shared" si="164"/>
        <v>0</v>
      </c>
      <c r="T456" s="215">
        <f t="shared" si="165"/>
        <v>0</v>
      </c>
      <c r="U456" s="665">
        <f t="shared" si="166"/>
        <v>0</v>
      </c>
      <c r="V456" s="666"/>
    </row>
    <row r="457" spans="1:22" ht="15" customHeight="1" x14ac:dyDescent="0.2">
      <c r="A457" s="606">
        <v>16.100000000000001</v>
      </c>
      <c r="B457" s="604" t="s">
        <v>670</v>
      </c>
      <c r="C457" s="605"/>
      <c r="D457" s="605"/>
      <c r="E457" s="605"/>
      <c r="F457" s="605"/>
      <c r="G457" s="605"/>
      <c r="H457" s="260"/>
      <c r="I457" s="260"/>
      <c r="J457" s="260"/>
      <c r="K457" s="623"/>
      <c r="L457" s="438"/>
      <c r="M457" s="358">
        <v>0</v>
      </c>
      <c r="N457" s="214">
        <f t="shared" si="167"/>
        <v>0</v>
      </c>
      <c r="O457" s="438"/>
      <c r="P457" s="358"/>
      <c r="Q457" s="215"/>
      <c r="R457" s="438"/>
      <c r="S457" s="358">
        <f t="shared" si="164"/>
        <v>0</v>
      </c>
      <c r="T457" s="215">
        <f t="shared" si="165"/>
        <v>0</v>
      </c>
      <c r="U457" s="665">
        <f t="shared" si="166"/>
        <v>0</v>
      </c>
      <c r="V457" s="666"/>
    </row>
    <row r="458" spans="1:22" ht="15" customHeight="1" x14ac:dyDescent="0.2">
      <c r="A458" s="607" t="s">
        <v>673</v>
      </c>
      <c r="B458" s="611" t="s">
        <v>859</v>
      </c>
      <c r="C458" s="436"/>
      <c r="D458" s="436"/>
      <c r="E458" s="436"/>
      <c r="F458" s="436"/>
      <c r="G458" s="436"/>
      <c r="H458" s="624" t="s">
        <v>47</v>
      </c>
      <c r="I458" s="624">
        <v>2</v>
      </c>
      <c r="J458" s="608">
        <v>190145</v>
      </c>
      <c r="K458" s="648">
        <f>ROUND(+I458*J458,0)</f>
        <v>380290</v>
      </c>
      <c r="L458" s="438"/>
      <c r="M458" s="358">
        <v>0</v>
      </c>
      <c r="N458" s="214">
        <f t="shared" si="167"/>
        <v>0</v>
      </c>
      <c r="O458" s="438"/>
      <c r="P458" s="358"/>
      <c r="Q458" s="215"/>
      <c r="R458" s="438"/>
      <c r="S458" s="358">
        <f t="shared" si="164"/>
        <v>0</v>
      </c>
      <c r="T458" s="215">
        <f t="shared" si="165"/>
        <v>0</v>
      </c>
      <c r="U458" s="665">
        <f t="shared" si="166"/>
        <v>0</v>
      </c>
      <c r="V458" s="666"/>
    </row>
    <row r="459" spans="1:22" ht="15" customHeight="1" x14ac:dyDescent="0.2">
      <c r="A459" s="613" t="s">
        <v>677</v>
      </c>
      <c r="B459" s="601" t="s">
        <v>678</v>
      </c>
      <c r="C459" s="602"/>
      <c r="D459" s="602"/>
      <c r="E459" s="602"/>
      <c r="F459" s="602"/>
      <c r="G459" s="602"/>
      <c r="H459" s="191" t="s">
        <v>47</v>
      </c>
      <c r="I459" s="191">
        <v>2</v>
      </c>
      <c r="J459" s="260">
        <v>368183</v>
      </c>
      <c r="K459" s="610">
        <f>ROUND(+I459*J459,0)</f>
        <v>736366</v>
      </c>
      <c r="L459" s="438"/>
      <c r="M459" s="358">
        <v>0</v>
      </c>
      <c r="N459" s="214">
        <f t="shared" si="167"/>
        <v>0</v>
      </c>
      <c r="O459" s="438"/>
      <c r="P459" s="358"/>
      <c r="Q459" s="215"/>
      <c r="R459" s="438"/>
      <c r="S459" s="358">
        <f t="shared" si="164"/>
        <v>0</v>
      </c>
      <c r="T459" s="215">
        <f t="shared" si="165"/>
        <v>0</v>
      </c>
      <c r="U459" s="665">
        <f t="shared" si="166"/>
        <v>0</v>
      </c>
      <c r="V459" s="666"/>
    </row>
    <row r="460" spans="1:22" ht="15" customHeight="1" x14ac:dyDescent="0.2">
      <c r="A460" s="606">
        <v>16.2</v>
      </c>
      <c r="B460" s="604" t="s">
        <v>681</v>
      </c>
      <c r="C460" s="605"/>
      <c r="D460" s="605"/>
      <c r="E460" s="605"/>
      <c r="F460" s="605"/>
      <c r="G460" s="605"/>
      <c r="H460" s="260"/>
      <c r="I460" s="260"/>
      <c r="J460" s="260"/>
      <c r="K460" s="623"/>
      <c r="L460" s="438"/>
      <c r="M460" s="358">
        <v>0</v>
      </c>
      <c r="N460" s="214">
        <f t="shared" si="167"/>
        <v>0</v>
      </c>
      <c r="O460" s="438"/>
      <c r="P460" s="358"/>
      <c r="Q460" s="215"/>
      <c r="R460" s="438"/>
      <c r="S460" s="358">
        <f t="shared" si="164"/>
        <v>0</v>
      </c>
      <c r="T460" s="215">
        <f t="shared" si="165"/>
        <v>0</v>
      </c>
      <c r="U460" s="665">
        <f t="shared" si="166"/>
        <v>0</v>
      </c>
      <c r="V460" s="666"/>
    </row>
    <row r="461" spans="1:22" ht="15" customHeight="1" x14ac:dyDescent="0.2">
      <c r="A461" s="607" t="s">
        <v>860</v>
      </c>
      <c r="B461" s="601" t="s">
        <v>862</v>
      </c>
      <c r="C461" s="436"/>
      <c r="D461" s="436"/>
      <c r="E461" s="436"/>
      <c r="F461" s="436"/>
      <c r="G461" s="603"/>
      <c r="H461" s="624" t="s">
        <v>47</v>
      </c>
      <c r="I461" s="608">
        <v>5</v>
      </c>
      <c r="J461" s="624">
        <v>19565</v>
      </c>
      <c r="K461" s="610">
        <f>ROUND(+I461*J461,0)</f>
        <v>97825</v>
      </c>
      <c r="L461" s="635"/>
      <c r="M461" s="358">
        <v>0</v>
      </c>
      <c r="N461" s="214">
        <f t="shared" si="167"/>
        <v>0</v>
      </c>
      <c r="O461" s="438"/>
      <c r="P461" s="358"/>
      <c r="Q461" s="215"/>
      <c r="R461" s="438"/>
      <c r="S461" s="358">
        <f t="shared" si="164"/>
        <v>0</v>
      </c>
      <c r="T461" s="215">
        <f t="shared" si="165"/>
        <v>0</v>
      </c>
      <c r="U461" s="665">
        <f t="shared" si="166"/>
        <v>0</v>
      </c>
      <c r="V461" s="666"/>
    </row>
    <row r="462" spans="1:22" ht="15" customHeight="1" x14ac:dyDescent="0.2">
      <c r="A462" s="481" t="s">
        <v>861</v>
      </c>
      <c r="B462" s="639" t="s">
        <v>863</v>
      </c>
      <c r="C462" s="601"/>
      <c r="D462" s="602"/>
      <c r="E462" s="602"/>
      <c r="F462" s="602"/>
      <c r="G462" s="603"/>
      <c r="H462" s="191" t="s">
        <v>47</v>
      </c>
      <c r="I462" s="623">
        <v>5</v>
      </c>
      <c r="J462" s="191">
        <v>32858</v>
      </c>
      <c r="K462" s="610">
        <f>ROUND(+I462*J462,0)</f>
        <v>164290</v>
      </c>
      <c r="L462" s="438"/>
      <c r="M462" s="358">
        <v>0</v>
      </c>
      <c r="N462" s="214">
        <f t="shared" si="167"/>
        <v>0</v>
      </c>
      <c r="O462" s="438"/>
      <c r="P462" s="358"/>
      <c r="Q462" s="215"/>
      <c r="R462" s="438"/>
      <c r="S462" s="358">
        <f t="shared" si="164"/>
        <v>0</v>
      </c>
      <c r="T462" s="215">
        <f t="shared" si="165"/>
        <v>0</v>
      </c>
      <c r="U462" s="665">
        <f t="shared" si="166"/>
        <v>0</v>
      </c>
      <c r="V462" s="666"/>
    </row>
    <row r="463" spans="1:22" ht="15" customHeight="1" x14ac:dyDescent="0.2">
      <c r="A463" s="606">
        <v>16.3</v>
      </c>
      <c r="B463" s="604" t="s">
        <v>684</v>
      </c>
      <c r="C463" s="436"/>
      <c r="D463" s="436"/>
      <c r="E463" s="436"/>
      <c r="F463" s="436"/>
      <c r="G463" s="436"/>
      <c r="H463" s="608"/>
      <c r="I463" s="608"/>
      <c r="J463" s="608"/>
      <c r="K463" s="608"/>
      <c r="L463" s="635"/>
      <c r="M463" s="358">
        <v>0</v>
      </c>
      <c r="N463" s="214">
        <f t="shared" si="167"/>
        <v>0</v>
      </c>
      <c r="O463" s="438"/>
      <c r="P463" s="358"/>
      <c r="Q463" s="215"/>
      <c r="R463" s="438"/>
      <c r="S463" s="358">
        <f t="shared" si="164"/>
        <v>0</v>
      </c>
      <c r="T463" s="215">
        <f t="shared" si="165"/>
        <v>0</v>
      </c>
      <c r="U463" s="665">
        <f t="shared" si="166"/>
        <v>0</v>
      </c>
      <c r="V463" s="666"/>
    </row>
    <row r="464" spans="1:22" ht="15" customHeight="1" x14ac:dyDescent="0.2">
      <c r="A464" s="481" t="s">
        <v>685</v>
      </c>
      <c r="B464" s="436" t="s">
        <v>686</v>
      </c>
      <c r="C464" s="601"/>
      <c r="D464" s="602"/>
      <c r="E464" s="602"/>
      <c r="F464" s="602"/>
      <c r="G464" s="602"/>
      <c r="H464" s="634" t="s">
        <v>47</v>
      </c>
      <c r="I464" s="634">
        <v>1</v>
      </c>
      <c r="J464" s="634">
        <v>34310</v>
      </c>
      <c r="K464" s="610">
        <f>ROUND(+I464*J464,0)</f>
        <v>34310</v>
      </c>
      <c r="L464" s="438"/>
      <c r="M464" s="358">
        <v>0</v>
      </c>
      <c r="N464" s="214">
        <f t="shared" si="167"/>
        <v>0</v>
      </c>
      <c r="O464" s="438"/>
      <c r="P464" s="358"/>
      <c r="Q464" s="215"/>
      <c r="R464" s="438"/>
      <c r="S464" s="358">
        <f t="shared" si="164"/>
        <v>0</v>
      </c>
      <c r="T464" s="215">
        <f t="shared" si="165"/>
        <v>0</v>
      </c>
      <c r="U464" s="665">
        <f t="shared" si="166"/>
        <v>0</v>
      </c>
      <c r="V464" s="666"/>
    </row>
    <row r="465" spans="1:24" ht="15" customHeight="1" x14ac:dyDescent="0.2">
      <c r="A465" s="606">
        <v>18</v>
      </c>
      <c r="B465" s="604" t="s">
        <v>684</v>
      </c>
      <c r="C465" s="436"/>
      <c r="D465" s="436"/>
      <c r="E465" s="436"/>
      <c r="F465" s="436"/>
      <c r="G465" s="436"/>
      <c r="H465" s="608"/>
      <c r="I465" s="608"/>
      <c r="J465" s="608"/>
      <c r="K465" s="623"/>
      <c r="L465" s="438"/>
      <c r="M465" s="358">
        <v>0</v>
      </c>
      <c r="N465" s="214">
        <f t="shared" si="167"/>
        <v>0</v>
      </c>
      <c r="O465" s="438"/>
      <c r="P465" s="358"/>
      <c r="Q465" s="215"/>
      <c r="R465" s="438"/>
      <c r="S465" s="358">
        <f t="shared" si="164"/>
        <v>0</v>
      </c>
      <c r="T465" s="215">
        <f t="shared" si="165"/>
        <v>0</v>
      </c>
      <c r="U465" s="665">
        <f t="shared" si="166"/>
        <v>0</v>
      </c>
      <c r="V465" s="666"/>
    </row>
    <row r="466" spans="1:24" ht="15" customHeight="1" x14ac:dyDescent="0.2">
      <c r="A466" s="606">
        <v>18.100000000000001</v>
      </c>
      <c r="B466" s="604" t="s">
        <v>684</v>
      </c>
      <c r="C466" s="601"/>
      <c r="D466" s="602"/>
      <c r="E466" s="602"/>
      <c r="F466" s="602"/>
      <c r="G466" s="602"/>
      <c r="H466" s="260"/>
      <c r="I466" s="260"/>
      <c r="J466" s="260"/>
      <c r="K466" s="623"/>
      <c r="L466" s="438"/>
      <c r="M466" s="358">
        <v>0</v>
      </c>
      <c r="N466" s="214">
        <f t="shared" si="167"/>
        <v>0</v>
      </c>
      <c r="O466" s="438"/>
      <c r="P466" s="358"/>
      <c r="Q466" s="215"/>
      <c r="R466" s="438"/>
      <c r="S466" s="358">
        <f t="shared" si="164"/>
        <v>0</v>
      </c>
      <c r="T466" s="215">
        <f t="shared" si="165"/>
        <v>0</v>
      </c>
      <c r="U466" s="665">
        <f t="shared" si="166"/>
        <v>0</v>
      </c>
      <c r="V466" s="666"/>
    </row>
    <row r="467" spans="1:24" ht="15" customHeight="1" x14ac:dyDescent="0.2">
      <c r="A467" s="613" t="s">
        <v>703</v>
      </c>
      <c r="B467" s="436" t="s">
        <v>704</v>
      </c>
      <c r="C467" s="436"/>
      <c r="D467" s="436"/>
      <c r="E467" s="436"/>
      <c r="F467" s="436"/>
      <c r="G467" s="436"/>
      <c r="H467" s="191" t="s">
        <v>87</v>
      </c>
      <c r="I467" s="624">
        <v>252.83200000000002</v>
      </c>
      <c r="J467" s="608">
        <v>7768</v>
      </c>
      <c r="K467" s="610">
        <f>ROUND(+I467*J467,0)</f>
        <v>1963999</v>
      </c>
      <c r="L467" s="438"/>
      <c r="M467" s="358">
        <v>0</v>
      </c>
      <c r="N467" s="214">
        <f t="shared" si="167"/>
        <v>0</v>
      </c>
      <c r="O467" s="438"/>
      <c r="P467" s="358"/>
      <c r="Q467" s="215"/>
      <c r="R467" s="438"/>
      <c r="S467" s="358">
        <f t="shared" si="164"/>
        <v>0</v>
      </c>
      <c r="T467" s="215">
        <f t="shared" si="165"/>
        <v>0</v>
      </c>
      <c r="U467" s="665">
        <f t="shared" si="166"/>
        <v>0</v>
      </c>
      <c r="V467" s="666"/>
    </row>
    <row r="468" spans="1:24" ht="30.6" customHeight="1" x14ac:dyDescent="0.2">
      <c r="A468" s="488" t="s">
        <v>707</v>
      </c>
      <c r="B468" s="675" t="s">
        <v>708</v>
      </c>
      <c r="C468" s="676"/>
      <c r="D468" s="676"/>
      <c r="E468" s="676"/>
      <c r="F468" s="676"/>
      <c r="G468" s="677"/>
      <c r="H468" s="224" t="s">
        <v>87</v>
      </c>
      <c r="I468" s="191">
        <v>252.83200000000002</v>
      </c>
      <c r="J468" s="191">
        <v>20111</v>
      </c>
      <c r="K468" s="610">
        <f>ROUND(+I468*J468,0)</f>
        <v>5084704</v>
      </c>
      <c r="L468" s="438"/>
      <c r="M468" s="358">
        <v>0</v>
      </c>
      <c r="N468" s="214">
        <f t="shared" si="167"/>
        <v>0</v>
      </c>
      <c r="O468" s="438"/>
      <c r="P468" s="358"/>
      <c r="Q468" s="215"/>
      <c r="R468" s="438"/>
      <c r="S468" s="358">
        <f t="shared" si="164"/>
        <v>0</v>
      </c>
      <c r="T468" s="215">
        <f t="shared" si="165"/>
        <v>0</v>
      </c>
      <c r="U468" s="665">
        <f t="shared" si="166"/>
        <v>0</v>
      </c>
      <c r="V468" s="666"/>
    </row>
    <row r="469" spans="1:24" ht="15" customHeight="1" x14ac:dyDescent="0.2">
      <c r="A469" s="606">
        <v>21</v>
      </c>
      <c r="B469" s="604" t="s">
        <v>82</v>
      </c>
      <c r="C469" s="436"/>
      <c r="D469" s="436"/>
      <c r="E469" s="436"/>
      <c r="F469" s="436"/>
      <c r="G469" s="436"/>
      <c r="H469" s="608"/>
      <c r="I469" s="608"/>
      <c r="J469" s="626"/>
      <c r="K469" s="632"/>
      <c r="L469" s="438"/>
      <c r="M469" s="358">
        <v>0</v>
      </c>
      <c r="N469" s="214">
        <f t="shared" si="167"/>
        <v>0</v>
      </c>
      <c r="O469" s="438"/>
      <c r="P469" s="358"/>
      <c r="Q469" s="215"/>
      <c r="R469" s="438"/>
      <c r="S469" s="358">
        <f t="shared" si="164"/>
        <v>0</v>
      </c>
      <c r="T469" s="215">
        <f t="shared" si="165"/>
        <v>0</v>
      </c>
      <c r="U469" s="665">
        <f t="shared" si="166"/>
        <v>0</v>
      </c>
      <c r="V469" s="666"/>
    </row>
    <row r="470" spans="1:24" ht="15" customHeight="1" x14ac:dyDescent="0.2">
      <c r="A470" s="606">
        <v>21.1</v>
      </c>
      <c r="B470" s="604" t="s">
        <v>83</v>
      </c>
      <c r="C470" s="602"/>
      <c r="D470" s="602"/>
      <c r="E470" s="602"/>
      <c r="F470" s="602"/>
      <c r="G470" s="602"/>
      <c r="H470" s="260"/>
      <c r="I470" s="260"/>
      <c r="J470" s="260"/>
      <c r="K470" s="623"/>
      <c r="L470" s="438"/>
      <c r="M470" s="358">
        <v>0</v>
      </c>
      <c r="N470" s="214">
        <f t="shared" si="167"/>
        <v>0</v>
      </c>
      <c r="O470" s="438"/>
      <c r="P470" s="358"/>
      <c r="Q470" s="215"/>
      <c r="R470" s="438"/>
      <c r="S470" s="358">
        <f t="shared" si="164"/>
        <v>0</v>
      </c>
      <c r="T470" s="215">
        <f t="shared" si="165"/>
        <v>0</v>
      </c>
      <c r="U470" s="665">
        <f t="shared" si="166"/>
        <v>0</v>
      </c>
      <c r="V470" s="666"/>
    </row>
    <row r="471" spans="1:24" ht="15" customHeight="1" x14ac:dyDescent="0.2">
      <c r="A471" s="601" t="s">
        <v>864</v>
      </c>
      <c r="B471" s="601" t="s">
        <v>725</v>
      </c>
      <c r="C471" s="602"/>
      <c r="D471" s="602"/>
      <c r="E471" s="602"/>
      <c r="F471" s="602"/>
      <c r="G471" s="602"/>
      <c r="H471" s="191" t="s">
        <v>73</v>
      </c>
      <c r="I471" s="191">
        <v>30</v>
      </c>
      <c r="J471" s="623">
        <v>213975</v>
      </c>
      <c r="K471" s="610">
        <f>ROUND(+I471*J471,0)</f>
        <v>6419250</v>
      </c>
      <c r="L471" s="438"/>
      <c r="M471" s="358">
        <v>0</v>
      </c>
      <c r="N471" s="214">
        <f t="shared" si="167"/>
        <v>0</v>
      </c>
      <c r="O471" s="438"/>
      <c r="P471" s="358"/>
      <c r="Q471" s="215"/>
      <c r="R471" s="438"/>
      <c r="S471" s="358">
        <f t="shared" si="164"/>
        <v>0</v>
      </c>
      <c r="T471" s="215">
        <f t="shared" si="165"/>
        <v>0</v>
      </c>
      <c r="U471" s="665">
        <f t="shared" si="166"/>
        <v>0</v>
      </c>
      <c r="V471" s="666"/>
    </row>
    <row r="472" spans="1:24" ht="15" customHeight="1" x14ac:dyDescent="0.2">
      <c r="A472" s="606" t="s">
        <v>865</v>
      </c>
      <c r="B472" s="604" t="s">
        <v>866</v>
      </c>
      <c r="C472" s="602"/>
      <c r="D472" s="602"/>
      <c r="E472" s="602"/>
      <c r="F472" s="602"/>
      <c r="G472" s="602"/>
      <c r="H472" s="260"/>
      <c r="I472" s="260"/>
      <c r="J472" s="260"/>
      <c r="K472" s="623"/>
      <c r="L472" s="438"/>
      <c r="M472" s="358">
        <v>0</v>
      </c>
      <c r="N472" s="214">
        <f t="shared" si="167"/>
        <v>0</v>
      </c>
      <c r="O472" s="438"/>
      <c r="P472" s="358"/>
      <c r="Q472" s="215"/>
      <c r="R472" s="438"/>
      <c r="S472" s="358">
        <f t="shared" si="164"/>
        <v>0</v>
      </c>
      <c r="T472" s="215">
        <f t="shared" si="165"/>
        <v>0</v>
      </c>
      <c r="U472" s="665">
        <f t="shared" si="166"/>
        <v>0</v>
      </c>
      <c r="V472" s="666"/>
    </row>
    <row r="473" spans="1:24" ht="15" customHeight="1" x14ac:dyDescent="0.2">
      <c r="A473" s="601" t="s">
        <v>729</v>
      </c>
      <c r="B473" s="601" t="s">
        <v>737</v>
      </c>
      <c r="C473" s="602"/>
      <c r="D473" s="602"/>
      <c r="E473" s="602"/>
      <c r="F473" s="602"/>
      <c r="G473" s="603"/>
      <c r="H473" s="260" t="s">
        <v>73</v>
      </c>
      <c r="I473" s="191">
        <v>35.700000000000003</v>
      </c>
      <c r="J473" s="191">
        <v>35625</v>
      </c>
      <c r="K473" s="610">
        <f>ROUND(+I473*J473,0)</f>
        <v>1271813</v>
      </c>
      <c r="L473" s="438"/>
      <c r="M473" s="358">
        <v>0</v>
      </c>
      <c r="N473" s="214">
        <f t="shared" si="167"/>
        <v>0</v>
      </c>
      <c r="O473" s="438"/>
      <c r="P473" s="358"/>
      <c r="Q473" s="215"/>
      <c r="R473" s="438"/>
      <c r="S473" s="358">
        <f t="shared" si="164"/>
        <v>0</v>
      </c>
      <c r="T473" s="215">
        <f t="shared" si="165"/>
        <v>0</v>
      </c>
      <c r="U473" s="665">
        <f t="shared" si="166"/>
        <v>0</v>
      </c>
      <c r="V473" s="666"/>
    </row>
    <row r="474" spans="1:24" ht="16.899999999999999" customHeight="1" x14ac:dyDescent="0.2">
      <c r="A474" s="492"/>
      <c r="B474" s="262" t="s">
        <v>538</v>
      </c>
      <c r="C474" s="262"/>
      <c r="D474" s="262"/>
      <c r="E474" s="262"/>
      <c r="F474" s="262"/>
      <c r="G474" s="262"/>
      <c r="H474" s="262"/>
      <c r="I474" s="262"/>
      <c r="J474" s="259"/>
      <c r="K474" s="257">
        <f>SUM(K362:K473)</f>
        <v>245110532</v>
      </c>
      <c r="L474" s="428"/>
      <c r="M474" s="168"/>
      <c r="N474" s="263">
        <f>SUM(N362:N473)</f>
        <v>0</v>
      </c>
      <c r="O474" s="428"/>
      <c r="P474" s="169"/>
      <c r="Q474" s="263"/>
      <c r="R474" s="428"/>
      <c r="S474" s="170"/>
      <c r="T474" s="263">
        <f>SUM(T362:T473)</f>
        <v>0</v>
      </c>
      <c r="U474" s="761"/>
      <c r="V474" s="762"/>
    </row>
    <row r="475" spans="1:24" ht="4.5" customHeight="1" x14ac:dyDescent="0.2">
      <c r="A475" s="427"/>
      <c r="B475" s="421"/>
      <c r="C475" s="421"/>
      <c r="D475" s="421"/>
      <c r="E475" s="421"/>
      <c r="F475" s="421"/>
      <c r="G475" s="421"/>
      <c r="H475" s="489"/>
      <c r="I475" s="490"/>
      <c r="J475" s="264"/>
      <c r="K475" s="428"/>
      <c r="L475" s="485"/>
      <c r="M475" s="485"/>
      <c r="N475" s="428"/>
      <c r="O475" s="428"/>
      <c r="P475" s="485"/>
      <c r="Q475" s="428"/>
      <c r="R475" s="428"/>
      <c r="S475" s="428"/>
      <c r="T475" s="428"/>
      <c r="U475" s="421"/>
      <c r="V475" s="491"/>
    </row>
    <row r="476" spans="1:24" ht="0.75" customHeight="1" x14ac:dyDescent="0.2">
      <c r="A476" s="493"/>
      <c r="B476" s="265"/>
      <c r="C476" s="265"/>
      <c r="D476" s="265"/>
      <c r="E476" s="265"/>
      <c r="F476" s="265"/>
      <c r="G476" s="265"/>
      <c r="H476" s="266"/>
      <c r="I476" s="53"/>
      <c r="J476" s="267"/>
      <c r="K476" s="268"/>
      <c r="L476" s="438"/>
      <c r="M476" s="44"/>
      <c r="N476" s="269"/>
      <c r="O476" s="438"/>
      <c r="P476" s="44"/>
      <c r="Q476" s="270"/>
      <c r="R476" s="271"/>
      <c r="S476" s="265"/>
      <c r="T476" s="272"/>
      <c r="U476" s="272"/>
      <c r="V476" s="494"/>
    </row>
    <row r="477" spans="1:24" ht="11.25" customHeight="1" x14ac:dyDescent="0.2">
      <c r="A477" s="411" t="s">
        <v>235</v>
      </c>
      <c r="B477" s="412"/>
      <c r="C477" s="412"/>
      <c r="D477" s="412"/>
      <c r="E477" s="412"/>
      <c r="F477" s="412"/>
      <c r="G477" s="412"/>
      <c r="J477" s="330"/>
      <c r="K477" s="273">
        <f>+ROUND(K337+K351+K474,2)</f>
        <v>2855904404</v>
      </c>
      <c r="L477" s="428"/>
      <c r="M477" s="119"/>
      <c r="N477" s="273">
        <f>ROUND(N351+N337+N174+N287,2)</f>
        <v>211259765.47999999</v>
      </c>
      <c r="O477" s="428"/>
      <c r="P477" s="119"/>
      <c r="Q477" s="273">
        <f>ROUND(Q474+Q351+Q337+Q174,2)</f>
        <v>538136955.70000005</v>
      </c>
      <c r="R477" s="274"/>
      <c r="S477" s="428"/>
      <c r="T477" s="275">
        <f>T351+T337+T174</f>
        <v>749399873.35000014</v>
      </c>
      <c r="U477" s="777">
        <f>IF(K477=0,0)+IF(K477&gt;0,T477/K477)</f>
        <v>0.26240369681155479</v>
      </c>
      <c r="V477" s="778"/>
      <c r="X477" s="660">
        <f>+T477/K477</f>
        <v>0.26240369681155479</v>
      </c>
    </row>
    <row r="478" spans="1:24" ht="3" customHeight="1" x14ac:dyDescent="0.2">
      <c r="A478" s="449"/>
      <c r="B478" s="438"/>
      <c r="C478" s="414"/>
      <c r="D478" s="414"/>
      <c r="E478" s="414"/>
      <c r="F478" s="414"/>
      <c r="G478" s="438"/>
      <c r="J478" s="330"/>
      <c r="K478" s="252"/>
      <c r="L478" s="428"/>
      <c r="M478" s="119"/>
      <c r="N478" s="252"/>
      <c r="O478" s="428"/>
      <c r="P478" s="119"/>
      <c r="Q478" s="252"/>
      <c r="R478" s="274"/>
      <c r="S478" s="428"/>
      <c r="T478" s="257"/>
      <c r="U478" s="350"/>
      <c r="V478" s="495"/>
    </row>
    <row r="479" spans="1:24" ht="12.75" customHeight="1" x14ac:dyDescent="0.2">
      <c r="A479" s="411" t="s">
        <v>236</v>
      </c>
      <c r="B479" s="412"/>
      <c r="C479" s="276"/>
      <c r="D479" s="277" t="s">
        <v>237</v>
      </c>
      <c r="E479" s="278">
        <f>+'[3]ACTA PARCIAL OBRA 04'!$F$259</f>
        <v>0.25</v>
      </c>
      <c r="F479" s="279"/>
      <c r="G479" s="412" t="s">
        <v>238</v>
      </c>
      <c r="J479" s="330"/>
      <c r="K479" s="273">
        <f>+ROUND(K477*$E479,0)</f>
        <v>713976101</v>
      </c>
      <c r="L479" s="428"/>
      <c r="M479" s="119"/>
      <c r="N479" s="273">
        <f>+ROUND(N477*$E479,2)</f>
        <v>52814941.369999997</v>
      </c>
      <c r="O479" s="428"/>
      <c r="P479" s="119"/>
      <c r="Q479" s="273">
        <f>+ROUND(Q477*$E479,2)</f>
        <v>134534238.93000001</v>
      </c>
      <c r="R479" s="274"/>
      <c r="S479" s="428"/>
      <c r="T479" s="273">
        <f>T477*E479</f>
        <v>187349968.33750004</v>
      </c>
      <c r="U479" s="777">
        <f>IF(K479=0,0)+IF(K479&gt;0,T479/K479)</f>
        <v>0.26240369681155479</v>
      </c>
      <c r="V479" s="778"/>
    </row>
    <row r="480" spans="1:24" ht="6.75" customHeight="1" x14ac:dyDescent="0.2">
      <c r="A480" s="411"/>
      <c r="B480" s="412"/>
      <c r="C480" s="412"/>
      <c r="D480" s="412"/>
      <c r="E480" s="412"/>
      <c r="F480" s="412"/>
      <c r="G480" s="412"/>
      <c r="J480" s="330"/>
      <c r="K480" s="252"/>
      <c r="L480" s="428"/>
      <c r="M480" s="119"/>
      <c r="N480" s="252"/>
      <c r="O480" s="428"/>
      <c r="P480" s="119"/>
      <c r="Q480" s="252"/>
      <c r="R480" s="274"/>
      <c r="S480" s="428"/>
      <c r="T480" s="257"/>
      <c r="U480" s="351"/>
      <c r="V480" s="496"/>
    </row>
    <row r="481" spans="1:23" ht="10.5" customHeight="1" x14ac:dyDescent="0.2">
      <c r="A481" s="411" t="s">
        <v>239</v>
      </c>
      <c r="B481" s="412"/>
      <c r="C481" s="276"/>
      <c r="D481" s="277" t="s">
        <v>237</v>
      </c>
      <c r="E481" s="278">
        <f>+'[3]ACTA PARCIAL OBRA 04'!$F$261</f>
        <v>5.0000000000000001E-3</v>
      </c>
      <c r="F481" s="279"/>
      <c r="G481" s="412" t="s">
        <v>238</v>
      </c>
      <c r="H481" s="497"/>
      <c r="J481" s="330"/>
      <c r="K481" s="273">
        <f>+ROUND(K477*$E481,0)</f>
        <v>14279522</v>
      </c>
      <c r="L481" s="428"/>
      <c r="M481" s="119"/>
      <c r="N481" s="273">
        <f>+ROUND(N477*$E481,2)</f>
        <v>1056298.83</v>
      </c>
      <c r="O481" s="428"/>
      <c r="P481" s="119"/>
      <c r="Q481" s="273">
        <f>+ROUND(Q477*$E481,2)</f>
        <v>2690684.78</v>
      </c>
      <c r="R481" s="274"/>
      <c r="S481" s="428"/>
      <c r="T481" s="273">
        <f>T477*E481</f>
        <v>3746999.366750001</v>
      </c>
      <c r="U481" s="777">
        <f>IF(K481=0,0)+IF(K481&gt;0,T481/K481)</f>
        <v>0.2624036971790793</v>
      </c>
      <c r="V481" s="778"/>
    </row>
    <row r="482" spans="1:23" ht="4.5" customHeight="1" x14ac:dyDescent="0.2">
      <c r="A482" s="411"/>
      <c r="B482" s="412"/>
      <c r="C482" s="412"/>
      <c r="D482" s="412"/>
      <c r="E482" s="412"/>
      <c r="F482" s="412"/>
      <c r="G482" s="412"/>
      <c r="J482" s="330"/>
      <c r="K482" s="252"/>
      <c r="L482" s="428"/>
      <c r="M482" s="119"/>
      <c r="N482" s="252"/>
      <c r="O482" s="428"/>
      <c r="P482" s="119"/>
      <c r="Q482" s="252"/>
      <c r="R482" s="274"/>
      <c r="S482" s="428"/>
      <c r="T482" s="257"/>
      <c r="U482" s="351"/>
      <c r="V482" s="496"/>
    </row>
    <row r="483" spans="1:23" ht="11.25" customHeight="1" x14ac:dyDescent="0.2">
      <c r="A483" s="411" t="s">
        <v>240</v>
      </c>
      <c r="B483" s="412"/>
      <c r="C483" s="276"/>
      <c r="D483" s="277" t="s">
        <v>237</v>
      </c>
      <c r="E483" s="278">
        <f>+'[3]ACTA PARCIAL OBRA 04'!$F$263</f>
        <v>3.7815126050420103E-2</v>
      </c>
      <c r="F483" s="279"/>
      <c r="G483" s="412" t="s">
        <v>238</v>
      </c>
      <c r="H483" s="498">
        <f>+E479+E481+E483+E483*E485</f>
        <v>0.29999999999999993</v>
      </c>
      <c r="J483" s="330"/>
      <c r="K483" s="273">
        <f>+ROUND(K477*$E483,0)</f>
        <v>107996385</v>
      </c>
      <c r="L483" s="428"/>
      <c r="M483" s="119"/>
      <c r="N483" s="273">
        <f>+ROUND(N477*$E483,2)</f>
        <v>7988814.6600000001</v>
      </c>
      <c r="O483" s="428"/>
      <c r="P483" s="119"/>
      <c r="Q483" s="273">
        <f>+ROUND(Q477*$E483,2)</f>
        <v>20349716.809999999</v>
      </c>
      <c r="R483" s="274"/>
      <c r="S483" s="428"/>
      <c r="T483" s="273">
        <f>T477*E483</f>
        <v>28338650.672899116</v>
      </c>
      <c r="U483" s="777">
        <f>IF(K483=0,0)+IF(K483&gt;0,T483/K483)</f>
        <v>0.26240369687280846</v>
      </c>
      <c r="V483" s="778"/>
    </row>
    <row r="484" spans="1:23" ht="5.25" customHeight="1" x14ac:dyDescent="0.2">
      <c r="A484" s="411"/>
      <c r="B484" s="412"/>
      <c r="C484" s="412"/>
      <c r="D484" s="412"/>
      <c r="E484" s="412"/>
      <c r="F484" s="412"/>
      <c r="G484" s="412"/>
      <c r="J484" s="330"/>
      <c r="K484" s="252"/>
      <c r="L484" s="428"/>
      <c r="M484" s="119"/>
      <c r="N484" s="252"/>
      <c r="O484" s="428"/>
      <c r="P484" s="119"/>
      <c r="Q484" s="252"/>
      <c r="R484" s="274"/>
      <c r="S484" s="428"/>
      <c r="T484" s="257"/>
      <c r="U484" s="351"/>
      <c r="V484" s="496"/>
    </row>
    <row r="485" spans="1:23" ht="11.25" customHeight="1" x14ac:dyDescent="0.2">
      <c r="A485" s="411" t="s">
        <v>241</v>
      </c>
      <c r="B485" s="412"/>
      <c r="C485" s="412"/>
      <c r="D485" s="277" t="s">
        <v>237</v>
      </c>
      <c r="E485" s="278">
        <f>+'[3]ACTA PARCIAL OBRA 04'!$F$265</f>
        <v>0.19</v>
      </c>
      <c r="F485" s="279"/>
      <c r="G485" s="412" t="s">
        <v>238</v>
      </c>
      <c r="J485" s="330"/>
      <c r="K485" s="273">
        <f>+ROUNDDOWN(K483*$E485,0)</f>
        <v>20519313</v>
      </c>
      <c r="L485" s="428"/>
      <c r="M485" s="119"/>
      <c r="N485" s="273">
        <f>+ROUNDDOWN(N483*$E485,2)</f>
        <v>1517874.78</v>
      </c>
      <c r="O485" s="428"/>
      <c r="P485" s="119"/>
      <c r="Q485" s="273">
        <f>+ROUNDDOWN(Q483*$E485,2)</f>
        <v>3866446.19</v>
      </c>
      <c r="R485" s="274"/>
      <c r="S485" s="428"/>
      <c r="T485" s="273">
        <f>T483*E485</f>
        <v>5384343.6278508324</v>
      </c>
      <c r="U485" s="777">
        <f>IF(K485=0,0)+IF(K485&gt;0,T485/K485)</f>
        <v>0.26240369879102837</v>
      </c>
      <c r="V485" s="778"/>
    </row>
    <row r="486" spans="1:23" ht="3" customHeight="1" x14ac:dyDescent="0.2">
      <c r="A486" s="411"/>
      <c r="B486" s="412"/>
      <c r="C486" s="412"/>
      <c r="D486" s="412"/>
      <c r="E486" s="412"/>
      <c r="F486" s="412"/>
      <c r="G486" s="412"/>
      <c r="J486" s="330"/>
      <c r="K486" s="252"/>
      <c r="L486" s="428"/>
      <c r="M486" s="119"/>
      <c r="N486" s="252"/>
      <c r="O486" s="428"/>
      <c r="P486" s="119"/>
      <c r="Q486" s="252"/>
      <c r="R486" s="274"/>
      <c r="S486" s="428"/>
      <c r="T486" s="257"/>
      <c r="U486" s="351"/>
      <c r="V486" s="496"/>
    </row>
    <row r="487" spans="1:23" ht="11.25" customHeight="1" x14ac:dyDescent="0.2">
      <c r="A487" s="411" t="s">
        <v>242</v>
      </c>
      <c r="B487" s="412"/>
      <c r="C487" s="412"/>
      <c r="D487" s="412"/>
      <c r="J487" s="330"/>
      <c r="K487" s="273">
        <f>ROUNDDOWN(K477+K479+K481+K483+K485,0)</f>
        <v>3712675725</v>
      </c>
      <c r="L487" s="428"/>
      <c r="M487" s="119"/>
      <c r="N487" s="273">
        <f>ROUNDDOWN(N477+N479+N481+N483+N485,2)</f>
        <v>274637695.12</v>
      </c>
      <c r="O487" s="428"/>
      <c r="P487" s="119"/>
      <c r="Q487" s="273">
        <f>ROUNDDOWN(Q477+Q479+Q481+Q483+Q485,2)</f>
        <v>699578042.40999997</v>
      </c>
      <c r="R487" s="274"/>
      <c r="S487" s="428"/>
      <c r="T487" s="273">
        <f>SUM(T477:T486)</f>
        <v>974219835.35500026</v>
      </c>
      <c r="U487" s="777">
        <f>IF(K487=0,0)+IF(K487&gt;0,T487/K487)</f>
        <v>0.26240369682569037</v>
      </c>
      <c r="V487" s="778"/>
    </row>
    <row r="488" spans="1:23" ht="5.25" customHeight="1" x14ac:dyDescent="0.2">
      <c r="A488" s="411"/>
      <c r="B488" s="412"/>
      <c r="C488" s="412"/>
      <c r="D488" s="412"/>
      <c r="E488" s="412"/>
      <c r="F488" s="412"/>
      <c r="G488" s="412"/>
      <c r="J488" s="330"/>
      <c r="K488" s="252"/>
      <c r="L488" s="428"/>
      <c r="M488" s="119"/>
      <c r="N488" s="252"/>
      <c r="O488" s="428"/>
      <c r="P488" s="119"/>
      <c r="Q488" s="252"/>
      <c r="R488" s="274"/>
      <c r="S488" s="428"/>
      <c r="T488" s="257"/>
      <c r="U488" s="351"/>
      <c r="V488" s="496"/>
    </row>
    <row r="489" spans="1:23" ht="17.25" customHeight="1" x14ac:dyDescent="0.2">
      <c r="A489" s="411" t="s">
        <v>243</v>
      </c>
      <c r="B489" s="412"/>
      <c r="C489" s="412"/>
      <c r="D489" s="412"/>
      <c r="E489" s="412"/>
      <c r="F489" s="412"/>
      <c r="G489" s="412"/>
      <c r="I489" s="658"/>
      <c r="J489" s="330"/>
      <c r="K489" s="273">
        <f>+K44+K49+K53+K58+K332</f>
        <v>28308351.269999988</v>
      </c>
      <c r="L489" s="428"/>
      <c r="M489" s="119"/>
      <c r="N489" s="273"/>
      <c r="O489" s="428"/>
      <c r="P489" s="119"/>
      <c r="Q489" s="273"/>
      <c r="R489" s="274"/>
      <c r="S489" s="428"/>
      <c r="T489" s="275">
        <v>0</v>
      </c>
      <c r="U489" s="777">
        <f>IF(K489=0,0)+IF(K489&gt;0,T489/K489)</f>
        <v>0</v>
      </c>
      <c r="V489" s="778"/>
    </row>
    <row r="490" spans="1:23" ht="7.5" customHeight="1" x14ac:dyDescent="0.2">
      <c r="A490" s="449"/>
      <c r="B490" s="438"/>
      <c r="C490" s="414"/>
      <c r="D490" s="414"/>
      <c r="E490" s="414"/>
      <c r="F490" s="414"/>
      <c r="G490" s="438"/>
      <c r="J490" s="330"/>
      <c r="K490" s="252"/>
      <c r="L490" s="428"/>
      <c r="M490" s="119"/>
      <c r="N490" s="252"/>
      <c r="O490" s="428"/>
      <c r="P490" s="119"/>
      <c r="Q490" s="252"/>
      <c r="R490" s="274"/>
      <c r="S490" s="428"/>
      <c r="T490" s="257"/>
      <c r="U490" s="350"/>
      <c r="V490" s="495"/>
    </row>
    <row r="491" spans="1:23" ht="11.25" customHeight="1" x14ac:dyDescent="0.2">
      <c r="A491" s="411" t="s">
        <v>244</v>
      </c>
      <c r="B491" s="412"/>
      <c r="C491" s="276"/>
      <c r="D491" s="276"/>
      <c r="E491" s="278">
        <v>0.19</v>
      </c>
      <c r="F491" s="279"/>
      <c r="G491" s="412" t="s">
        <v>238</v>
      </c>
      <c r="J491" s="330"/>
      <c r="K491" s="273">
        <f>ROUNDDOWN(K489*$E491,0)</f>
        <v>5378586</v>
      </c>
      <c r="L491" s="428"/>
      <c r="M491" s="119"/>
      <c r="N491" s="273">
        <v>0</v>
      </c>
      <c r="O491" s="428"/>
      <c r="P491" s="119"/>
      <c r="Q491" s="273"/>
      <c r="R491" s="274"/>
      <c r="S491" s="428"/>
      <c r="T491" s="275">
        <v>0</v>
      </c>
      <c r="U491" s="777">
        <f>IF(K491=0,0)+IF(K491&gt;0,T491/K491)</f>
        <v>0</v>
      </c>
      <c r="V491" s="778"/>
    </row>
    <row r="492" spans="1:23" ht="6.75" customHeight="1" x14ac:dyDescent="0.2">
      <c r="A492" s="411"/>
      <c r="B492" s="412"/>
      <c r="C492" s="412"/>
      <c r="D492" s="412"/>
      <c r="E492" s="412"/>
      <c r="F492" s="412"/>
      <c r="G492" s="412"/>
      <c r="J492" s="330"/>
      <c r="K492" s="252"/>
      <c r="L492" s="428"/>
      <c r="M492" s="119"/>
      <c r="N492" s="252"/>
      <c r="O492" s="428"/>
      <c r="P492" s="119"/>
      <c r="Q492" s="252"/>
      <c r="R492" s="274"/>
      <c r="S492" s="428"/>
      <c r="T492" s="257"/>
      <c r="U492" s="351"/>
      <c r="V492" s="496"/>
    </row>
    <row r="493" spans="1:23" ht="10.5" customHeight="1" x14ac:dyDescent="0.2">
      <c r="A493" s="411" t="s">
        <v>245</v>
      </c>
      <c r="B493" s="412"/>
      <c r="C493" s="412"/>
      <c r="D493" s="412"/>
      <c r="J493" s="330"/>
      <c r="K493" s="273">
        <f>K489+K491</f>
        <v>33686937.269999988</v>
      </c>
      <c r="L493" s="428"/>
      <c r="M493" s="119"/>
      <c r="N493" s="273">
        <v>0</v>
      </c>
      <c r="O493" s="428"/>
      <c r="P493" s="119"/>
      <c r="Q493" s="273"/>
      <c r="R493" s="274"/>
      <c r="S493" s="428"/>
      <c r="T493" s="275">
        <v>0</v>
      </c>
      <c r="U493" s="777">
        <f>IF(K493=0,0)+IF(K493&gt;0,T493/K493)</f>
        <v>0</v>
      </c>
      <c r="V493" s="778"/>
      <c r="W493" s="47">
        <f>+Q487-Q502</f>
        <v>0</v>
      </c>
    </row>
    <row r="494" spans="1:23" ht="5.25" customHeight="1" x14ac:dyDescent="0.2">
      <c r="A494" s="411"/>
      <c r="B494" s="412"/>
      <c r="C494" s="412"/>
      <c r="D494" s="412"/>
      <c r="E494" s="412"/>
      <c r="F494" s="412"/>
      <c r="G494" s="412"/>
      <c r="J494" s="330"/>
      <c r="K494" s="252"/>
      <c r="L494" s="428"/>
      <c r="M494" s="119"/>
      <c r="N494" s="252"/>
      <c r="O494" s="428"/>
      <c r="P494" s="119"/>
      <c r="Q494" s="252"/>
      <c r="R494" s="274"/>
      <c r="S494" s="428"/>
      <c r="T494" s="257"/>
      <c r="U494" s="351"/>
      <c r="V494" s="496"/>
    </row>
    <row r="495" spans="1:23" ht="12" customHeight="1" x14ac:dyDescent="0.2">
      <c r="A495" s="411" t="s">
        <v>246</v>
      </c>
      <c r="B495" s="412"/>
      <c r="C495" s="412"/>
      <c r="D495" s="412"/>
      <c r="E495" s="412"/>
      <c r="F495" s="412"/>
      <c r="G495" s="412"/>
      <c r="I495" s="657"/>
      <c r="J495" s="330"/>
      <c r="K495" s="273">
        <f>K63</f>
        <v>0</v>
      </c>
      <c r="L495" s="428"/>
      <c r="M495" s="119"/>
      <c r="N495" s="273">
        <v>0</v>
      </c>
      <c r="O495" s="428"/>
      <c r="P495" s="119"/>
      <c r="Q495" s="273">
        <v>0</v>
      </c>
      <c r="R495" s="274"/>
      <c r="S495" s="428"/>
      <c r="T495" s="275">
        <v>0</v>
      </c>
      <c r="U495" s="777">
        <f>IF(K495=0,0)+IF(K495&gt;0,T495/K495)</f>
        <v>0</v>
      </c>
      <c r="V495" s="778"/>
    </row>
    <row r="496" spans="1:23" ht="4.5" customHeight="1" x14ac:dyDescent="0.2">
      <c r="A496" s="449"/>
      <c r="B496" s="438"/>
      <c r="C496" s="414"/>
      <c r="D496" s="414"/>
      <c r="E496" s="414"/>
      <c r="F496" s="414"/>
      <c r="G496" s="438"/>
      <c r="J496" s="330"/>
      <c r="K496" s="252"/>
      <c r="L496" s="428"/>
      <c r="M496" s="119"/>
      <c r="N496" s="252"/>
      <c r="O496" s="428"/>
      <c r="P496" s="119"/>
      <c r="Q496" s="252"/>
      <c r="R496" s="274"/>
      <c r="S496" s="428"/>
      <c r="T496" s="257"/>
      <c r="U496" s="350"/>
      <c r="V496" s="495"/>
    </row>
    <row r="497" spans="1:24" ht="12.75" customHeight="1" x14ac:dyDescent="0.2">
      <c r="A497" s="411" t="s">
        <v>244</v>
      </c>
      <c r="B497" s="412"/>
      <c r="C497" s="276"/>
      <c r="D497" s="276"/>
      <c r="E497" s="278">
        <v>0.19</v>
      </c>
      <c r="F497" s="279"/>
      <c r="G497" s="412" t="s">
        <v>238</v>
      </c>
      <c r="J497" s="330"/>
      <c r="K497" s="273">
        <f>K495*$E497</f>
        <v>0</v>
      </c>
      <c r="L497" s="428"/>
      <c r="M497" s="119"/>
      <c r="N497" s="273">
        <v>0</v>
      </c>
      <c r="O497" s="428"/>
      <c r="P497" s="119"/>
      <c r="Q497" s="273">
        <v>0</v>
      </c>
      <c r="R497" s="274"/>
      <c r="S497" s="428"/>
      <c r="T497" s="275">
        <v>0</v>
      </c>
      <c r="U497" s="777">
        <f>IF(K497=0,0)+IF(K497&gt;0,T497/K497)</f>
        <v>0</v>
      </c>
      <c r="V497" s="778"/>
    </row>
    <row r="498" spans="1:24" ht="5.25" customHeight="1" x14ac:dyDescent="0.2">
      <c r="A498" s="411"/>
      <c r="B498" s="412"/>
      <c r="C498" s="412"/>
      <c r="D498" s="412"/>
      <c r="E498" s="412"/>
      <c r="F498" s="412"/>
      <c r="G498" s="412"/>
      <c r="J498" s="330"/>
      <c r="K498" s="252"/>
      <c r="L498" s="428"/>
      <c r="M498" s="119"/>
      <c r="N498" s="252"/>
      <c r="O498" s="428"/>
      <c r="P498" s="119"/>
      <c r="Q498" s="252"/>
      <c r="R498" s="274"/>
      <c r="S498" s="428"/>
      <c r="T498" s="257"/>
      <c r="U498" s="351"/>
      <c r="V498" s="496"/>
    </row>
    <row r="499" spans="1:24" ht="10.5" customHeight="1" x14ac:dyDescent="0.2">
      <c r="A499" s="411" t="s">
        <v>247</v>
      </c>
      <c r="B499" s="412"/>
      <c r="C499" s="412"/>
      <c r="D499" s="412"/>
      <c r="H499" s="659"/>
      <c r="J499" s="655"/>
      <c r="K499" s="273">
        <f>K495+K497</f>
        <v>0</v>
      </c>
      <c r="L499" s="428"/>
      <c r="M499" s="119"/>
      <c r="N499" s="273">
        <v>0</v>
      </c>
      <c r="O499" s="428"/>
      <c r="P499" s="119"/>
      <c r="Q499" s="273">
        <v>0</v>
      </c>
      <c r="R499" s="274"/>
      <c r="S499" s="428"/>
      <c r="T499" s="275">
        <v>0</v>
      </c>
      <c r="U499" s="777">
        <f>IF(K499=0,0)+IF(K499&gt;0,T499/K499)</f>
        <v>0</v>
      </c>
      <c r="V499" s="778"/>
    </row>
    <row r="500" spans="1:24" ht="5.25" customHeight="1" x14ac:dyDescent="0.2">
      <c r="A500" s="411"/>
      <c r="B500" s="412"/>
      <c r="C500" s="412"/>
      <c r="D500" s="412"/>
      <c r="J500" s="455"/>
      <c r="K500" s="252"/>
      <c r="L500" s="428"/>
      <c r="M500" s="119"/>
      <c r="N500" s="252"/>
      <c r="O500" s="428"/>
      <c r="P500" s="119"/>
      <c r="Q500" s="252"/>
      <c r="R500" s="274"/>
      <c r="S500" s="428"/>
      <c r="T500" s="257"/>
      <c r="U500" s="350"/>
      <c r="V500" s="495"/>
    </row>
    <row r="501" spans="1:24" ht="12" hidden="1" customHeight="1" x14ac:dyDescent="0.2">
      <c r="A501" s="411"/>
      <c r="B501" s="412"/>
      <c r="C501" s="412"/>
      <c r="D501" s="412"/>
      <c r="J501" s="455"/>
      <c r="K501" s="280"/>
      <c r="L501" s="428"/>
      <c r="M501" s="119"/>
      <c r="N501" s="281"/>
      <c r="O501" s="428"/>
      <c r="P501" s="119"/>
      <c r="Q501" s="281"/>
      <c r="R501" s="274"/>
      <c r="S501" s="428"/>
      <c r="T501" s="257"/>
      <c r="U501" s="350"/>
      <c r="V501" s="495"/>
    </row>
    <row r="502" spans="1:24" s="113" customFormat="1" ht="17.25" customHeight="1" x14ac:dyDescent="0.2">
      <c r="A502" s="427" t="s">
        <v>248</v>
      </c>
      <c r="B502" s="424"/>
      <c r="C502" s="424"/>
      <c r="D502" s="424"/>
      <c r="H502" s="574"/>
      <c r="I502" s="443"/>
      <c r="J502" s="575"/>
      <c r="K502" s="656">
        <f>ROUND(+K487+K493+K499,0)</f>
        <v>3746362662</v>
      </c>
      <c r="L502" s="428"/>
      <c r="M502" s="119"/>
      <c r="N502" s="275">
        <f>+N487</f>
        <v>274637695.12</v>
      </c>
      <c r="O502" s="428"/>
      <c r="P502" s="119"/>
      <c r="Q502" s="275">
        <f>Q487</f>
        <v>699578042.40999997</v>
      </c>
      <c r="R502" s="274"/>
      <c r="S502" s="428"/>
      <c r="T502" s="275">
        <f>T487</f>
        <v>974219835.35500026</v>
      </c>
      <c r="U502" s="777">
        <f>IF(K502=0,0)+IF(K502&gt;0,T502/K502)</f>
        <v>0.26004418772284899</v>
      </c>
      <c r="V502" s="778"/>
      <c r="X502" s="660">
        <f>+T502/K502</f>
        <v>0.26004418772284899</v>
      </c>
    </row>
    <row r="503" spans="1:24" ht="5.25" customHeight="1" x14ac:dyDescent="0.2">
      <c r="A503" s="411"/>
      <c r="B503" s="412"/>
      <c r="C503" s="412"/>
      <c r="D503" s="412"/>
      <c r="J503" s="455"/>
      <c r="K503" s="252"/>
      <c r="L503" s="428"/>
      <c r="M503" s="119"/>
      <c r="N503" s="281"/>
      <c r="O503" s="428"/>
      <c r="P503" s="119"/>
      <c r="Q503" s="281"/>
      <c r="R503" s="274"/>
      <c r="S503" s="428"/>
      <c r="T503" s="257"/>
      <c r="U503" s="350"/>
      <c r="V503" s="495"/>
    </row>
    <row r="504" spans="1:24" s="151" customFormat="1" ht="12" customHeight="1" x14ac:dyDescent="0.2">
      <c r="A504" s="576" t="s">
        <v>526</v>
      </c>
      <c r="B504" s="577"/>
      <c r="C504" s="577"/>
      <c r="D504" s="577"/>
      <c r="H504" s="578"/>
      <c r="I504" s="579"/>
      <c r="J504" s="580"/>
      <c r="K504" s="282">
        <f>+K492+K498+K506</f>
        <v>0</v>
      </c>
      <c r="L504" s="500"/>
      <c r="M504" s="175"/>
      <c r="N504" s="282"/>
      <c r="O504" s="500"/>
      <c r="P504" s="175"/>
      <c r="Q504" s="282"/>
      <c r="R504" s="283"/>
      <c r="S504" s="500"/>
      <c r="T504" s="284">
        <v>0</v>
      </c>
      <c r="U504" s="779">
        <f>IF(K504=0,0)+IF(K504&gt;0,T504/K504)</f>
        <v>0</v>
      </c>
      <c r="V504" s="780"/>
    </row>
    <row r="505" spans="1:24" ht="4.5" customHeight="1" x14ac:dyDescent="0.2">
      <c r="A505" s="411"/>
      <c r="B505" s="412"/>
      <c r="C505" s="412"/>
      <c r="D505" s="412"/>
      <c r="E505" s="412"/>
      <c r="F505" s="412"/>
      <c r="G505" s="412"/>
      <c r="J505" s="330"/>
      <c r="K505" s="252"/>
      <c r="L505" s="428"/>
      <c r="M505" s="119"/>
      <c r="N505" s="257"/>
      <c r="O505" s="428"/>
      <c r="P505" s="119"/>
      <c r="Q505" s="257"/>
      <c r="R505" s="274"/>
      <c r="S505" s="428"/>
      <c r="T505" s="257"/>
      <c r="U505" s="351"/>
      <c r="V505" s="496"/>
    </row>
    <row r="506" spans="1:24" ht="12.75" customHeight="1" x14ac:dyDescent="0.2">
      <c r="A506" s="411" t="s">
        <v>249</v>
      </c>
      <c r="B506" s="412"/>
      <c r="C506" s="412"/>
      <c r="D506" s="412"/>
      <c r="E506" s="412"/>
      <c r="F506" s="412"/>
      <c r="G506" s="412"/>
      <c r="J506" s="330"/>
      <c r="K506" s="285"/>
      <c r="L506" s="428"/>
      <c r="M506" s="119"/>
      <c r="N506" s="286">
        <f>+N508-N502</f>
        <v>-0.12000000476837158</v>
      </c>
      <c r="O506" s="428"/>
      <c r="P506" s="119"/>
      <c r="Q506" s="286">
        <f>+'[3]ACTA PARCIAL OBRA 04'!$R$284</f>
        <v>0.06</v>
      </c>
      <c r="R506" s="274"/>
      <c r="S506" s="428"/>
      <c r="T506" s="286">
        <f>+'[3]ACTA PARCIAL OBRA 04'!$U$284</f>
        <v>0.06</v>
      </c>
      <c r="U506" s="781"/>
      <c r="V506" s="782"/>
    </row>
    <row r="507" spans="1:24" ht="3" customHeight="1" x14ac:dyDescent="0.2">
      <c r="A507" s="411"/>
      <c r="B507" s="412"/>
      <c r="C507" s="412"/>
      <c r="D507" s="412"/>
      <c r="E507" s="412"/>
      <c r="F507" s="412"/>
      <c r="G507" s="412"/>
      <c r="J507" s="330"/>
      <c r="K507" s="252"/>
      <c r="L507" s="428"/>
      <c r="M507" s="119"/>
      <c r="N507" s="257"/>
      <c r="O507" s="428"/>
      <c r="P507" s="119"/>
      <c r="Q507" s="257"/>
      <c r="R507" s="274"/>
      <c r="S507" s="428"/>
      <c r="T507" s="257"/>
      <c r="U507" s="351"/>
      <c r="V507" s="496"/>
    </row>
    <row r="508" spans="1:24" ht="13.5" customHeight="1" x14ac:dyDescent="0.2">
      <c r="A508" s="411" t="s">
        <v>525</v>
      </c>
      <c r="B508" s="412"/>
      <c r="C508" s="412"/>
      <c r="D508" s="412"/>
      <c r="J508" s="499"/>
      <c r="K508" s="654">
        <f>+K504+K506+K502</f>
        <v>3746362662</v>
      </c>
      <c r="L508" s="428"/>
      <c r="M508" s="119"/>
      <c r="N508" s="273">
        <f>+ROUND(N502,0)</f>
        <v>274637695</v>
      </c>
      <c r="O508" s="428"/>
      <c r="P508" s="119"/>
      <c r="Q508" s="273">
        <f>+ROUND(Q502,0)</f>
        <v>699578042</v>
      </c>
      <c r="R508" s="274"/>
      <c r="S508" s="428"/>
      <c r="T508" s="273">
        <f>+ROUND(T502,0)</f>
        <v>974219835</v>
      </c>
      <c r="U508" s="777">
        <f>IF(K508=0,0)+IF(K508&gt;0,T508/K508)</f>
        <v>0.26004418762809034</v>
      </c>
      <c r="V508" s="778"/>
    </row>
    <row r="509" spans="1:24" ht="3.75" customHeight="1" x14ac:dyDescent="0.2">
      <c r="A509" s="411"/>
      <c r="B509" s="412"/>
      <c r="C509" s="412"/>
      <c r="D509" s="412"/>
      <c r="E509" s="412"/>
      <c r="F509" s="412"/>
      <c r="G509" s="412"/>
      <c r="J509" s="330"/>
      <c r="K509" s="252"/>
      <c r="L509" s="428"/>
      <c r="M509" s="119"/>
      <c r="N509" s="257"/>
      <c r="O509" s="428"/>
      <c r="P509" s="119"/>
      <c r="Q509" s="257"/>
      <c r="R509" s="274"/>
      <c r="S509" s="428"/>
      <c r="T509" s="257"/>
      <c r="U509" s="351"/>
      <c r="V509" s="496"/>
    </row>
    <row r="510" spans="1:24" ht="12.75" customHeight="1" x14ac:dyDescent="0.2">
      <c r="A510" s="411" t="s">
        <v>250</v>
      </c>
      <c r="B510" s="412"/>
      <c r="C510" s="412"/>
      <c r="D510" s="412"/>
      <c r="E510" s="287">
        <v>0.2</v>
      </c>
      <c r="F510" s="288"/>
      <c r="G510" s="412" t="s">
        <v>238</v>
      </c>
      <c r="J510" s="330"/>
      <c r="K510" s="273">
        <v>685543794</v>
      </c>
      <c r="L510" s="428"/>
      <c r="M510" s="289">
        <v>0.25</v>
      </c>
      <c r="N510" s="275">
        <f>+N508*M510</f>
        <v>68659423.75</v>
      </c>
      <c r="O510" s="428"/>
      <c r="P510" s="119"/>
      <c r="Q510" s="275">
        <f>+Q508*M510</f>
        <v>174894510.5</v>
      </c>
      <c r="R510" s="274"/>
      <c r="S510" s="428"/>
      <c r="T510" s="275">
        <f>T508*M510</f>
        <v>243554958.75</v>
      </c>
      <c r="U510" s="777">
        <f>IF(K510=0,0)+IF(K510&gt;0,T510/K510)</f>
        <v>0.35527264761439881</v>
      </c>
      <c r="V510" s="778"/>
    </row>
    <row r="511" spans="1:24" ht="5.25" customHeight="1" x14ac:dyDescent="0.2">
      <c r="A511" s="411"/>
      <c r="B511" s="412"/>
      <c r="C511" s="412"/>
      <c r="D511" s="412"/>
      <c r="E511" s="412"/>
      <c r="F511" s="412"/>
      <c r="G511" s="412"/>
      <c r="J511" s="330"/>
      <c r="K511" s="252"/>
      <c r="L511" s="428"/>
      <c r="M511" s="119"/>
      <c r="N511" s="257"/>
      <c r="O511" s="428"/>
      <c r="P511" s="119"/>
      <c r="Q511" s="257"/>
      <c r="R511" s="274"/>
      <c r="S511" s="428"/>
      <c r="T511" s="257"/>
      <c r="U511" s="352"/>
      <c r="V511" s="501"/>
    </row>
    <row r="512" spans="1:24" ht="11.25" customHeight="1" x14ac:dyDescent="0.2">
      <c r="A512" s="411" t="s">
        <v>251</v>
      </c>
      <c r="B512" s="412"/>
      <c r="C512" s="412"/>
      <c r="D512" s="412"/>
      <c r="J512" s="330"/>
      <c r="K512" s="252"/>
      <c r="L512" s="428"/>
      <c r="M512" s="119"/>
      <c r="N512" s="275">
        <f>ROUND(N508-N510,0)</f>
        <v>205978271</v>
      </c>
      <c r="O512" s="428"/>
      <c r="P512" s="119"/>
      <c r="Q512" s="275">
        <f>ROUND(Q508-Q510,0)</f>
        <v>524683532</v>
      </c>
      <c r="R512" s="274"/>
      <c r="S512" s="428"/>
      <c r="T512" s="275">
        <f>T508-T510</f>
        <v>730664876.25</v>
      </c>
      <c r="U512" s="777"/>
      <c r="V512" s="778"/>
    </row>
    <row r="513" spans="1:22" ht="4.5" customHeight="1" x14ac:dyDescent="0.2">
      <c r="A513" s="411"/>
      <c r="B513" s="412"/>
      <c r="C513" s="412"/>
      <c r="D513" s="412"/>
      <c r="E513" s="412"/>
      <c r="F513" s="412"/>
      <c r="G513" s="412"/>
      <c r="J513" s="330"/>
      <c r="K513" s="252"/>
      <c r="L513" s="428"/>
      <c r="M513" s="119"/>
      <c r="N513" s="257"/>
      <c r="O513" s="428"/>
      <c r="P513" s="119"/>
      <c r="Q513" s="257"/>
      <c r="R513" s="274"/>
      <c r="S513" s="428"/>
      <c r="T513" s="257"/>
      <c r="U513" s="353"/>
      <c r="V513" s="502"/>
    </row>
    <row r="514" spans="1:22" ht="12" hidden="1" customHeight="1" x14ac:dyDescent="0.2">
      <c r="A514" s="411"/>
      <c r="B514" s="412"/>
      <c r="C514" s="412"/>
      <c r="D514" s="412"/>
      <c r="E514" s="412"/>
      <c r="F514" s="412"/>
      <c r="G514" s="412"/>
      <c r="J514" s="330"/>
      <c r="K514" s="290"/>
      <c r="L514" s="428"/>
      <c r="M514" s="119"/>
      <c r="N514" s="257"/>
      <c r="O514" s="428"/>
      <c r="P514" s="119"/>
      <c r="Q514" s="257"/>
      <c r="R514" s="274"/>
      <c r="S514" s="428"/>
      <c r="T514" s="257"/>
      <c r="U514" s="353"/>
      <c r="V514" s="502"/>
    </row>
    <row r="515" spans="1:22" s="113" customFormat="1" ht="15" customHeight="1" x14ac:dyDescent="0.2">
      <c r="A515" s="427" t="s">
        <v>252</v>
      </c>
      <c r="B515" s="424"/>
      <c r="C515" s="424"/>
      <c r="D515" s="424"/>
      <c r="E515" s="424"/>
      <c r="F515" s="424"/>
      <c r="G515" s="424"/>
      <c r="H515" s="574"/>
      <c r="I515" s="443"/>
      <c r="J515" s="200"/>
      <c r="K515" s="581"/>
      <c r="L515" s="428"/>
      <c r="M515" s="119"/>
      <c r="N515" s="348">
        <f>+N508/L23</f>
        <v>7.3307824089135123E-2</v>
      </c>
      <c r="O515" s="428"/>
      <c r="P515" s="119"/>
      <c r="Q515" s="348">
        <f>+Q508/L23</f>
        <v>0.18673526967795731</v>
      </c>
      <c r="R515" s="274"/>
      <c r="S515" s="428"/>
      <c r="T515" s="348">
        <f>+T508/L23</f>
        <v>0.26004418762809034</v>
      </c>
      <c r="U515" s="777"/>
      <c r="V515" s="778"/>
    </row>
    <row r="516" spans="1:22" ht="3" customHeight="1" x14ac:dyDescent="0.2">
      <c r="A516" s="411"/>
      <c r="B516" s="412"/>
      <c r="C516" s="412"/>
      <c r="D516" s="412"/>
      <c r="E516" s="412"/>
      <c r="F516" s="412"/>
      <c r="G516" s="412"/>
      <c r="J516" s="330"/>
      <c r="K516" s="290"/>
      <c r="L516" s="428"/>
      <c r="M516" s="119"/>
      <c r="N516" s="257"/>
      <c r="O516" s="428"/>
      <c r="P516" s="119"/>
      <c r="Q516" s="257"/>
      <c r="R516" s="274"/>
      <c r="S516" s="428"/>
      <c r="T516" s="257"/>
      <c r="U516" s="353"/>
      <c r="V516" s="502"/>
    </row>
    <row r="517" spans="1:22" ht="11.25" customHeight="1" x14ac:dyDescent="0.2">
      <c r="A517" s="411" t="s">
        <v>253</v>
      </c>
      <c r="B517" s="412"/>
      <c r="C517" s="412"/>
      <c r="D517" s="412"/>
      <c r="E517" s="412"/>
      <c r="F517" s="412"/>
      <c r="G517" s="412"/>
      <c r="J517" s="330"/>
      <c r="K517" s="290"/>
      <c r="L517" s="428"/>
      <c r="M517" s="119"/>
      <c r="N517" s="275">
        <f>+ROUND(N512,0)</f>
        <v>205978271</v>
      </c>
      <c r="O517" s="428"/>
      <c r="P517" s="119"/>
      <c r="Q517" s="275">
        <f>+ROUND(Q512,0)</f>
        <v>524683532</v>
      </c>
      <c r="R517" s="274"/>
      <c r="S517" s="428"/>
      <c r="T517" s="275">
        <f>+ROUND(T512,0)</f>
        <v>730664876</v>
      </c>
      <c r="U517" s="777"/>
      <c r="V517" s="778"/>
    </row>
    <row r="518" spans="1:22" ht="13.5" hidden="1" customHeight="1" x14ac:dyDescent="0.2">
      <c r="A518" s="503"/>
      <c r="B518" s="291"/>
      <c r="C518" s="292"/>
      <c r="D518" s="292"/>
      <c r="E518" s="292"/>
      <c r="F518" s="292"/>
      <c r="G518" s="291"/>
      <c r="H518" s="293"/>
      <c r="I518" s="54"/>
      <c r="J518" s="294"/>
      <c r="K518" s="295"/>
      <c r="L518" s="460"/>
      <c r="M518" s="176"/>
      <c r="N518" s="296"/>
      <c r="O518" s="460"/>
      <c r="P518" s="176"/>
      <c r="Q518" s="296"/>
      <c r="R518" s="297"/>
      <c r="S518" s="176"/>
      <c r="T518" s="298"/>
      <c r="U518" s="354"/>
      <c r="V518" s="504"/>
    </row>
    <row r="519" spans="1:22" s="385" customFormat="1" ht="11.25" customHeight="1" x14ac:dyDescent="0.2">
      <c r="A519" s="949" t="s">
        <v>546</v>
      </c>
      <c r="B519" s="950"/>
      <c r="C519" s="950"/>
      <c r="D519" s="950"/>
      <c r="E519" s="950"/>
      <c r="F519" s="950"/>
      <c r="G519" s="950"/>
      <c r="H519" s="950"/>
      <c r="I519" s="950"/>
      <c r="J519" s="950"/>
      <c r="K519" s="951"/>
      <c r="L519" s="582"/>
      <c r="M519" s="583"/>
      <c r="N519" s="584"/>
      <c r="O519" s="582"/>
      <c r="P519" s="583"/>
      <c r="Q519" s="584"/>
      <c r="R519" s="585"/>
      <c r="S519" s="582"/>
      <c r="T519" s="586"/>
      <c r="U519" s="587"/>
      <c r="V519" s="588"/>
    </row>
    <row r="520" spans="1:22" s="178" customFormat="1" ht="15" customHeight="1" x14ac:dyDescent="0.2">
      <c r="A520" s="505" t="s">
        <v>547</v>
      </c>
      <c r="B520" s="506"/>
      <c r="C520" s="506"/>
      <c r="D520" s="506"/>
      <c r="E520" s="506"/>
      <c r="F520" s="506"/>
      <c r="G520" s="506"/>
      <c r="H520" s="507"/>
      <c r="I520" s="508"/>
      <c r="J520" s="509"/>
      <c r="K520" s="300"/>
      <c r="L520" s="510"/>
      <c r="M520" s="177"/>
      <c r="N520" s="190"/>
      <c r="O520" s="510"/>
      <c r="P520" s="177"/>
      <c r="Q520" s="190">
        <v>0</v>
      </c>
      <c r="R520" s="301"/>
      <c r="S520" s="510"/>
      <c r="T520" s="190">
        <v>0</v>
      </c>
      <c r="U520" s="940">
        <f>IF(K520=0,0)+IF(K520&gt;0,T520/K520)</f>
        <v>0</v>
      </c>
      <c r="V520" s="941"/>
    </row>
    <row r="521" spans="1:22" s="178" customFormat="1" ht="4.5" customHeight="1" x14ac:dyDescent="0.2">
      <c r="A521" s="511"/>
      <c r="B521" s="512"/>
      <c r="C521" s="513"/>
      <c r="D521" s="513"/>
      <c r="E521" s="513"/>
      <c r="F521" s="513"/>
      <c r="G521" s="512"/>
      <c r="H521" s="507"/>
      <c r="I521" s="508"/>
      <c r="J521" s="509"/>
      <c r="K521" s="302"/>
      <c r="L521" s="510"/>
      <c r="M521" s="177"/>
      <c r="N521" s="303"/>
      <c r="O521" s="510"/>
      <c r="P521" s="177"/>
      <c r="Q521" s="304"/>
      <c r="R521" s="301"/>
      <c r="S521" s="510"/>
      <c r="T521" s="304"/>
      <c r="U521" s="355"/>
      <c r="V521" s="514"/>
    </row>
    <row r="522" spans="1:22" s="178" customFormat="1" ht="17.25" customHeight="1" x14ac:dyDescent="0.2">
      <c r="A522" s="505" t="s">
        <v>548</v>
      </c>
      <c r="B522" s="506"/>
      <c r="C522" s="305"/>
      <c r="D522" s="305"/>
      <c r="E522" s="306">
        <f>+H486</f>
        <v>0</v>
      </c>
      <c r="F522" s="307"/>
      <c r="G522" s="506" t="s">
        <v>238</v>
      </c>
      <c r="H522" s="507"/>
      <c r="I522" s="508"/>
      <c r="J522" s="509"/>
      <c r="K522" s="300"/>
      <c r="L522" s="510"/>
      <c r="M522" s="177"/>
      <c r="N522" s="308"/>
      <c r="O522" s="510"/>
      <c r="P522" s="177"/>
      <c r="Q522" s="308">
        <v>0</v>
      </c>
      <c r="R522" s="301"/>
      <c r="S522" s="510"/>
      <c r="T522" s="190">
        <v>0</v>
      </c>
      <c r="U522" s="940"/>
      <c r="V522" s="941"/>
    </row>
    <row r="523" spans="1:22" s="178" customFormat="1" ht="3.75" customHeight="1" x14ac:dyDescent="0.2">
      <c r="A523" s="505"/>
      <c r="B523" s="506"/>
      <c r="C523" s="506"/>
      <c r="D523" s="506"/>
      <c r="E523" s="506"/>
      <c r="F523" s="506"/>
      <c r="G523" s="506"/>
      <c r="H523" s="507"/>
      <c r="I523" s="508"/>
      <c r="J523" s="509"/>
      <c r="K523" s="302"/>
      <c r="L523" s="510"/>
      <c r="M523" s="177"/>
      <c r="N523" s="303"/>
      <c r="O523" s="510"/>
      <c r="P523" s="177"/>
      <c r="Q523" s="304"/>
      <c r="R523" s="301"/>
      <c r="S523" s="510"/>
      <c r="T523" s="304"/>
      <c r="U523" s="356"/>
      <c r="V523" s="515"/>
    </row>
    <row r="524" spans="1:22" s="178" customFormat="1" ht="17.25" customHeight="1" x14ac:dyDescent="0.2">
      <c r="A524" s="516" t="s">
        <v>549</v>
      </c>
      <c r="B524" s="517"/>
      <c r="C524" s="517"/>
      <c r="D524" s="517"/>
      <c r="E524" s="518"/>
      <c r="F524" s="518"/>
      <c r="G524" s="519"/>
      <c r="H524" s="520"/>
      <c r="I524" s="521"/>
      <c r="J524" s="509"/>
      <c r="K524" s="309"/>
      <c r="L524" s="510"/>
      <c r="M524" s="177"/>
      <c r="N524" s="308"/>
      <c r="O524" s="510"/>
      <c r="P524" s="177"/>
      <c r="Q524" s="308"/>
      <c r="R524" s="301"/>
      <c r="S524" s="510"/>
      <c r="T524" s="190">
        <v>0</v>
      </c>
      <c r="U524" s="940">
        <f>IF(K524=0,0)+IF(K524&gt;0,T524/K524)</f>
        <v>0</v>
      </c>
      <c r="V524" s="941"/>
    </row>
    <row r="525" spans="1:22" s="180" customFormat="1" ht="4.5" customHeight="1" x14ac:dyDescent="0.2">
      <c r="A525" s="522"/>
      <c r="B525" s="523"/>
      <c r="C525" s="523"/>
      <c r="D525" s="523"/>
      <c r="E525" s="523"/>
      <c r="F525" s="523"/>
      <c r="G525" s="523"/>
      <c r="H525" s="524"/>
      <c r="I525" s="525"/>
      <c r="J525" s="526"/>
      <c r="K525" s="311"/>
      <c r="L525" s="527"/>
      <c r="M525" s="179"/>
      <c r="N525" s="312"/>
      <c r="O525" s="527"/>
      <c r="P525" s="310"/>
      <c r="Q525" s="312"/>
      <c r="R525" s="313"/>
      <c r="S525" s="527"/>
      <c r="T525" s="314"/>
      <c r="U525" s="942"/>
      <c r="V525" s="943"/>
    </row>
    <row r="526" spans="1:22" s="178" customFormat="1" ht="13.5" customHeight="1" x14ac:dyDescent="0.2">
      <c r="A526" s="505" t="s">
        <v>550</v>
      </c>
      <c r="B526" s="506"/>
      <c r="C526" s="506"/>
      <c r="D526" s="506"/>
      <c r="E526" s="506"/>
      <c r="F526" s="506"/>
      <c r="G526" s="506"/>
      <c r="H526" s="507"/>
      <c r="I526" s="508"/>
      <c r="J526" s="509"/>
      <c r="K526" s="300"/>
      <c r="L526" s="510"/>
      <c r="M526" s="177"/>
      <c r="N526" s="190"/>
      <c r="O526" s="510"/>
      <c r="P526" s="177"/>
      <c r="Q526" s="190">
        <v>0</v>
      </c>
      <c r="R526" s="301"/>
      <c r="S526" s="510"/>
      <c r="T526" s="190">
        <v>0</v>
      </c>
      <c r="U526" s="940">
        <f>IF(K526=0,0)+IF(K526&gt;0,T526/K526)</f>
        <v>0</v>
      </c>
      <c r="V526" s="941"/>
    </row>
    <row r="527" spans="1:22" s="178" customFormat="1" ht="3" customHeight="1" x14ac:dyDescent="0.2">
      <c r="A527" s="511"/>
      <c r="B527" s="512"/>
      <c r="C527" s="513"/>
      <c r="D527" s="513"/>
      <c r="E527" s="513"/>
      <c r="F527" s="513"/>
      <c r="G527" s="512"/>
      <c r="H527" s="507"/>
      <c r="I527" s="508"/>
      <c r="J527" s="509"/>
      <c r="K527" s="302"/>
      <c r="L527" s="510"/>
      <c r="M527" s="177"/>
      <c r="N527" s="303"/>
      <c r="O527" s="510"/>
      <c r="P527" s="177"/>
      <c r="Q527" s="304"/>
      <c r="R527" s="301"/>
      <c r="S527" s="510"/>
      <c r="T527" s="304"/>
      <c r="U527" s="355"/>
      <c r="V527" s="514"/>
    </row>
    <row r="528" spans="1:22" s="178" customFormat="1" ht="10.5" customHeight="1" x14ac:dyDescent="0.2">
      <c r="A528" s="505" t="s">
        <v>244</v>
      </c>
      <c r="B528" s="506"/>
      <c r="C528" s="305"/>
      <c r="D528" s="305"/>
      <c r="E528" s="306">
        <v>0.19</v>
      </c>
      <c r="F528" s="307"/>
      <c r="G528" s="506" t="s">
        <v>238</v>
      </c>
      <c r="H528" s="507"/>
      <c r="I528" s="508"/>
      <c r="J528" s="509"/>
      <c r="K528" s="300"/>
      <c r="L528" s="510"/>
      <c r="M528" s="177"/>
      <c r="N528" s="308"/>
      <c r="O528" s="510"/>
      <c r="P528" s="177"/>
      <c r="Q528" s="308">
        <v>0</v>
      </c>
      <c r="R528" s="301"/>
      <c r="S528" s="510"/>
      <c r="T528" s="190">
        <v>0</v>
      </c>
      <c r="U528" s="940"/>
      <c r="V528" s="941"/>
    </row>
    <row r="529" spans="1:22" s="178" customFormat="1" ht="3" customHeight="1" x14ac:dyDescent="0.2">
      <c r="A529" s="505"/>
      <c r="B529" s="506"/>
      <c r="C529" s="506"/>
      <c r="D529" s="506"/>
      <c r="E529" s="506"/>
      <c r="F529" s="506"/>
      <c r="G529" s="506"/>
      <c r="H529" s="507"/>
      <c r="I529" s="508"/>
      <c r="J529" s="509"/>
      <c r="K529" s="302"/>
      <c r="L529" s="510"/>
      <c r="M529" s="177"/>
      <c r="N529" s="303"/>
      <c r="O529" s="510"/>
      <c r="P529" s="177"/>
      <c r="Q529" s="304"/>
      <c r="R529" s="301"/>
      <c r="S529" s="510"/>
      <c r="T529" s="304"/>
      <c r="U529" s="356"/>
      <c r="V529" s="515"/>
    </row>
    <row r="530" spans="1:22" s="178" customFormat="1" ht="12" customHeight="1" x14ac:dyDescent="0.2">
      <c r="A530" s="516" t="s">
        <v>551</v>
      </c>
      <c r="B530" s="517"/>
      <c r="C530" s="517"/>
      <c r="D530" s="517"/>
      <c r="E530" s="518"/>
      <c r="F530" s="518"/>
      <c r="G530" s="519"/>
      <c r="H530" s="520"/>
      <c r="I530" s="521"/>
      <c r="J530" s="509"/>
      <c r="K530" s="309"/>
      <c r="L530" s="510"/>
      <c r="M530" s="177"/>
      <c r="N530" s="308"/>
      <c r="O530" s="510"/>
      <c r="P530" s="177"/>
      <c r="Q530" s="308"/>
      <c r="R530" s="301"/>
      <c r="S530" s="510"/>
      <c r="T530" s="190">
        <v>0</v>
      </c>
      <c r="U530" s="940">
        <f>IF(K530=0,0)+IF(K530&gt;0,T530/K530)</f>
        <v>0</v>
      </c>
      <c r="V530" s="941"/>
    </row>
    <row r="531" spans="1:22" s="180" customFormat="1" ht="3.75" customHeight="1" x14ac:dyDescent="0.2">
      <c r="A531" s="522"/>
      <c r="B531" s="523"/>
      <c r="C531" s="523"/>
      <c r="D531" s="523"/>
      <c r="E531" s="523"/>
      <c r="F531" s="523"/>
      <c r="G531" s="523"/>
      <c r="H531" s="524"/>
      <c r="I531" s="525"/>
      <c r="J531" s="526"/>
      <c r="K531" s="311"/>
      <c r="L531" s="527"/>
      <c r="M531" s="179"/>
      <c r="N531" s="312"/>
      <c r="O531" s="527"/>
      <c r="P531" s="310"/>
      <c r="Q531" s="312"/>
      <c r="R531" s="313"/>
      <c r="S531" s="527"/>
      <c r="T531" s="314"/>
      <c r="U531" s="942"/>
      <c r="V531" s="943"/>
    </row>
    <row r="532" spans="1:22" s="178" customFormat="1" ht="12" customHeight="1" x14ac:dyDescent="0.2">
      <c r="A532" s="505" t="s">
        <v>552</v>
      </c>
      <c r="B532" s="506"/>
      <c r="C532" s="506"/>
      <c r="D532" s="506"/>
      <c r="E532" s="506"/>
      <c r="F532" s="506"/>
      <c r="G532" s="506"/>
      <c r="H532" s="507"/>
      <c r="I532" s="508"/>
      <c r="J532" s="509"/>
      <c r="K532" s="300"/>
      <c r="L532" s="510"/>
      <c r="M532" s="177"/>
      <c r="N532" s="190"/>
      <c r="O532" s="510"/>
      <c r="P532" s="177"/>
      <c r="Q532" s="190">
        <v>0</v>
      </c>
      <c r="R532" s="301"/>
      <c r="S532" s="510"/>
      <c r="T532" s="190">
        <v>0</v>
      </c>
      <c r="U532" s="940">
        <f>IF(K532=0,0)+IF(K532&gt;0,T532/K532)</f>
        <v>0</v>
      </c>
      <c r="V532" s="941"/>
    </row>
    <row r="533" spans="1:22" s="178" customFormat="1" ht="3.75" customHeight="1" x14ac:dyDescent="0.2">
      <c r="A533" s="511"/>
      <c r="B533" s="512"/>
      <c r="C533" s="513"/>
      <c r="D533" s="513"/>
      <c r="E533" s="513"/>
      <c r="F533" s="513"/>
      <c r="G533" s="512"/>
      <c r="H533" s="507"/>
      <c r="I533" s="508"/>
      <c r="J533" s="509"/>
      <c r="K533" s="302"/>
      <c r="L533" s="510"/>
      <c r="M533" s="177"/>
      <c r="N533" s="303"/>
      <c r="O533" s="510"/>
      <c r="P533" s="177"/>
      <c r="Q533" s="304"/>
      <c r="R533" s="301"/>
      <c r="S533" s="510"/>
      <c r="T533" s="304"/>
      <c r="U533" s="355"/>
      <c r="V533" s="514"/>
    </row>
    <row r="534" spans="1:22" s="178" customFormat="1" ht="11.25" customHeight="1" x14ac:dyDescent="0.2">
      <c r="A534" s="505" t="s">
        <v>548</v>
      </c>
      <c r="B534" s="506"/>
      <c r="C534" s="305"/>
      <c r="D534" s="305"/>
      <c r="E534" s="306">
        <f>+H486</f>
        <v>0</v>
      </c>
      <c r="F534" s="307"/>
      <c r="G534" s="506" t="s">
        <v>238</v>
      </c>
      <c r="H534" s="507"/>
      <c r="I534" s="508"/>
      <c r="J534" s="509"/>
      <c r="K534" s="300"/>
      <c r="L534" s="510"/>
      <c r="M534" s="177"/>
      <c r="N534" s="308"/>
      <c r="O534" s="510"/>
      <c r="P534" s="177"/>
      <c r="Q534" s="308">
        <v>0</v>
      </c>
      <c r="R534" s="301"/>
      <c r="S534" s="510"/>
      <c r="T534" s="190">
        <v>0</v>
      </c>
      <c r="U534" s="940"/>
      <c r="V534" s="941"/>
    </row>
    <row r="535" spans="1:22" s="178" customFormat="1" ht="4.5" customHeight="1" x14ac:dyDescent="0.2">
      <c r="A535" s="505"/>
      <c r="B535" s="506"/>
      <c r="C535" s="506"/>
      <c r="D535" s="506"/>
      <c r="E535" s="506"/>
      <c r="F535" s="506"/>
      <c r="G535" s="506"/>
      <c r="H535" s="507"/>
      <c r="I535" s="508"/>
      <c r="J535" s="509"/>
      <c r="K535" s="302"/>
      <c r="L535" s="510"/>
      <c r="M535" s="177"/>
      <c r="N535" s="303"/>
      <c r="O535" s="510"/>
      <c r="P535" s="177"/>
      <c r="Q535" s="304"/>
      <c r="R535" s="301"/>
      <c r="S535" s="510"/>
      <c r="T535" s="304"/>
      <c r="U535" s="356"/>
      <c r="V535" s="515"/>
    </row>
    <row r="536" spans="1:22" s="178" customFormat="1" ht="9.75" customHeight="1" x14ac:dyDescent="0.2">
      <c r="A536" s="516" t="s">
        <v>553</v>
      </c>
      <c r="B536" s="517"/>
      <c r="C536" s="517"/>
      <c r="D536" s="517"/>
      <c r="E536" s="518"/>
      <c r="F536" s="518"/>
      <c r="G536" s="519"/>
      <c r="H536" s="520"/>
      <c r="I536" s="521"/>
      <c r="J536" s="509"/>
      <c r="K536" s="309"/>
      <c r="L536" s="510"/>
      <c r="M536" s="177"/>
      <c r="N536" s="308"/>
      <c r="O536" s="510"/>
      <c r="P536" s="177"/>
      <c r="Q536" s="308"/>
      <c r="R536" s="301"/>
      <c r="S536" s="510"/>
      <c r="T536" s="190">
        <v>0</v>
      </c>
      <c r="U536" s="940">
        <f>IF(K536=0,0)+IF(K536&gt;0,T536/K536)</f>
        <v>0</v>
      </c>
      <c r="V536" s="941"/>
    </row>
    <row r="537" spans="1:22" s="180" customFormat="1" ht="6" customHeight="1" x14ac:dyDescent="0.2">
      <c r="A537" s="522"/>
      <c r="B537" s="523"/>
      <c r="C537" s="523"/>
      <c r="D537" s="523"/>
      <c r="E537" s="523"/>
      <c r="F537" s="523"/>
      <c r="G537" s="523"/>
      <c r="H537" s="524"/>
      <c r="I537" s="525"/>
      <c r="J537" s="526"/>
      <c r="K537" s="311"/>
      <c r="L537" s="527"/>
      <c r="M537" s="179"/>
      <c r="N537" s="312"/>
      <c r="O537" s="527"/>
      <c r="P537" s="310"/>
      <c r="Q537" s="312"/>
      <c r="R537" s="313"/>
      <c r="S537" s="527"/>
      <c r="T537" s="314"/>
      <c r="U537" s="942"/>
      <c r="V537" s="943"/>
    </row>
    <row r="538" spans="1:22" s="178" customFormat="1" ht="15.75" customHeight="1" x14ac:dyDescent="0.2">
      <c r="A538" s="516" t="s">
        <v>554</v>
      </c>
      <c r="B538" s="517"/>
      <c r="C538" s="517"/>
      <c r="D538" s="517"/>
      <c r="E538" s="517"/>
      <c r="F538" s="517"/>
      <c r="G538" s="506"/>
      <c r="H538" s="507"/>
      <c r="I538" s="508"/>
      <c r="J538" s="509"/>
      <c r="K538" s="309"/>
      <c r="L538" s="510"/>
      <c r="M538" s="177"/>
      <c r="N538" s="190"/>
      <c r="O538" s="510"/>
      <c r="P538" s="177"/>
      <c r="Q538" s="190">
        <v>0</v>
      </c>
      <c r="R538" s="301"/>
      <c r="S538" s="510"/>
      <c r="T538" s="190">
        <v>0</v>
      </c>
      <c r="U538" s="940">
        <f>IF(K538=0,0)+IF(K538&gt;0,T538/K538)</f>
        <v>0</v>
      </c>
      <c r="V538" s="941"/>
    </row>
    <row r="539" spans="1:22" s="178" customFormat="1" ht="0.75" customHeight="1" x14ac:dyDescent="0.2">
      <c r="A539" s="511"/>
      <c r="B539" s="512"/>
      <c r="C539" s="513"/>
      <c r="D539" s="513"/>
      <c r="E539" s="513"/>
      <c r="F539" s="513"/>
      <c r="G539" s="512"/>
      <c r="H539" s="507"/>
      <c r="I539" s="508"/>
      <c r="J539" s="509"/>
      <c r="K539" s="302"/>
      <c r="L539" s="510"/>
      <c r="M539" s="177"/>
      <c r="N539" s="303"/>
      <c r="O539" s="510"/>
      <c r="P539" s="177"/>
      <c r="Q539" s="304"/>
      <c r="R539" s="301"/>
      <c r="S539" s="510"/>
      <c r="T539" s="304"/>
      <c r="U539" s="355"/>
      <c r="V539" s="514"/>
    </row>
    <row r="540" spans="1:22" s="178" customFormat="1" ht="12" customHeight="1" x14ac:dyDescent="0.2">
      <c r="A540" s="505" t="s">
        <v>555</v>
      </c>
      <c r="B540" s="506"/>
      <c r="C540" s="506"/>
      <c r="D540" s="506"/>
      <c r="E540" s="506"/>
      <c r="F540" s="506"/>
      <c r="G540" s="506"/>
      <c r="H540" s="507"/>
      <c r="I540" s="508"/>
      <c r="J540" s="509"/>
      <c r="K540" s="315"/>
      <c r="L540" s="510"/>
      <c r="M540" s="181"/>
      <c r="N540" s="316">
        <f>+N517</f>
        <v>205978271</v>
      </c>
      <c r="O540" s="510"/>
      <c r="P540" s="177"/>
      <c r="Q540" s="316">
        <f>Q517</f>
        <v>524683532</v>
      </c>
      <c r="R540" s="301"/>
      <c r="S540" s="510"/>
      <c r="T540" s="317">
        <f>+T517</f>
        <v>730664876</v>
      </c>
      <c r="U540" s="940">
        <f>IF(K513=0,0)+IF(K513&gt;0,T540/K513)</f>
        <v>0</v>
      </c>
      <c r="V540" s="941"/>
    </row>
    <row r="541" spans="1:22" s="178" customFormat="1" ht="1.5" customHeight="1" x14ac:dyDescent="0.2">
      <c r="A541" s="528"/>
      <c r="B541" s="318"/>
      <c r="C541" s="319"/>
      <c r="D541" s="319"/>
      <c r="E541" s="319"/>
      <c r="F541" s="319"/>
      <c r="G541" s="318"/>
      <c r="H541" s="320"/>
      <c r="I541" s="182"/>
      <c r="J541" s="321"/>
      <c r="K541" s="322"/>
      <c r="L541" s="510"/>
      <c r="M541" s="183"/>
      <c r="N541" s="323"/>
      <c r="O541" s="510"/>
      <c r="P541" s="183"/>
      <c r="Q541" s="304"/>
      <c r="R541" s="301"/>
      <c r="S541" s="183"/>
      <c r="T541" s="324"/>
      <c r="U541" s="325"/>
      <c r="V541" s="529"/>
    </row>
    <row r="542" spans="1:22" ht="6.75" hidden="1" customHeight="1" x14ac:dyDescent="0.2">
      <c r="A542" s="503"/>
      <c r="B542" s="291"/>
      <c r="C542" s="292"/>
      <c r="D542" s="292"/>
      <c r="E542" s="292"/>
      <c r="F542" s="292"/>
      <c r="G542" s="291"/>
      <c r="H542" s="293"/>
      <c r="I542" s="54"/>
      <c r="J542" s="294"/>
      <c r="K542" s="295"/>
      <c r="L542" s="460"/>
      <c r="M542" s="120"/>
      <c r="N542" s="296"/>
      <c r="O542" s="460"/>
      <c r="P542" s="120"/>
      <c r="Q542" s="296"/>
      <c r="R542" s="297"/>
      <c r="S542" s="176"/>
      <c r="T542" s="298"/>
      <c r="U542" s="299"/>
      <c r="V542" s="530"/>
    </row>
    <row r="543" spans="1:22" ht="4.5" hidden="1" customHeight="1" x14ac:dyDescent="0.2">
      <c r="A543" s="411"/>
      <c r="B543" s="417"/>
      <c r="C543" s="417"/>
      <c r="D543" s="417"/>
      <c r="E543" s="417"/>
      <c r="F543" s="417"/>
      <c r="G543" s="417"/>
      <c r="J543" s="330"/>
      <c r="K543" s="417"/>
      <c r="L543" s="417"/>
      <c r="M543" s="435"/>
      <c r="N543" s="417"/>
      <c r="O543" s="417"/>
      <c r="P543" s="435"/>
      <c r="Q543" s="417"/>
      <c r="R543" s="417"/>
      <c r="S543" s="417"/>
      <c r="T543" s="417"/>
      <c r="U543" s="417"/>
      <c r="V543" s="531"/>
    </row>
    <row r="544" spans="1:22" ht="11.25" customHeight="1" x14ac:dyDescent="0.2">
      <c r="A544" s="532" t="s">
        <v>254</v>
      </c>
      <c r="B544" s="326"/>
      <c r="C544" s="793">
        <f>+K508-K510</f>
        <v>3060818868</v>
      </c>
      <c r="D544" s="794"/>
      <c r="E544" s="326"/>
      <c r="F544" s="326"/>
      <c r="G544" s="326"/>
      <c r="H544" s="327" t="s">
        <v>255</v>
      </c>
      <c r="I544" s="55"/>
      <c r="J544" s="328"/>
      <c r="K544" s="275">
        <f>K510-T510</f>
        <v>441988835.25</v>
      </c>
      <c r="L544" s="414"/>
      <c r="M544" s="187" t="s">
        <v>51</v>
      </c>
      <c r="N544" s="329"/>
      <c r="O544" s="438"/>
      <c r="P544" s="188" t="s">
        <v>52</v>
      </c>
      <c r="Q544" s="207"/>
      <c r="R544" s="271"/>
      <c r="S544" s="207" t="s">
        <v>53</v>
      </c>
      <c r="T544" s="207"/>
      <c r="U544" s="207"/>
      <c r="V544" s="453"/>
    </row>
    <row r="545" spans="1:29" ht="5.25" customHeight="1" x14ac:dyDescent="0.2">
      <c r="A545" s="449"/>
      <c r="B545" s="438"/>
      <c r="C545" s="438"/>
      <c r="D545" s="438"/>
      <c r="E545" s="438"/>
      <c r="F545" s="438"/>
      <c r="G545" s="438"/>
      <c r="J545" s="330"/>
      <c r="K545" s="438"/>
      <c r="L545" s="438"/>
      <c r="M545" s="438"/>
      <c r="N545" s="438"/>
      <c r="O545" s="438"/>
      <c r="P545" s="438"/>
      <c r="Q545" s="438"/>
      <c r="R545" s="438"/>
      <c r="S545" s="438"/>
      <c r="T545" s="438"/>
      <c r="U545" s="438"/>
      <c r="V545" s="533"/>
    </row>
    <row r="546" spans="1:29" ht="3" hidden="1" customHeight="1" x14ac:dyDescent="0.2">
      <c r="A546" s="449"/>
      <c r="B546" s="438"/>
      <c r="C546" s="438"/>
      <c r="D546" s="438"/>
      <c r="E546" s="438"/>
      <c r="F546" s="438"/>
      <c r="G546" s="438"/>
      <c r="J546" s="330"/>
      <c r="K546" s="438"/>
      <c r="L546" s="438"/>
      <c r="M546" s="438"/>
      <c r="N546" s="438"/>
      <c r="O546" s="438"/>
      <c r="P546" s="438"/>
      <c r="Q546" s="438"/>
      <c r="R546" s="438"/>
      <c r="S546" s="438"/>
      <c r="T546" s="438"/>
      <c r="U546" s="438"/>
      <c r="V546" s="450"/>
    </row>
    <row r="547" spans="1:29" ht="12" customHeight="1" x14ac:dyDescent="0.25">
      <c r="A547" s="791" t="s">
        <v>256</v>
      </c>
      <c r="B547" s="792"/>
      <c r="C547" s="792"/>
      <c r="D547" s="792"/>
      <c r="E547" s="792"/>
      <c r="F547" s="792"/>
      <c r="G547" s="792"/>
      <c r="H547" s="792"/>
      <c r="I547" s="792"/>
      <c r="J547" s="792"/>
      <c r="K547" s="792"/>
      <c r="L547" s="792"/>
      <c r="M547" s="792"/>
      <c r="N547" s="792"/>
      <c r="O547" s="792"/>
      <c r="P547" s="792"/>
      <c r="Q547" s="534"/>
      <c r="R547" s="460"/>
      <c r="S547" s="460"/>
      <c r="T547" s="460"/>
      <c r="U547" s="460"/>
      <c r="V547" s="535"/>
    </row>
    <row r="548" spans="1:29" ht="27" customHeight="1" x14ac:dyDescent="0.2">
      <c r="A548" s="536" t="s">
        <v>257</v>
      </c>
      <c r="B548" s="802" t="s">
        <v>258</v>
      </c>
      <c r="C548" s="805"/>
      <c r="D548" s="803"/>
      <c r="E548" s="771" t="s">
        <v>259</v>
      </c>
      <c r="F548" s="798"/>
      <c r="G548" s="798"/>
      <c r="H548" s="798"/>
      <c r="I548" s="772"/>
      <c r="J548" s="331" t="s">
        <v>260</v>
      </c>
      <c r="K548" s="795" t="s">
        <v>261</v>
      </c>
      <c r="L548" s="795"/>
      <c r="M548" s="166" t="s">
        <v>262</v>
      </c>
      <c r="N548" s="802" t="s">
        <v>263</v>
      </c>
      <c r="O548" s="803"/>
      <c r="P548" s="804" t="s">
        <v>264</v>
      </c>
      <c r="Q548" s="804"/>
      <c r="R548" s="460"/>
      <c r="S548" s="460"/>
      <c r="T548" s="460"/>
      <c r="U548" s="460"/>
      <c r="V548" s="535"/>
    </row>
    <row r="549" spans="1:29" ht="22.5" customHeight="1" x14ac:dyDescent="0.2">
      <c r="A549" s="537">
        <v>1</v>
      </c>
      <c r="B549" s="773" t="s">
        <v>265</v>
      </c>
      <c r="C549" s="774"/>
      <c r="D549" s="775"/>
      <c r="E549" s="768" t="s">
        <v>266</v>
      </c>
      <c r="F549" s="769"/>
      <c r="G549" s="769"/>
      <c r="H549" s="769"/>
      <c r="I549" s="770"/>
      <c r="J549" s="332">
        <f>N53*1.19</f>
        <v>0</v>
      </c>
      <c r="K549" s="771">
        <v>0</v>
      </c>
      <c r="L549" s="772"/>
      <c r="M549" s="123">
        <f t="shared" ref="M549:M555" si="168">ROUND((IFERROR(+J549+K549,"")),0)</f>
        <v>0</v>
      </c>
      <c r="N549" s="771">
        <v>0</v>
      </c>
      <c r="O549" s="772"/>
      <c r="P549" s="771">
        <f>IFERROR(+M549-N549,0)</f>
        <v>0</v>
      </c>
      <c r="Q549" s="772"/>
      <c r="R549" s="460"/>
      <c r="S549" s="333"/>
      <c r="T549" s="460"/>
      <c r="U549" s="460"/>
      <c r="V549" s="535"/>
    </row>
    <row r="550" spans="1:29" ht="13.5" customHeight="1" x14ac:dyDescent="0.2">
      <c r="A550" s="537">
        <v>2</v>
      </c>
      <c r="B550" s="799" t="s">
        <v>267</v>
      </c>
      <c r="C550" s="800"/>
      <c r="D550" s="801"/>
      <c r="E550" s="776" t="s">
        <v>266</v>
      </c>
      <c r="F550" s="769"/>
      <c r="G550" s="769"/>
      <c r="H550" s="769"/>
      <c r="I550" s="770"/>
      <c r="J550" s="332"/>
      <c r="K550" s="771">
        <v>0</v>
      </c>
      <c r="L550" s="772"/>
      <c r="M550" s="123">
        <f t="shared" si="168"/>
        <v>0</v>
      </c>
      <c r="N550" s="771">
        <v>0</v>
      </c>
      <c r="O550" s="772"/>
      <c r="P550" s="771">
        <f>IFERROR(+M550-N550,0)</f>
        <v>0</v>
      </c>
      <c r="Q550" s="772"/>
      <c r="R550" s="460"/>
      <c r="S550" s="333"/>
      <c r="T550" s="460"/>
      <c r="U550" s="460"/>
      <c r="V550" s="535"/>
    </row>
    <row r="551" spans="1:29" ht="13.5" customHeight="1" x14ac:dyDescent="0.2">
      <c r="A551" s="538">
        <v>3</v>
      </c>
      <c r="B551" s="799" t="s">
        <v>267</v>
      </c>
      <c r="C551" s="800"/>
      <c r="D551" s="801"/>
      <c r="E551" s="776" t="s">
        <v>268</v>
      </c>
      <c r="F551" s="769"/>
      <c r="G551" s="769"/>
      <c r="H551" s="769"/>
      <c r="I551" s="770"/>
      <c r="J551" s="332">
        <f>+N63*1.19</f>
        <v>0</v>
      </c>
      <c r="K551" s="771">
        <v>0</v>
      </c>
      <c r="L551" s="772"/>
      <c r="M551" s="123">
        <f t="shared" si="168"/>
        <v>0</v>
      </c>
      <c r="N551" s="771">
        <v>0</v>
      </c>
      <c r="O551" s="772"/>
      <c r="P551" s="771">
        <f>IFERROR(+M551-N551,0)</f>
        <v>0</v>
      </c>
      <c r="Q551" s="772"/>
      <c r="R551" s="460"/>
      <c r="S551" s="334"/>
      <c r="T551" s="460"/>
      <c r="U551" s="460"/>
      <c r="V551" s="535"/>
    </row>
    <row r="552" spans="1:29" ht="12.75" customHeight="1" x14ac:dyDescent="0.2">
      <c r="A552" s="539">
        <v>4</v>
      </c>
      <c r="B552" s="783" t="s">
        <v>267</v>
      </c>
      <c r="C552" s="784"/>
      <c r="D552" s="785"/>
      <c r="E552" s="786" t="s">
        <v>532</v>
      </c>
      <c r="F552" s="787"/>
      <c r="G552" s="787"/>
      <c r="H552" s="787"/>
      <c r="I552" s="788"/>
      <c r="J552" s="364"/>
      <c r="K552" s="771">
        <f>J552*$H$483</f>
        <v>0</v>
      </c>
      <c r="L552" s="772"/>
      <c r="M552" s="189">
        <f t="shared" si="168"/>
        <v>0</v>
      </c>
      <c r="N552" s="789">
        <v>0</v>
      </c>
      <c r="O552" s="790"/>
      <c r="P552" s="796">
        <f>+M552-N552</f>
        <v>0</v>
      </c>
      <c r="Q552" s="797"/>
      <c r="R552" s="460"/>
      <c r="S552" s="460"/>
      <c r="T552" s="460"/>
      <c r="U552" s="460"/>
      <c r="V552" s="535"/>
    </row>
    <row r="553" spans="1:29" ht="13.5" customHeight="1" x14ac:dyDescent="0.2">
      <c r="A553" s="540">
        <v>5</v>
      </c>
      <c r="B553" s="783" t="s">
        <v>267</v>
      </c>
      <c r="C553" s="784"/>
      <c r="D553" s="785"/>
      <c r="E553" s="786" t="s">
        <v>536</v>
      </c>
      <c r="F553" s="787"/>
      <c r="G553" s="787"/>
      <c r="H553" s="787"/>
      <c r="I553" s="788"/>
      <c r="J553" s="364"/>
      <c r="K553" s="771">
        <f>J553*$H$483</f>
        <v>0</v>
      </c>
      <c r="L553" s="772"/>
      <c r="M553" s="189">
        <f t="shared" si="168"/>
        <v>0</v>
      </c>
      <c r="N553" s="789">
        <v>0</v>
      </c>
      <c r="O553" s="790"/>
      <c r="P553" s="796">
        <f>+M553-N553</f>
        <v>0</v>
      </c>
      <c r="Q553" s="797"/>
      <c r="R553" s="460"/>
      <c r="S553" s="460"/>
      <c r="T553" s="460"/>
      <c r="U553" s="460"/>
      <c r="V553" s="535"/>
    </row>
    <row r="554" spans="1:29" ht="15" customHeight="1" x14ac:dyDescent="0.2">
      <c r="A554" s="537">
        <v>6</v>
      </c>
      <c r="B554" s="765" t="s">
        <v>267</v>
      </c>
      <c r="C554" s="766"/>
      <c r="D554" s="767"/>
      <c r="E554" s="768" t="s">
        <v>269</v>
      </c>
      <c r="F554" s="769"/>
      <c r="G554" s="769"/>
      <c r="H554" s="769"/>
      <c r="I554" s="770"/>
      <c r="J554" s="332">
        <f>+N477-J552-J553</f>
        <v>211259765.47999999</v>
      </c>
      <c r="K554" s="771">
        <f>J554*$H$483</f>
        <v>63377929.643999986</v>
      </c>
      <c r="L554" s="772"/>
      <c r="M554" s="189">
        <f t="shared" si="168"/>
        <v>274637695</v>
      </c>
      <c r="N554" s="771">
        <f>N510</f>
        <v>68659423.75</v>
      </c>
      <c r="O554" s="772"/>
      <c r="P554" s="771">
        <f>IFERROR(+M554-N554,0)</f>
        <v>205978271.25</v>
      </c>
      <c r="Q554" s="772"/>
      <c r="R554" s="460"/>
      <c r="S554" s="460"/>
      <c r="T554" s="460"/>
      <c r="U554" s="460"/>
      <c r="V554" s="535"/>
    </row>
    <row r="555" spans="1:29" ht="12" customHeight="1" x14ac:dyDescent="0.2">
      <c r="A555" s="537">
        <v>7</v>
      </c>
      <c r="B555" s="786" t="s">
        <v>270</v>
      </c>
      <c r="C555" s="787"/>
      <c r="D555" s="788"/>
      <c r="E555" s="768" t="s">
        <v>271</v>
      </c>
      <c r="F555" s="769"/>
      <c r="G555" s="769"/>
      <c r="H555" s="769"/>
      <c r="I555" s="770"/>
      <c r="J555" s="332">
        <v>0</v>
      </c>
      <c r="K555" s="771">
        <f>J555*$H$483</f>
        <v>0</v>
      </c>
      <c r="L555" s="772"/>
      <c r="M555" s="123">
        <f t="shared" si="168"/>
        <v>0</v>
      </c>
      <c r="N555" s="771"/>
      <c r="O555" s="772"/>
      <c r="P555" s="771">
        <f>IFERROR(+M555-N555,0)</f>
        <v>0</v>
      </c>
      <c r="Q555" s="772"/>
      <c r="R555" s="460"/>
      <c r="S555" s="460"/>
      <c r="T555" s="460"/>
      <c r="U555" s="460"/>
      <c r="V555" s="535"/>
    </row>
    <row r="556" spans="1:29" ht="11.25" customHeight="1" x14ac:dyDescent="0.2">
      <c r="A556" s="855" t="s">
        <v>272</v>
      </c>
      <c r="B556" s="856"/>
      <c r="C556" s="856"/>
      <c r="D556" s="856"/>
      <c r="E556" s="856"/>
      <c r="F556" s="856"/>
      <c r="G556" s="856"/>
      <c r="H556" s="856"/>
      <c r="I556" s="856"/>
      <c r="J556" s="376">
        <f>ROUND(SUM(J549:J555),0)</f>
        <v>211259765</v>
      </c>
      <c r="K556" s="857">
        <f>ROUND(SUM(K549:L555),0)</f>
        <v>63377930</v>
      </c>
      <c r="L556" s="858"/>
      <c r="M556" s="376">
        <f>ROUND(SUM(M549:M555),0)</f>
        <v>274637695</v>
      </c>
      <c r="N556" s="857">
        <f>ROUND(SUM(N549:N555),0)</f>
        <v>68659424</v>
      </c>
      <c r="O556" s="858"/>
      <c r="P556" s="857">
        <f>ROUND(SUM(P549:Q555),0)</f>
        <v>205978271</v>
      </c>
      <c r="Q556" s="858"/>
      <c r="R556" s="460"/>
      <c r="S556" s="460"/>
      <c r="T556" s="460"/>
      <c r="U556" s="460"/>
      <c r="V556" s="535"/>
    </row>
    <row r="557" spans="1:29" ht="6.75" hidden="1" customHeight="1" x14ac:dyDescent="0.2">
      <c r="A557" s="541"/>
      <c r="B557" s="542"/>
      <c r="C557" s="542"/>
      <c r="D557" s="542"/>
      <c r="E557" s="542"/>
      <c r="F557" s="542"/>
      <c r="G557" s="542"/>
      <c r="H557" s="542"/>
      <c r="I557" s="542"/>
      <c r="J557" s="122"/>
      <c r="K557" s="335"/>
      <c r="L557" s="335"/>
      <c r="M557" s="122"/>
      <c r="N557" s="335"/>
      <c r="O557" s="335"/>
      <c r="P557" s="165"/>
      <c r="Q557" s="336"/>
      <c r="R557" s="460"/>
      <c r="S557" s="460"/>
      <c r="T557" s="460"/>
      <c r="U557" s="460"/>
      <c r="V557" s="535"/>
    </row>
    <row r="558" spans="1:29" ht="3" hidden="1" customHeight="1" x14ac:dyDescent="0.2">
      <c r="A558" s="411"/>
      <c r="B558" s="417"/>
      <c r="C558" s="417"/>
      <c r="D558" s="417"/>
      <c r="E558" s="417"/>
      <c r="F558" s="417"/>
      <c r="G558" s="417"/>
      <c r="J558" s="330"/>
      <c r="K558" s="417"/>
      <c r="L558" s="460"/>
      <c r="M558" s="460"/>
      <c r="N558" s="460"/>
      <c r="O558" s="460"/>
      <c r="P558" s="460"/>
      <c r="Q558" s="460"/>
      <c r="R558" s="460"/>
      <c r="S558" s="460"/>
      <c r="T558" s="460"/>
      <c r="U558" s="460"/>
      <c r="V558" s="535"/>
    </row>
    <row r="559" spans="1:29" s="379" customFormat="1" ht="13.5" customHeight="1" x14ac:dyDescent="0.25">
      <c r="A559" s="816" t="s">
        <v>521</v>
      </c>
      <c r="B559" s="817"/>
      <c r="C559" s="817"/>
      <c r="D559" s="817"/>
      <c r="E559" s="817"/>
      <c r="F559" s="817"/>
      <c r="G559" s="817"/>
      <c r="H559" s="817"/>
      <c r="I559" s="817"/>
      <c r="J559" s="817"/>
      <c r="K559" s="817"/>
      <c r="L559" s="817"/>
      <c r="M559" s="817"/>
      <c r="N559" s="817"/>
      <c r="O559" s="817"/>
      <c r="P559" s="817"/>
      <c r="Q559" s="589"/>
      <c r="R559" s="806"/>
      <c r="S559" s="806"/>
      <c r="T559" s="590"/>
      <c r="U559" s="590"/>
      <c r="V559" s="591"/>
      <c r="W559" s="592"/>
      <c r="X559" s="592"/>
      <c r="AA559" s="592"/>
      <c r="AB559" s="592"/>
      <c r="AC559" s="592"/>
    </row>
    <row r="560" spans="1:29" s="599" customFormat="1" ht="24.75" customHeight="1" x14ac:dyDescent="0.2">
      <c r="A560" s="593" t="s">
        <v>257</v>
      </c>
      <c r="B560" s="807" t="s">
        <v>258</v>
      </c>
      <c r="C560" s="808"/>
      <c r="D560" s="809"/>
      <c r="E560" s="810" t="s">
        <v>259</v>
      </c>
      <c r="F560" s="811"/>
      <c r="G560" s="811"/>
      <c r="H560" s="811"/>
      <c r="I560" s="812"/>
      <c r="J560" s="594" t="s">
        <v>260</v>
      </c>
      <c r="K560" s="813" t="s">
        <v>261</v>
      </c>
      <c r="L560" s="814"/>
      <c r="M560" s="595" t="s">
        <v>522</v>
      </c>
      <c r="N560" s="813" t="s">
        <v>263</v>
      </c>
      <c r="O560" s="814"/>
      <c r="P560" s="810" t="s">
        <v>264</v>
      </c>
      <c r="Q560" s="812"/>
      <c r="R560" s="839"/>
      <c r="S560" s="839"/>
      <c r="T560" s="596"/>
      <c r="U560" s="596"/>
      <c r="V560" s="597"/>
      <c r="W560" s="598"/>
      <c r="X560" s="598"/>
      <c r="Y560" s="598"/>
      <c r="Z560" s="598"/>
      <c r="AA560" s="598"/>
      <c r="AB560" s="598"/>
      <c r="AC560" s="598"/>
    </row>
    <row r="561" spans="1:29" ht="18.75" customHeight="1" x14ac:dyDescent="0.2">
      <c r="A561" s="545">
        <v>7</v>
      </c>
      <c r="B561" s="840" t="s">
        <v>267</v>
      </c>
      <c r="C561" s="841"/>
      <c r="D561" s="842"/>
      <c r="E561" s="768" t="s">
        <v>523</v>
      </c>
      <c r="F561" s="769"/>
      <c r="G561" s="769"/>
      <c r="H561" s="769"/>
      <c r="I561" s="770"/>
      <c r="J561" s="338">
        <f>+N504</f>
        <v>0</v>
      </c>
      <c r="K561" s="846" t="s">
        <v>527</v>
      </c>
      <c r="L561" s="847"/>
      <c r="M561" s="338">
        <f>+J561</f>
        <v>0</v>
      </c>
      <c r="N561" s="846" t="s">
        <v>527</v>
      </c>
      <c r="O561" s="847"/>
      <c r="P561" s="848">
        <f>+M561</f>
        <v>0</v>
      </c>
      <c r="Q561" s="849"/>
      <c r="R561" s="827"/>
      <c r="S561" s="827"/>
      <c r="T561" s="543"/>
      <c r="U561" s="543"/>
      <c r="V561" s="544"/>
      <c r="W561" s="337"/>
      <c r="X561" s="337"/>
      <c r="Y561" s="337"/>
      <c r="Z561" s="337"/>
      <c r="AA561" s="337"/>
      <c r="AB561" s="337"/>
      <c r="AC561" s="337"/>
    </row>
    <row r="562" spans="1:29" ht="13.5" customHeight="1" x14ac:dyDescent="0.2">
      <c r="A562" s="843" t="s">
        <v>524</v>
      </c>
      <c r="B562" s="844"/>
      <c r="C562" s="844"/>
      <c r="D562" s="844"/>
      <c r="E562" s="844"/>
      <c r="F562" s="844"/>
      <c r="G562" s="844"/>
      <c r="H562" s="844"/>
      <c r="I562" s="845"/>
      <c r="J562" s="377">
        <f>+J561</f>
        <v>0</v>
      </c>
      <c r="K562" s="818" t="str">
        <f>+K561</f>
        <v>N/A</v>
      </c>
      <c r="L562" s="819"/>
      <c r="M562" s="377">
        <f>+M561</f>
        <v>0</v>
      </c>
      <c r="N562" s="818" t="str">
        <f>+N561</f>
        <v>N/A</v>
      </c>
      <c r="O562" s="819"/>
      <c r="P562" s="820">
        <f>+P561</f>
        <v>0</v>
      </c>
      <c r="Q562" s="821"/>
      <c r="R562" s="827"/>
      <c r="S562" s="827"/>
      <c r="T562" s="543"/>
      <c r="U562" s="543"/>
      <c r="V562" s="544"/>
      <c r="W562" s="337"/>
      <c r="X562" s="337"/>
      <c r="Y562" s="337"/>
      <c r="Z562" s="337"/>
      <c r="AA562" s="337"/>
      <c r="AB562" s="337"/>
      <c r="AC562" s="337"/>
    </row>
    <row r="563" spans="1:29" ht="2.25" customHeight="1" x14ac:dyDescent="0.2">
      <c r="A563" s="546"/>
      <c r="B563" s="337"/>
      <c r="C563" s="337"/>
      <c r="D563" s="337"/>
      <c r="E563" s="337"/>
      <c r="F563" s="828"/>
      <c r="G563" s="828"/>
      <c r="H563" s="547"/>
      <c r="I563" s="548"/>
      <c r="J563" s="337"/>
      <c r="K563" s="337"/>
      <c r="L563" s="828"/>
      <c r="M563" s="828"/>
      <c r="N563" s="548"/>
      <c r="O563" s="850"/>
      <c r="P563" s="850"/>
      <c r="Q563" s="548"/>
      <c r="R563" s="828"/>
      <c r="S563" s="828"/>
      <c r="T563" s="337"/>
      <c r="U563" s="337"/>
      <c r="V563" s="549"/>
      <c r="W563" s="337"/>
      <c r="X563" s="337"/>
      <c r="Y563" s="337"/>
      <c r="Z563" s="337"/>
      <c r="AA563" s="337"/>
      <c r="AB563" s="337"/>
      <c r="AC563" s="337"/>
    </row>
    <row r="564" spans="1:29" ht="15.75" customHeight="1" x14ac:dyDescent="0.2">
      <c r="A564" s="852" t="s">
        <v>528</v>
      </c>
      <c r="B564" s="853"/>
      <c r="C564" s="853"/>
      <c r="D564" s="853"/>
      <c r="E564" s="853"/>
      <c r="F564" s="853"/>
      <c r="G564" s="853"/>
      <c r="H564" s="853"/>
      <c r="I564" s="853"/>
      <c r="J564" s="339">
        <f>+J562+J556</f>
        <v>211259765</v>
      </c>
      <c r="K564" s="854">
        <f>+K556</f>
        <v>63377930</v>
      </c>
      <c r="L564" s="854"/>
      <c r="M564" s="339">
        <f>+M562+M556</f>
        <v>274637695</v>
      </c>
      <c r="N564" s="851">
        <f>+N556</f>
        <v>68659424</v>
      </c>
      <c r="O564" s="851"/>
      <c r="P564" s="851">
        <f>+P562+P556</f>
        <v>205978271</v>
      </c>
      <c r="Q564" s="851"/>
      <c r="R564" s="827"/>
      <c r="S564" s="827"/>
      <c r="T564" s="543"/>
      <c r="U564" s="543"/>
      <c r="V564" s="544"/>
      <c r="W564" s="337"/>
      <c r="X564" s="337"/>
      <c r="Y564" s="337"/>
      <c r="Z564" s="337"/>
      <c r="AA564" s="337"/>
      <c r="AB564" s="337"/>
      <c r="AC564" s="337"/>
    </row>
    <row r="565" spans="1:29" ht="4.5" customHeight="1" x14ac:dyDescent="0.2">
      <c r="A565" s="550"/>
      <c r="B565" s="551"/>
      <c r="C565" s="551"/>
      <c r="D565" s="551"/>
      <c r="E565" s="551"/>
      <c r="F565" s="551"/>
      <c r="G565" s="551"/>
      <c r="H565" s="552"/>
      <c r="I565" s="553"/>
      <c r="J565" s="121"/>
      <c r="K565" s="551"/>
      <c r="L565" s="827"/>
      <c r="M565" s="827"/>
      <c r="N565" s="543"/>
      <c r="O565" s="827"/>
      <c r="P565" s="827"/>
      <c r="Q565" s="543"/>
      <c r="R565" s="827"/>
      <c r="S565" s="827"/>
      <c r="T565" s="543"/>
      <c r="U565" s="543"/>
      <c r="V565" s="544"/>
      <c r="W565" s="121"/>
      <c r="X565" s="121"/>
      <c r="Y565" s="337"/>
      <c r="Z565" s="337"/>
      <c r="AA565" s="121"/>
      <c r="AB565" s="121"/>
      <c r="AC565" s="121"/>
    </row>
    <row r="566" spans="1:29" s="385" customFormat="1" ht="26.25" customHeight="1" x14ac:dyDescent="0.2">
      <c r="A566" s="554"/>
      <c r="B566" s="822" t="s">
        <v>258</v>
      </c>
      <c r="C566" s="823"/>
      <c r="D566" s="824"/>
      <c r="E566" s="720" t="s">
        <v>259</v>
      </c>
      <c r="F566" s="825"/>
      <c r="G566" s="825"/>
      <c r="H566" s="825"/>
      <c r="I566" s="721"/>
      <c r="J566" s="382" t="s">
        <v>260</v>
      </c>
      <c r="K566" s="826" t="s">
        <v>261</v>
      </c>
      <c r="L566" s="826"/>
      <c r="M566" s="383" t="s">
        <v>262</v>
      </c>
      <c r="N566" s="822" t="s">
        <v>263</v>
      </c>
      <c r="O566" s="824"/>
      <c r="P566" s="815" t="s">
        <v>264</v>
      </c>
      <c r="Q566" s="815"/>
      <c r="R566" s="555"/>
      <c r="S566" s="555"/>
      <c r="T566" s="555"/>
      <c r="U566" s="555"/>
      <c r="V566" s="556"/>
      <c r="W566" s="384"/>
      <c r="X566" s="384"/>
      <c r="Y566" s="384"/>
      <c r="Z566" s="384"/>
      <c r="AA566" s="384"/>
      <c r="AB566" s="384"/>
      <c r="AC566" s="384"/>
    </row>
    <row r="567" spans="1:29" ht="13.5" customHeight="1" x14ac:dyDescent="0.2">
      <c r="A567" s="541"/>
      <c r="B567" s="835" t="s">
        <v>273</v>
      </c>
      <c r="C567" s="835"/>
      <c r="D567" s="835"/>
      <c r="E567" s="835" t="s">
        <v>274</v>
      </c>
      <c r="F567" s="835"/>
      <c r="G567" s="835"/>
      <c r="H567" s="835"/>
      <c r="I567" s="835"/>
      <c r="J567" s="386"/>
      <c r="K567" s="720"/>
      <c r="L567" s="721"/>
      <c r="M567" s="387">
        <f>IFERROR(+J567+K567,"")</f>
        <v>0</v>
      </c>
      <c r="N567" s="722">
        <v>0</v>
      </c>
      <c r="O567" s="723"/>
      <c r="P567" s="720">
        <f>IFERROR(+M567-N567,0)</f>
        <v>0</v>
      </c>
      <c r="Q567" s="721"/>
      <c r="R567" s="460"/>
      <c r="S567" s="460"/>
      <c r="T567" s="460"/>
      <c r="U567" s="460"/>
      <c r="V567" s="535"/>
      <c r="Y567" s="121"/>
      <c r="Z567" s="121"/>
    </row>
    <row r="568" spans="1:29" ht="9.75" customHeight="1" x14ac:dyDescent="0.2">
      <c r="A568" s="541"/>
      <c r="B568" s="835" t="s">
        <v>273</v>
      </c>
      <c r="C568" s="835"/>
      <c r="D568" s="835"/>
      <c r="E568" s="836" t="s">
        <v>205</v>
      </c>
      <c r="F568" s="837"/>
      <c r="G568" s="837"/>
      <c r="H568" s="837"/>
      <c r="I568" s="838"/>
      <c r="J568" s="386"/>
      <c r="K568" s="720"/>
      <c r="L568" s="721"/>
      <c r="M568" s="387">
        <f>IFERROR(+J568+K568,"")</f>
        <v>0</v>
      </c>
      <c r="N568" s="722">
        <v>0</v>
      </c>
      <c r="O568" s="723"/>
      <c r="P568" s="720">
        <f>IFERROR(+M568-N568,0)</f>
        <v>0</v>
      </c>
      <c r="Q568" s="721"/>
      <c r="R568" s="460"/>
      <c r="S568" s="460"/>
      <c r="T568" s="460"/>
      <c r="U568" s="460"/>
      <c r="V568" s="535"/>
    </row>
    <row r="569" spans="1:29" ht="13.5" customHeight="1" x14ac:dyDescent="0.2">
      <c r="A569" s="541"/>
      <c r="B569" s="835" t="s">
        <v>275</v>
      </c>
      <c r="C569" s="835"/>
      <c r="D569" s="835"/>
      <c r="E569" s="836" t="s">
        <v>276</v>
      </c>
      <c r="F569" s="837"/>
      <c r="G569" s="837"/>
      <c r="H569" s="837"/>
      <c r="I569" s="838"/>
      <c r="J569" s="386"/>
      <c r="K569" s="720"/>
      <c r="L569" s="721"/>
      <c r="M569" s="387">
        <f>IFERROR(+J569+K569,"")</f>
        <v>0</v>
      </c>
      <c r="N569" s="722">
        <v>0</v>
      </c>
      <c r="O569" s="723"/>
      <c r="P569" s="720">
        <f>IFERROR(+M569-N569,0)</f>
        <v>0</v>
      </c>
      <c r="Q569" s="721"/>
      <c r="R569" s="460"/>
      <c r="S569" s="460"/>
      <c r="T569" s="460"/>
      <c r="U569" s="460"/>
      <c r="V569" s="535"/>
    </row>
    <row r="570" spans="1:29" ht="11.25" customHeight="1" x14ac:dyDescent="0.2">
      <c r="A570" s="411"/>
      <c r="B570" s="716" t="s">
        <v>533</v>
      </c>
      <c r="C570" s="716"/>
      <c r="D570" s="716"/>
      <c r="E570" s="717" t="s">
        <v>556</v>
      </c>
      <c r="F570" s="718"/>
      <c r="G570" s="718"/>
      <c r="H570" s="718"/>
      <c r="I570" s="719"/>
      <c r="J570" s="386">
        <f>N49</f>
        <v>0</v>
      </c>
      <c r="K570" s="720"/>
      <c r="L570" s="721"/>
      <c r="M570" s="387">
        <f>IFERROR(+J570+K570,"")</f>
        <v>0</v>
      </c>
      <c r="N570" s="722">
        <v>0</v>
      </c>
      <c r="O570" s="723"/>
      <c r="P570" s="720">
        <f>IFERROR(+M570-N570,0)</f>
        <v>0</v>
      </c>
      <c r="Q570" s="721"/>
      <c r="R570" s="460"/>
      <c r="S570" s="460"/>
      <c r="T570" s="460"/>
      <c r="U570" s="460"/>
      <c r="V570" s="535"/>
    </row>
    <row r="571" spans="1:29" ht="13.5" customHeight="1" x14ac:dyDescent="0.2">
      <c r="A571" s="411"/>
      <c r="B571" s="716" t="s">
        <v>533</v>
      </c>
      <c r="C571" s="716"/>
      <c r="D571" s="716"/>
      <c r="E571" s="717" t="s">
        <v>534</v>
      </c>
      <c r="F571" s="718"/>
      <c r="G571" s="718"/>
      <c r="H571" s="718"/>
      <c r="I571" s="719"/>
      <c r="J571" s="386">
        <f>+N174</f>
        <v>637972.61</v>
      </c>
      <c r="K571" s="720">
        <f>J571*$H$483</f>
        <v>191391.78299999997</v>
      </c>
      <c r="L571" s="721"/>
      <c r="M571" s="388">
        <f>IFERROR(+J571+K571,"")</f>
        <v>829364.39299999992</v>
      </c>
      <c r="N571" s="722">
        <v>0</v>
      </c>
      <c r="O571" s="723"/>
      <c r="P571" s="720">
        <f>IFERROR(+M571-N571,0)</f>
        <v>829364.39299999992</v>
      </c>
      <c r="Q571" s="721"/>
      <c r="R571" s="460"/>
      <c r="S571" s="460"/>
      <c r="T571" s="460"/>
      <c r="U571" s="460"/>
      <c r="V571" s="535"/>
    </row>
    <row r="572" spans="1:29" ht="3" customHeight="1" x14ac:dyDescent="0.2">
      <c r="A572" s="557"/>
      <c r="B572" s="551"/>
      <c r="C572" s="551"/>
      <c r="D572" s="551"/>
      <c r="E572" s="551"/>
      <c r="F572" s="551"/>
      <c r="G572" s="551"/>
      <c r="H572" s="552"/>
      <c r="I572" s="553"/>
      <c r="J572" s="121"/>
      <c r="K572" s="551"/>
      <c r="L572" s="543"/>
      <c r="M572" s="543"/>
      <c r="N572" s="543"/>
      <c r="O572" s="543"/>
      <c r="P572" s="543"/>
      <c r="Q572" s="543"/>
      <c r="R572" s="543"/>
      <c r="S572" s="543"/>
      <c r="T572" s="543"/>
      <c r="U572" s="543"/>
      <c r="V572" s="544"/>
      <c r="W572" s="121"/>
      <c r="X572" s="121"/>
      <c r="Y572" s="121"/>
      <c r="Z572" s="121"/>
      <c r="AA572" s="121"/>
      <c r="AB572" s="121"/>
      <c r="AC572" s="121"/>
    </row>
    <row r="573" spans="1:29" s="385" customFormat="1" ht="14.25" customHeight="1" x14ac:dyDescent="0.2">
      <c r="A573" s="558"/>
      <c r="B573" s="724" t="s">
        <v>529</v>
      </c>
      <c r="C573" s="725"/>
      <c r="D573" s="725"/>
      <c r="E573" s="725"/>
      <c r="F573" s="725"/>
      <c r="G573" s="725"/>
      <c r="H573" s="725"/>
      <c r="I573" s="725"/>
      <c r="J573" s="725"/>
      <c r="K573" s="725"/>
      <c r="L573" s="725"/>
      <c r="M573" s="725"/>
      <c r="N573" s="725"/>
      <c r="O573" s="725"/>
      <c r="P573" s="725"/>
      <c r="Q573" s="726"/>
      <c r="R573" s="727"/>
      <c r="S573" s="727"/>
      <c r="T573" s="555"/>
      <c r="U573" s="555"/>
      <c r="V573" s="556"/>
      <c r="W573" s="384"/>
      <c r="X573" s="384"/>
      <c r="Y573" s="384"/>
      <c r="Z573" s="384"/>
      <c r="AA573" s="384"/>
      <c r="AB573" s="384"/>
      <c r="AC573" s="384"/>
    </row>
    <row r="574" spans="1:29" s="385" customFormat="1" ht="21" customHeight="1" x14ac:dyDescent="0.2">
      <c r="A574" s="600"/>
      <c r="B574" s="728" t="s">
        <v>258</v>
      </c>
      <c r="C574" s="729"/>
      <c r="D574" s="730"/>
      <c r="E574" s="731" t="s">
        <v>259</v>
      </c>
      <c r="F574" s="732"/>
      <c r="G574" s="732"/>
      <c r="H574" s="732"/>
      <c r="I574" s="733"/>
      <c r="J574" s="380" t="s">
        <v>530</v>
      </c>
      <c r="K574" s="728" t="s">
        <v>51</v>
      </c>
      <c r="L574" s="730"/>
      <c r="M574" s="381" t="s">
        <v>52</v>
      </c>
      <c r="N574" s="728" t="s">
        <v>53</v>
      </c>
      <c r="O574" s="730"/>
      <c r="P574" s="731" t="s">
        <v>531</v>
      </c>
      <c r="Q574" s="733"/>
      <c r="R574" s="727"/>
      <c r="S574" s="727"/>
      <c r="T574" s="555"/>
      <c r="U574" s="555"/>
      <c r="V574" s="556"/>
      <c r="W574" s="705"/>
      <c r="X574" s="705"/>
      <c r="Y574" s="384"/>
      <c r="Z574" s="384"/>
      <c r="AA574" s="384"/>
      <c r="AB574" s="384"/>
      <c r="AC574" s="384"/>
    </row>
    <row r="575" spans="1:29" ht="12" customHeight="1" x14ac:dyDescent="0.2">
      <c r="A575" s="559"/>
      <c r="B575" s="340" t="s">
        <v>267</v>
      </c>
      <c r="C575" s="341"/>
      <c r="D575" s="341"/>
      <c r="E575" s="706" t="s">
        <v>532</v>
      </c>
      <c r="F575" s="707"/>
      <c r="G575" s="707"/>
      <c r="H575" s="707"/>
      <c r="I575" s="708"/>
      <c r="J575" s="342"/>
      <c r="K575" s="709">
        <f>+P552</f>
        <v>0</v>
      </c>
      <c r="L575" s="710"/>
      <c r="M575" s="365">
        <v>0</v>
      </c>
      <c r="N575" s="711">
        <f>+K575+M575</f>
        <v>0</v>
      </c>
      <c r="O575" s="712"/>
      <c r="P575" s="713">
        <f>+J575-N575</f>
        <v>0</v>
      </c>
      <c r="Q575" s="714"/>
      <c r="R575" s="715"/>
      <c r="S575" s="715"/>
      <c r="T575" s="121"/>
      <c r="U575" s="121"/>
      <c r="V575" s="560"/>
      <c r="W575" s="715"/>
      <c r="X575" s="715"/>
      <c r="Y575" s="121"/>
      <c r="Z575" s="121"/>
      <c r="AA575" s="121"/>
      <c r="AB575" s="121"/>
      <c r="AC575" s="121"/>
    </row>
    <row r="576" spans="1:29" ht="86.25" customHeight="1" x14ac:dyDescent="0.2">
      <c r="A576" s="557"/>
      <c r="B576" s="551"/>
      <c r="C576" s="551"/>
      <c r="D576" s="551"/>
      <c r="E576" s="551"/>
      <c r="F576" s="551"/>
      <c r="G576" s="551"/>
      <c r="H576" s="552"/>
      <c r="I576" s="553"/>
      <c r="J576" s="121"/>
      <c r="K576" s="551"/>
      <c r="L576" s="543"/>
      <c r="M576" s="543"/>
      <c r="N576" s="543"/>
      <c r="O576" s="543"/>
      <c r="P576" s="543"/>
      <c r="Q576" s="543"/>
      <c r="R576" s="543"/>
      <c r="S576" s="543"/>
      <c r="T576" s="543"/>
      <c r="U576" s="543"/>
      <c r="V576" s="544"/>
      <c r="W576" s="121"/>
      <c r="X576" s="121"/>
      <c r="Y576" s="121"/>
      <c r="Z576" s="121"/>
      <c r="AA576" s="121"/>
      <c r="AB576" s="121"/>
      <c r="AC576" s="121"/>
    </row>
    <row r="577" spans="1:22" ht="12.75" customHeight="1" x14ac:dyDescent="0.2">
      <c r="A577" s="411"/>
      <c r="B577" s="417"/>
      <c r="C577" s="417"/>
      <c r="D577" s="417"/>
      <c r="E577" s="417"/>
      <c r="F577" s="417"/>
      <c r="G577" s="417"/>
      <c r="J577" s="330"/>
      <c r="K577" s="417"/>
      <c r="L577" s="460"/>
      <c r="M577" s="438"/>
      <c r="N577" s="460"/>
      <c r="O577" s="460"/>
      <c r="P577" s="438"/>
      <c r="Q577" s="460"/>
      <c r="R577" s="460"/>
      <c r="S577" s="460"/>
      <c r="T577" s="460"/>
      <c r="U577" s="460"/>
      <c r="V577" s="535"/>
    </row>
    <row r="578" spans="1:22" ht="12" customHeight="1" x14ac:dyDescent="0.2">
      <c r="A578" s="411"/>
      <c r="B578" s="417"/>
      <c r="C578" s="417"/>
      <c r="D578" s="417"/>
      <c r="E578" s="417"/>
      <c r="F578" s="417"/>
      <c r="G578" s="417"/>
      <c r="J578" s="330"/>
      <c r="K578" s="417"/>
      <c r="L578" s="460"/>
      <c r="M578" s="438"/>
      <c r="N578" s="460"/>
      <c r="O578" s="460"/>
      <c r="P578" s="438"/>
      <c r="Q578" s="460"/>
      <c r="R578" s="460"/>
      <c r="S578" s="460"/>
      <c r="T578" s="460"/>
      <c r="U578" s="460"/>
      <c r="V578" s="535"/>
    </row>
    <row r="579" spans="1:22" ht="16.5" customHeight="1" x14ac:dyDescent="0.2">
      <c r="A579" s="411"/>
      <c r="B579" s="831" t="s">
        <v>763</v>
      </c>
      <c r="C579" s="831"/>
      <c r="D579" s="831"/>
      <c r="E579" s="831"/>
      <c r="F579" s="414"/>
      <c r="J579" s="330"/>
      <c r="K579" s="343"/>
      <c r="O579" s="460"/>
      <c r="Q579" s="832" t="s">
        <v>764</v>
      </c>
      <c r="R579" s="832"/>
      <c r="S579" s="832"/>
      <c r="T579" s="832"/>
      <c r="V579" s="396"/>
    </row>
    <row r="580" spans="1:22" ht="15" customHeight="1" x14ac:dyDescent="0.2">
      <c r="A580" s="561"/>
      <c r="B580" s="834" t="s">
        <v>777</v>
      </c>
      <c r="C580" s="834"/>
      <c r="D580" s="834"/>
      <c r="E580" s="834"/>
      <c r="F580" s="414"/>
      <c r="J580" s="330"/>
      <c r="K580" s="344"/>
      <c r="Q580" s="833" t="s">
        <v>778</v>
      </c>
      <c r="R580" s="833"/>
      <c r="S580" s="833"/>
      <c r="T580" s="833"/>
      <c r="V580" s="396"/>
    </row>
    <row r="581" spans="1:22" ht="15" customHeight="1" thickBot="1" x14ac:dyDescent="0.25">
      <c r="A581" s="562"/>
      <c r="B581" s="829" t="s">
        <v>277</v>
      </c>
      <c r="C581" s="829"/>
      <c r="D581" s="829"/>
      <c r="E581" s="829"/>
      <c r="F581" s="563"/>
      <c r="G581" s="564"/>
      <c r="H581" s="565"/>
      <c r="I581" s="566"/>
      <c r="J581" s="567"/>
      <c r="K581" s="564"/>
      <c r="L581" s="564"/>
      <c r="M581" s="564"/>
      <c r="N581" s="564"/>
      <c r="O581" s="564"/>
      <c r="P581" s="564"/>
      <c r="Q581" s="830" t="s">
        <v>765</v>
      </c>
      <c r="R581" s="830"/>
      <c r="S581" s="830"/>
      <c r="T581" s="830"/>
      <c r="U581" s="564"/>
      <c r="V581" s="568"/>
    </row>
    <row r="586" spans="1:22" x14ac:dyDescent="0.2">
      <c r="N586" s="345"/>
    </row>
  </sheetData>
  <sheetProtection formatCells="0" formatColumns="0" formatRows="0" insertRows="0" selectLockedCells="1"/>
  <protectedRanges>
    <protectedRange sqref="E11 C33:D33 D16:I16 I18 E23:H24 G21 C23:C24 C18:D18 H29:H30 F17:H17 E18:G20 H18:H22 C31:H31 F11:G12 E14:I14 D22:G22 C25:H28 C13:G13 H12:I13 E32:G33 H33" name="Rango4_3"/>
    <protectedRange sqref="L18:M24 D19:D20 E21" name="Rango8_1"/>
    <protectedRange sqref="S13 T21 S25:T28 S14:T20 S10 S11:T12" name="Rango9_1_1"/>
    <protectedRange sqref="D9" name="Rango3_2_1"/>
    <protectedRange sqref="I8 J9" name="Rango6_2_1"/>
    <protectedRange sqref="C14:D14 D23:D24" name="Rango4_1_1"/>
    <protectedRange sqref="C16" name="Rango4_2_1"/>
    <protectedRange sqref="L17:M17" name="Rango8_1_1"/>
    <protectedRange sqref="N506:Q506 O516:P516 O514:P514" name="Rango16_1_2"/>
    <protectedRange sqref="O491:P491 O497:P497" name="Rango15_1_2"/>
    <protectedRange sqref="R570:V571 A570:A571 A577:V578" name="Rango14_1_2"/>
    <protectedRange sqref="F579:P581 A579:A581 U579:V581" name="Rango14_3"/>
    <protectedRange sqref="O479:P479 O483:P483 O481:P481" name="Rango15_1_2_1"/>
    <protectedRange sqref="A547 C547:V547 A556:V557 D549:V551 A549:B551 D554:V555 L566:Q566 A554:B555 A567:V569 B570:Q571 L548:V548" name="Rango14_1_2_1"/>
    <protectedRange sqref="K10:K11" name="Rango7_1_1"/>
    <protectedRange sqref="E10:G10" name="Rango4_3_1"/>
    <protectedRange sqref="D10" name="Rango3_2_1_1"/>
    <protectedRange sqref="A552:B553 D552:V553" name="Rango14_1_2_1_1"/>
    <protectedRange sqref="B573 A558:V565 A572:B572 C572:V576 A566 A574:B576 R566:V566" name="Rango14_1_2_3"/>
    <protectedRange sqref="T491" name="Rango15_1_2_1_2_1"/>
    <protectedRange sqref="T497" name="Rango15_1_2_1_2_2"/>
    <protectedRange sqref="N522:Q522 N534:Q534 N528:Q528" name="Rango15_1_2_2"/>
    <protectedRange sqref="B579:E581" name="Rango14_3_2"/>
    <protectedRange sqref="Q579:T581" name="Rango14_3_3"/>
  </protectedRanges>
  <dataConsolidate/>
  <mergeCells count="974">
    <mergeCell ref="U537:V537"/>
    <mergeCell ref="B273:G273"/>
    <mergeCell ref="B179:G179"/>
    <mergeCell ref="B212:G212"/>
    <mergeCell ref="B213:G213"/>
    <mergeCell ref="B214:G214"/>
    <mergeCell ref="B215:G215"/>
    <mergeCell ref="B216:G216"/>
    <mergeCell ref="B217:G217"/>
    <mergeCell ref="B218:G218"/>
    <mergeCell ref="B254:G254"/>
    <mergeCell ref="B255:G255"/>
    <mergeCell ref="B256:G256"/>
    <mergeCell ref="B251:G251"/>
    <mergeCell ref="B186:G186"/>
    <mergeCell ref="B189:G189"/>
    <mergeCell ref="U226:V226"/>
    <mergeCell ref="U227:V227"/>
    <mergeCell ref="U228:V228"/>
    <mergeCell ref="B248:G248"/>
    <mergeCell ref="B288:G288"/>
    <mergeCell ref="B204:G204"/>
    <mergeCell ref="B205:G205"/>
    <mergeCell ref="B291:G291"/>
    <mergeCell ref="U538:V538"/>
    <mergeCell ref="B49:G49"/>
    <mergeCell ref="U49:V49"/>
    <mergeCell ref="U520:V520"/>
    <mergeCell ref="U522:V522"/>
    <mergeCell ref="U524:V524"/>
    <mergeCell ref="U525:V525"/>
    <mergeCell ref="U526:V526"/>
    <mergeCell ref="U528:V528"/>
    <mergeCell ref="B313:G313"/>
    <mergeCell ref="U312:V312"/>
    <mergeCell ref="U313:V313"/>
    <mergeCell ref="B63:G63"/>
    <mergeCell ref="B224:G224"/>
    <mergeCell ref="A67:K67"/>
    <mergeCell ref="U536:V536"/>
    <mergeCell ref="B287:G287"/>
    <mergeCell ref="A519:K519"/>
    <mergeCell ref="U532:V532"/>
    <mergeCell ref="U534:V534"/>
    <mergeCell ref="B239:G239"/>
    <mergeCell ref="B250:G250"/>
    <mergeCell ref="B226:G226"/>
    <mergeCell ref="B249:G249"/>
    <mergeCell ref="B240:G240"/>
    <mergeCell ref="B241:G241"/>
    <mergeCell ref="B274:G274"/>
    <mergeCell ref="B269:G269"/>
    <mergeCell ref="B270:G270"/>
    <mergeCell ref="B271:G271"/>
    <mergeCell ref="B245:G245"/>
    <mergeCell ref="B266:G266"/>
    <mergeCell ref="B267:G267"/>
    <mergeCell ref="B262:G262"/>
    <mergeCell ref="B227:G227"/>
    <mergeCell ref="B230:G230"/>
    <mergeCell ref="U540:V540"/>
    <mergeCell ref="U530:V530"/>
    <mergeCell ref="U531:V531"/>
    <mergeCell ref="B302:G302"/>
    <mergeCell ref="U302:V302"/>
    <mergeCell ref="B184:G184"/>
    <mergeCell ref="B185:G185"/>
    <mergeCell ref="B198:G198"/>
    <mergeCell ref="B199:G199"/>
    <mergeCell ref="B200:G200"/>
    <mergeCell ref="B201:G201"/>
    <mergeCell ref="B202:G202"/>
    <mergeCell ref="B203:G203"/>
    <mergeCell ref="B285:G285"/>
    <mergeCell ref="B286:G286"/>
    <mergeCell ref="B281:G281"/>
    <mergeCell ref="B283:G283"/>
    <mergeCell ref="B284:G284"/>
    <mergeCell ref="B292:G292"/>
    <mergeCell ref="B293:G293"/>
    <mergeCell ref="B272:G272"/>
    <mergeCell ref="B275:G275"/>
    <mergeCell ref="B276:G276"/>
    <mergeCell ref="B277:G277"/>
    <mergeCell ref="M176:N176"/>
    <mergeCell ref="P176:Q176"/>
    <mergeCell ref="S176:V176"/>
    <mergeCell ref="B187:G187"/>
    <mergeCell ref="B188:G188"/>
    <mergeCell ref="B195:G195"/>
    <mergeCell ref="R3:S3"/>
    <mergeCell ref="R4:S4"/>
    <mergeCell ref="E3:P3"/>
    <mergeCell ref="E4:P4"/>
    <mergeCell ref="T3:V4"/>
    <mergeCell ref="A3:D4"/>
    <mergeCell ref="B178:G178"/>
    <mergeCell ref="B180:G180"/>
    <mergeCell ref="B47:G47"/>
    <mergeCell ref="U47:V47"/>
    <mergeCell ref="B48:G48"/>
    <mergeCell ref="U48:V48"/>
    <mergeCell ref="A66:K66"/>
    <mergeCell ref="A176:K176"/>
    <mergeCell ref="B166:G166"/>
    <mergeCell ref="B163:G163"/>
    <mergeCell ref="B68:G68"/>
    <mergeCell ref="B73:G73"/>
    <mergeCell ref="U203:V203"/>
    <mergeCell ref="U204:V204"/>
    <mergeCell ref="B190:G190"/>
    <mergeCell ref="B191:G191"/>
    <mergeCell ref="B192:G192"/>
    <mergeCell ref="B193:G193"/>
    <mergeCell ref="B194:G194"/>
    <mergeCell ref="B69:G69"/>
    <mergeCell ref="B71:G71"/>
    <mergeCell ref="B72:G72"/>
    <mergeCell ref="B104:G104"/>
    <mergeCell ref="B87:G87"/>
    <mergeCell ref="B88:G88"/>
    <mergeCell ref="B89:G89"/>
    <mergeCell ref="B90:G90"/>
    <mergeCell ref="U185:V185"/>
    <mergeCell ref="U186:V186"/>
    <mergeCell ref="U187:V187"/>
    <mergeCell ref="U79:V79"/>
    <mergeCell ref="U181:V181"/>
    <mergeCell ref="U119:V119"/>
    <mergeCell ref="U120:V120"/>
    <mergeCell ref="U221:V221"/>
    <mergeCell ref="U206:V206"/>
    <mergeCell ref="U207:V207"/>
    <mergeCell ref="U208:V208"/>
    <mergeCell ref="U209:V209"/>
    <mergeCell ref="U210:V210"/>
    <mergeCell ref="A174:J174"/>
    <mergeCell ref="U189:V189"/>
    <mergeCell ref="B229:G229"/>
    <mergeCell ref="B228:G228"/>
    <mergeCell ref="B219:G219"/>
    <mergeCell ref="B223:G223"/>
    <mergeCell ref="U222:V222"/>
    <mergeCell ref="U223:V223"/>
    <mergeCell ref="B207:G207"/>
    <mergeCell ref="B208:G208"/>
    <mergeCell ref="B209:G209"/>
    <mergeCell ref="B210:G210"/>
    <mergeCell ref="B211:G211"/>
    <mergeCell ref="B225:G225"/>
    <mergeCell ref="U198:V198"/>
    <mergeCell ref="U199:V199"/>
    <mergeCell ref="U200:V200"/>
    <mergeCell ref="U196:V196"/>
    <mergeCell ref="U215:V215"/>
    <mergeCell ref="U216:V216"/>
    <mergeCell ref="U217:V217"/>
    <mergeCell ref="U224:V224"/>
    <mergeCell ref="U229:V229"/>
    <mergeCell ref="A40:K40"/>
    <mergeCell ref="L30:M30"/>
    <mergeCell ref="B109:G109"/>
    <mergeCell ref="U197:V197"/>
    <mergeCell ref="U193:V193"/>
    <mergeCell ref="U194:V194"/>
    <mergeCell ref="U195:V195"/>
    <mergeCell ref="U225:V225"/>
    <mergeCell ref="U107:V107"/>
    <mergeCell ref="U108:V108"/>
    <mergeCell ref="U188:V188"/>
    <mergeCell ref="B220:G220"/>
    <mergeCell ref="B221:G221"/>
    <mergeCell ref="B206:G206"/>
    <mergeCell ref="U201:V201"/>
    <mergeCell ref="U202:V202"/>
    <mergeCell ref="U218:V218"/>
    <mergeCell ref="U219:V219"/>
    <mergeCell ref="U220:V220"/>
    <mergeCell ref="U213:V213"/>
    <mergeCell ref="U211:V211"/>
    <mergeCell ref="U212:V212"/>
    <mergeCell ref="U214:V214"/>
    <mergeCell ref="U205:V205"/>
    <mergeCell ref="B182:G182"/>
    <mergeCell ref="B183:G183"/>
    <mergeCell ref="B236:G236"/>
    <mergeCell ref="B123:G123"/>
    <mergeCell ref="B140:G140"/>
    <mergeCell ref="B136:G136"/>
    <mergeCell ref="B196:G196"/>
    <mergeCell ref="B197:G197"/>
    <mergeCell ref="B165:G165"/>
    <mergeCell ref="B181:G181"/>
    <mergeCell ref="B153:G153"/>
    <mergeCell ref="B161:G161"/>
    <mergeCell ref="B164:G164"/>
    <mergeCell ref="B222:G222"/>
    <mergeCell ref="U191:V191"/>
    <mergeCell ref="U192:V192"/>
    <mergeCell ref="U182:V182"/>
    <mergeCell ref="U183:V183"/>
    <mergeCell ref="U184:V184"/>
    <mergeCell ref="U179:V179"/>
    <mergeCell ref="U180:V180"/>
    <mergeCell ref="U132:V132"/>
    <mergeCell ref="U133:V133"/>
    <mergeCell ref="U126:V126"/>
    <mergeCell ref="U113:V113"/>
    <mergeCell ref="U114:V114"/>
    <mergeCell ref="U105:V105"/>
    <mergeCell ref="U125:V125"/>
    <mergeCell ref="U122:V122"/>
    <mergeCell ref="U123:V123"/>
    <mergeCell ref="U124:V124"/>
    <mergeCell ref="U169:V169"/>
    <mergeCell ref="U170:V170"/>
    <mergeCell ref="U118:V118"/>
    <mergeCell ref="U128:V128"/>
    <mergeCell ref="U129:V129"/>
    <mergeCell ref="U142:V142"/>
    <mergeCell ref="U143:V143"/>
    <mergeCell ref="U130:V130"/>
    <mergeCell ref="U131:V131"/>
    <mergeCell ref="U134:V134"/>
    <mergeCell ref="U121:V121"/>
    <mergeCell ref="U190:V190"/>
    <mergeCell ref="U42:V42"/>
    <mergeCell ref="B43:G43"/>
    <mergeCell ref="U43:V43"/>
    <mergeCell ref="S32:T32"/>
    <mergeCell ref="B51:G51"/>
    <mergeCell ref="B101:G101"/>
    <mergeCell ref="B102:G102"/>
    <mergeCell ref="B103:G103"/>
    <mergeCell ref="B85:G85"/>
    <mergeCell ref="B86:G86"/>
    <mergeCell ref="B78:G78"/>
    <mergeCell ref="B79:G79"/>
    <mergeCell ref="B80:G80"/>
    <mergeCell ref="B81:G81"/>
    <mergeCell ref="B74:G74"/>
    <mergeCell ref="B82:G82"/>
    <mergeCell ref="B77:G77"/>
    <mergeCell ref="H32:P32"/>
    <mergeCell ref="U52:V52"/>
    <mergeCell ref="U63:V63"/>
    <mergeCell ref="U62:V62"/>
    <mergeCell ref="A59:K59"/>
    <mergeCell ref="A53:G53"/>
    <mergeCell ref="B61:G61"/>
    <mergeCell ref="B91:G91"/>
    <mergeCell ref="B172:G172"/>
    <mergeCell ref="B173:G173"/>
    <mergeCell ref="U44:V44"/>
    <mergeCell ref="B52:G52"/>
    <mergeCell ref="B121:G121"/>
    <mergeCell ref="B122:G122"/>
    <mergeCell ref="B83:G83"/>
    <mergeCell ref="B84:G84"/>
    <mergeCell ref="U106:V106"/>
    <mergeCell ref="U109:V109"/>
    <mergeCell ref="U110:V110"/>
    <mergeCell ref="B92:G92"/>
    <mergeCell ref="M67:N67"/>
    <mergeCell ref="P67:Q67"/>
    <mergeCell ref="B111:G111"/>
    <mergeCell ref="B70:G70"/>
    <mergeCell ref="B75:G75"/>
    <mergeCell ref="B76:G76"/>
    <mergeCell ref="B62:G62"/>
    <mergeCell ref="H61:K61"/>
    <mergeCell ref="M61:V61"/>
    <mergeCell ref="S67:V67"/>
    <mergeCell ref="C33:D33"/>
    <mergeCell ref="I23:J23"/>
    <mergeCell ref="L21:M21"/>
    <mergeCell ref="B107:G107"/>
    <mergeCell ref="B108:G108"/>
    <mergeCell ref="B127:G127"/>
    <mergeCell ref="B42:G42"/>
    <mergeCell ref="A34:V34"/>
    <mergeCell ref="A36:K36"/>
    <mergeCell ref="L23:M23"/>
    <mergeCell ref="S25:T25"/>
    <mergeCell ref="B44:G44"/>
    <mergeCell ref="B93:G93"/>
    <mergeCell ref="B94:G94"/>
    <mergeCell ref="B95:G95"/>
    <mergeCell ref="B96:G96"/>
    <mergeCell ref="B97:G97"/>
    <mergeCell ref="B98:G98"/>
    <mergeCell ref="B99:G99"/>
    <mergeCell ref="B100:G100"/>
    <mergeCell ref="B110:G110"/>
    <mergeCell ref="B125:G125"/>
    <mergeCell ref="B105:G105"/>
    <mergeCell ref="B106:G106"/>
    <mergeCell ref="C15:E15"/>
    <mergeCell ref="D10:G10"/>
    <mergeCell ref="A19:C19"/>
    <mergeCell ref="D19:G21"/>
    <mergeCell ref="L15:M15"/>
    <mergeCell ref="L17:M17"/>
    <mergeCell ref="C16:D16"/>
    <mergeCell ref="I19:J19"/>
    <mergeCell ref="L19:M19"/>
    <mergeCell ref="I21:J21"/>
    <mergeCell ref="C13:G13"/>
    <mergeCell ref="C17:E17"/>
    <mergeCell ref="C18:D18"/>
    <mergeCell ref="B296:G296"/>
    <mergeCell ref="B233:G233"/>
    <mergeCell ref="B234:G234"/>
    <mergeCell ref="B235:G235"/>
    <mergeCell ref="B231:G231"/>
    <mergeCell ref="B232:G232"/>
    <mergeCell ref="B259:G259"/>
    <mergeCell ref="B279:G279"/>
    <mergeCell ref="B237:G237"/>
    <mergeCell ref="B264:G264"/>
    <mergeCell ref="B265:G265"/>
    <mergeCell ref="B246:G246"/>
    <mergeCell ref="B247:G247"/>
    <mergeCell ref="B268:G268"/>
    <mergeCell ref="B263:G263"/>
    <mergeCell ref="B290:G290"/>
    <mergeCell ref="B258:G258"/>
    <mergeCell ref="B242:G242"/>
    <mergeCell ref="B243:G243"/>
    <mergeCell ref="B294:G294"/>
    <mergeCell ref="B278:G278"/>
    <mergeCell ref="B252:G252"/>
    <mergeCell ref="B244:G244"/>
    <mergeCell ref="B238:G238"/>
    <mergeCell ref="B295:G295"/>
    <mergeCell ref="B282:G282"/>
    <mergeCell ref="B280:G280"/>
    <mergeCell ref="B112:G112"/>
    <mergeCell ref="B113:G113"/>
    <mergeCell ref="B114:G114"/>
    <mergeCell ref="B115:G115"/>
    <mergeCell ref="B116:G116"/>
    <mergeCell ref="B117:G117"/>
    <mergeCell ref="B118:G118"/>
    <mergeCell ref="B119:G119"/>
    <mergeCell ref="B120:G120"/>
    <mergeCell ref="B149:G149"/>
    <mergeCell ref="B150:G150"/>
    <mergeCell ref="B151:G151"/>
    <mergeCell ref="B152:G152"/>
    <mergeCell ref="B154:G154"/>
    <mergeCell ref="B146:G146"/>
    <mergeCell ref="B128:G128"/>
    <mergeCell ref="B129:G129"/>
    <mergeCell ref="B130:G130"/>
    <mergeCell ref="B131:G131"/>
    <mergeCell ref="B132:G132"/>
    <mergeCell ref="B133:G133"/>
    <mergeCell ref="K551:L551"/>
    <mergeCell ref="E551:I551"/>
    <mergeCell ref="N551:O551"/>
    <mergeCell ref="B298:G298"/>
    <mergeCell ref="B303:G303"/>
    <mergeCell ref="A337:F337"/>
    <mergeCell ref="B357:G357"/>
    <mergeCell ref="B347:G347"/>
    <mergeCell ref="B356:G356"/>
    <mergeCell ref="A353:K353"/>
    <mergeCell ref="B300:G300"/>
    <mergeCell ref="B305:G305"/>
    <mergeCell ref="B334:G334"/>
    <mergeCell ref="B335:G335"/>
    <mergeCell ref="B336:G336"/>
    <mergeCell ref="B310:G310"/>
    <mergeCell ref="B359:G359"/>
    <mergeCell ref="B355:G355"/>
    <mergeCell ref="B309:G309"/>
    <mergeCell ref="B311:G311"/>
    <mergeCell ref="B318:G318"/>
    <mergeCell ref="B319:G319"/>
    <mergeCell ref="B314:G314"/>
    <mergeCell ref="B315:G315"/>
    <mergeCell ref="K555:L555"/>
    <mergeCell ref="P555:Q555"/>
    <mergeCell ref="A556:I556"/>
    <mergeCell ref="K556:L556"/>
    <mergeCell ref="N556:O556"/>
    <mergeCell ref="P556:Q556"/>
    <mergeCell ref="F563:G563"/>
    <mergeCell ref="B555:D555"/>
    <mergeCell ref="E555:I555"/>
    <mergeCell ref="B350:G350"/>
    <mergeCell ref="B346:G346"/>
    <mergeCell ref="B312:G312"/>
    <mergeCell ref="B329:G329"/>
    <mergeCell ref="B348:G348"/>
    <mergeCell ref="B354:G354"/>
    <mergeCell ref="B358:G358"/>
    <mergeCell ref="B301:G301"/>
    <mergeCell ref="B345:G345"/>
    <mergeCell ref="B340:G340"/>
    <mergeCell ref="B341:G341"/>
    <mergeCell ref="B332:G332"/>
    <mergeCell ref="B333:G333"/>
    <mergeCell ref="B321:G321"/>
    <mergeCell ref="B322:G322"/>
    <mergeCell ref="B304:G304"/>
    <mergeCell ref="B344:G344"/>
    <mergeCell ref="B342:G342"/>
    <mergeCell ref="B343:G343"/>
    <mergeCell ref="B327:G327"/>
    <mergeCell ref="B323:G323"/>
    <mergeCell ref="B324:G324"/>
    <mergeCell ref="B325:G325"/>
    <mergeCell ref="B326:G326"/>
    <mergeCell ref="R561:S561"/>
    <mergeCell ref="R560:S560"/>
    <mergeCell ref="B561:D561"/>
    <mergeCell ref="P567:Q567"/>
    <mergeCell ref="A562:I562"/>
    <mergeCell ref="K562:L562"/>
    <mergeCell ref="E561:I561"/>
    <mergeCell ref="K561:L561"/>
    <mergeCell ref="N561:O561"/>
    <mergeCell ref="B567:D567"/>
    <mergeCell ref="E567:I567"/>
    <mergeCell ref="K567:L567"/>
    <mergeCell ref="N567:O567"/>
    <mergeCell ref="R562:S562"/>
    <mergeCell ref="P561:Q561"/>
    <mergeCell ref="L563:M563"/>
    <mergeCell ref="O563:P563"/>
    <mergeCell ref="N564:O564"/>
    <mergeCell ref="P564:Q564"/>
    <mergeCell ref="R564:S564"/>
    <mergeCell ref="A564:I564"/>
    <mergeCell ref="K564:L564"/>
    <mergeCell ref="L565:M565"/>
    <mergeCell ref="O565:P565"/>
    <mergeCell ref="B581:E581"/>
    <mergeCell ref="Q581:T581"/>
    <mergeCell ref="B579:E579"/>
    <mergeCell ref="Q579:T579"/>
    <mergeCell ref="R574:S574"/>
    <mergeCell ref="Q580:T580"/>
    <mergeCell ref="B580:E580"/>
    <mergeCell ref="K568:L568"/>
    <mergeCell ref="N568:O568"/>
    <mergeCell ref="P568:Q568"/>
    <mergeCell ref="B569:D569"/>
    <mergeCell ref="E569:I569"/>
    <mergeCell ref="K569:L569"/>
    <mergeCell ref="N569:O569"/>
    <mergeCell ref="P569:Q569"/>
    <mergeCell ref="B568:D568"/>
    <mergeCell ref="E568:I568"/>
    <mergeCell ref="R559:S559"/>
    <mergeCell ref="B560:D560"/>
    <mergeCell ref="E560:I560"/>
    <mergeCell ref="K560:L560"/>
    <mergeCell ref="N560:O560"/>
    <mergeCell ref="P560:Q560"/>
    <mergeCell ref="U512:V512"/>
    <mergeCell ref="P566:Q566"/>
    <mergeCell ref="A559:P559"/>
    <mergeCell ref="N555:O555"/>
    <mergeCell ref="N562:O562"/>
    <mergeCell ref="P562:Q562"/>
    <mergeCell ref="B566:D566"/>
    <mergeCell ref="E566:I566"/>
    <mergeCell ref="K566:L566"/>
    <mergeCell ref="N566:O566"/>
    <mergeCell ref="R565:S565"/>
    <mergeCell ref="E553:I553"/>
    <mergeCell ref="B553:D553"/>
    <mergeCell ref="N553:O553"/>
    <mergeCell ref="K553:L553"/>
    <mergeCell ref="P553:Q553"/>
    <mergeCell ref="N549:O549"/>
    <mergeCell ref="R563:S563"/>
    <mergeCell ref="U515:V515"/>
    <mergeCell ref="U508:V508"/>
    <mergeCell ref="U502:V502"/>
    <mergeCell ref="U499:V499"/>
    <mergeCell ref="B552:D552"/>
    <mergeCell ref="E552:I552"/>
    <mergeCell ref="K552:L552"/>
    <mergeCell ref="N552:O552"/>
    <mergeCell ref="U517:V517"/>
    <mergeCell ref="A547:P547"/>
    <mergeCell ref="C544:D544"/>
    <mergeCell ref="K548:L548"/>
    <mergeCell ref="P552:Q552"/>
    <mergeCell ref="E548:I548"/>
    <mergeCell ref="P551:Q551"/>
    <mergeCell ref="K549:L549"/>
    <mergeCell ref="P550:Q550"/>
    <mergeCell ref="N550:O550"/>
    <mergeCell ref="K550:L550"/>
    <mergeCell ref="B550:D550"/>
    <mergeCell ref="N548:O548"/>
    <mergeCell ref="P548:Q548"/>
    <mergeCell ref="B548:D548"/>
    <mergeCell ref="B551:D551"/>
    <mergeCell ref="U477:V477"/>
    <mergeCell ref="U479:V479"/>
    <mergeCell ref="U481:V481"/>
    <mergeCell ref="U281:V281"/>
    <mergeCell ref="U282:V282"/>
    <mergeCell ref="U283:V283"/>
    <mergeCell ref="U284:V284"/>
    <mergeCell ref="U285:V285"/>
    <mergeCell ref="U506:V506"/>
    <mergeCell ref="U288:V288"/>
    <mergeCell ref="U289:V289"/>
    <mergeCell ref="U291:V291"/>
    <mergeCell ref="U495:V495"/>
    <mergeCell ref="U295:V295"/>
    <mergeCell ref="U296:V296"/>
    <mergeCell ref="U301:V301"/>
    <mergeCell ref="U345:V345"/>
    <mergeCell ref="U314:V314"/>
    <mergeCell ref="U315:V315"/>
    <mergeCell ref="U311:V311"/>
    <mergeCell ref="U305:V305"/>
    <mergeCell ref="U310:V310"/>
    <mergeCell ref="U319:V319"/>
    <mergeCell ref="U316:V316"/>
    <mergeCell ref="U510:V510"/>
    <mergeCell ref="U497:V497"/>
    <mergeCell ref="U504:V504"/>
    <mergeCell ref="U483:V483"/>
    <mergeCell ref="U485:V485"/>
    <mergeCell ref="U487:V487"/>
    <mergeCell ref="U489:V489"/>
    <mergeCell ref="U491:V491"/>
    <mergeCell ref="U493:V493"/>
    <mergeCell ref="U230:V230"/>
    <mergeCell ref="U231:V231"/>
    <mergeCell ref="U232:V232"/>
    <mergeCell ref="U255:V255"/>
    <mergeCell ref="U256:V256"/>
    <mergeCell ref="U257:V257"/>
    <mergeCell ref="U243:V243"/>
    <mergeCell ref="U244:V244"/>
    <mergeCell ref="U245:V245"/>
    <mergeCell ref="U233:V233"/>
    <mergeCell ref="U251:V251"/>
    <mergeCell ref="U252:V252"/>
    <mergeCell ref="U253:V253"/>
    <mergeCell ref="U254:V254"/>
    <mergeCell ref="U246:V246"/>
    <mergeCell ref="U247:V247"/>
    <mergeCell ref="U248:V248"/>
    <mergeCell ref="U242:V242"/>
    <mergeCell ref="U234:V234"/>
    <mergeCell ref="U235:V235"/>
    <mergeCell ref="U236:V236"/>
    <mergeCell ref="U237:V237"/>
    <mergeCell ref="U238:V238"/>
    <mergeCell ref="U249:V249"/>
    <mergeCell ref="U269:V269"/>
    <mergeCell ref="U270:V270"/>
    <mergeCell ref="U271:V271"/>
    <mergeCell ref="U292:V292"/>
    <mergeCell ref="U278:V278"/>
    <mergeCell ref="U258:V258"/>
    <mergeCell ref="U259:V259"/>
    <mergeCell ref="U260:V260"/>
    <mergeCell ref="U261:V261"/>
    <mergeCell ref="U262:V262"/>
    <mergeCell ref="U263:V263"/>
    <mergeCell ref="U264:V264"/>
    <mergeCell ref="U265:V265"/>
    <mergeCell ref="U286:V286"/>
    <mergeCell ref="U239:V239"/>
    <mergeCell ref="U241:V241"/>
    <mergeCell ref="U240:V240"/>
    <mergeCell ref="U250:V250"/>
    <mergeCell ref="U297:V297"/>
    <mergeCell ref="U298:V298"/>
    <mergeCell ref="U304:V304"/>
    <mergeCell ref="B308:G308"/>
    <mergeCell ref="U306:V306"/>
    <mergeCell ref="U290:V290"/>
    <mergeCell ref="U266:V266"/>
    <mergeCell ref="U267:V267"/>
    <mergeCell ref="U268:V268"/>
    <mergeCell ref="U274:V274"/>
    <mergeCell ref="U275:V275"/>
    <mergeCell ref="U276:V276"/>
    <mergeCell ref="U277:V277"/>
    <mergeCell ref="U272:V272"/>
    <mergeCell ref="U273:V273"/>
    <mergeCell ref="U287:V287"/>
    <mergeCell ref="U279:V279"/>
    <mergeCell ref="U280:V280"/>
    <mergeCell ref="U293:V293"/>
    <mergeCell ref="U294:V294"/>
    <mergeCell ref="B297:G297"/>
    <mergeCell ref="B299:G299"/>
    <mergeCell ref="N6:O6"/>
    <mergeCell ref="B554:D554"/>
    <mergeCell ref="E554:I554"/>
    <mergeCell ref="K554:L554"/>
    <mergeCell ref="N554:O554"/>
    <mergeCell ref="P554:Q554"/>
    <mergeCell ref="E549:I549"/>
    <mergeCell ref="B549:D549"/>
    <mergeCell ref="E550:I550"/>
    <mergeCell ref="B328:G328"/>
    <mergeCell ref="B352:G352"/>
    <mergeCell ref="P549:Q549"/>
    <mergeCell ref="B289:G289"/>
    <mergeCell ref="B253:G253"/>
    <mergeCell ref="B260:G260"/>
    <mergeCell ref="B261:G261"/>
    <mergeCell ref="B349:G349"/>
    <mergeCell ref="B306:G306"/>
    <mergeCell ref="B307:G307"/>
    <mergeCell ref="B316:G316"/>
    <mergeCell ref="B317:G317"/>
    <mergeCell ref="B320:G320"/>
    <mergeCell ref="U344:V344"/>
    <mergeCell ref="U334:V334"/>
    <mergeCell ref="U335:V335"/>
    <mergeCell ref="U332:V332"/>
    <mergeCell ref="U333:V333"/>
    <mergeCell ref="M339:V339"/>
    <mergeCell ref="M340:N340"/>
    <mergeCell ref="P340:Q340"/>
    <mergeCell ref="S340:V340"/>
    <mergeCell ref="B338:G338"/>
    <mergeCell ref="A339:K339"/>
    <mergeCell ref="B330:G330"/>
    <mergeCell ref="B331:G331"/>
    <mergeCell ref="U307:V307"/>
    <mergeCell ref="U308:V308"/>
    <mergeCell ref="U309:V309"/>
    <mergeCell ref="U299:V299"/>
    <mergeCell ref="U303:V303"/>
    <mergeCell ref="U300:V300"/>
    <mergeCell ref="U329:V329"/>
    <mergeCell ref="U330:V330"/>
    <mergeCell ref="U331:V331"/>
    <mergeCell ref="U320:V320"/>
    <mergeCell ref="U321:V321"/>
    <mergeCell ref="U322:V322"/>
    <mergeCell ref="U323:V323"/>
    <mergeCell ref="U324:V324"/>
    <mergeCell ref="U325:V325"/>
    <mergeCell ref="U326:V326"/>
    <mergeCell ref="U327:V327"/>
    <mergeCell ref="U328:V328"/>
    <mergeCell ref="U317:V317"/>
    <mergeCell ref="U318:V318"/>
    <mergeCell ref="U474:V474"/>
    <mergeCell ref="U355:V355"/>
    <mergeCell ref="U356:V356"/>
    <mergeCell ref="U357:V357"/>
    <mergeCell ref="U358:V358"/>
    <mergeCell ref="U359:V359"/>
    <mergeCell ref="M353:V353"/>
    <mergeCell ref="M354:N354"/>
    <mergeCell ref="P354:Q354"/>
    <mergeCell ref="S354:V354"/>
    <mergeCell ref="U382:V382"/>
    <mergeCell ref="U383:V383"/>
    <mergeCell ref="U384:V384"/>
    <mergeCell ref="U385:V385"/>
    <mergeCell ref="U386:V386"/>
    <mergeCell ref="U387:V387"/>
    <mergeCell ref="U388:V388"/>
    <mergeCell ref="U389:V389"/>
    <mergeCell ref="U390:V390"/>
    <mergeCell ref="U391:V391"/>
    <mergeCell ref="U392:V392"/>
    <mergeCell ref="U393:V393"/>
    <mergeCell ref="U394:V394"/>
    <mergeCell ref="U395:V395"/>
    <mergeCell ref="U349:V349"/>
    <mergeCell ref="U350:V350"/>
    <mergeCell ref="U351:V351"/>
    <mergeCell ref="U352:V352"/>
    <mergeCell ref="U336:V336"/>
    <mergeCell ref="B171:G171"/>
    <mergeCell ref="B162:G162"/>
    <mergeCell ref="U337:V337"/>
    <mergeCell ref="U338:V338"/>
    <mergeCell ref="U341:V341"/>
    <mergeCell ref="U342:V342"/>
    <mergeCell ref="U343:V343"/>
    <mergeCell ref="B177:G177"/>
    <mergeCell ref="U171:V171"/>
    <mergeCell ref="U172:V172"/>
    <mergeCell ref="U173:V173"/>
    <mergeCell ref="U174:V174"/>
    <mergeCell ref="U167:V167"/>
    <mergeCell ref="U168:V168"/>
    <mergeCell ref="U178:V178"/>
    <mergeCell ref="B257:G257"/>
    <mergeCell ref="U346:V346"/>
    <mergeCell ref="U347:V347"/>
    <mergeCell ref="U348:V348"/>
    <mergeCell ref="B134:G134"/>
    <mergeCell ref="B124:G124"/>
    <mergeCell ref="B126:G126"/>
    <mergeCell ref="B143:G143"/>
    <mergeCell ref="B144:G144"/>
    <mergeCell ref="B145:G145"/>
    <mergeCell ref="B141:G141"/>
    <mergeCell ref="B142:G142"/>
    <mergeCell ref="B138:G138"/>
    <mergeCell ref="B137:G137"/>
    <mergeCell ref="B139:G139"/>
    <mergeCell ref="B135:G135"/>
    <mergeCell ref="U91:V91"/>
    <mergeCell ref="U92:V92"/>
    <mergeCell ref="U96:V96"/>
    <mergeCell ref="U97:V97"/>
    <mergeCell ref="U98:V98"/>
    <mergeCell ref="U99:V99"/>
    <mergeCell ref="U69:V69"/>
    <mergeCell ref="U70:V70"/>
    <mergeCell ref="U71:V71"/>
    <mergeCell ref="U72:V72"/>
    <mergeCell ref="U74:V74"/>
    <mergeCell ref="U75:V75"/>
    <mergeCell ref="U76:V76"/>
    <mergeCell ref="U78:V78"/>
    <mergeCell ref="U73:V73"/>
    <mergeCell ref="U100:V100"/>
    <mergeCell ref="U101:V101"/>
    <mergeCell ref="U115:V115"/>
    <mergeCell ref="U116:V116"/>
    <mergeCell ref="U117:V117"/>
    <mergeCell ref="U80:V80"/>
    <mergeCell ref="U81:V81"/>
    <mergeCell ref="U82:V82"/>
    <mergeCell ref="U83:V83"/>
    <mergeCell ref="U84:V84"/>
    <mergeCell ref="U85:V85"/>
    <mergeCell ref="U86:V86"/>
    <mergeCell ref="U87:V87"/>
    <mergeCell ref="U111:V111"/>
    <mergeCell ref="U102:V102"/>
    <mergeCell ref="U103:V103"/>
    <mergeCell ref="U104:V104"/>
    <mergeCell ref="U112:V112"/>
    <mergeCell ref="U93:V93"/>
    <mergeCell ref="U94:V94"/>
    <mergeCell ref="U95:V95"/>
    <mergeCell ref="U88:V88"/>
    <mergeCell ref="U89:V89"/>
    <mergeCell ref="U90:V90"/>
    <mergeCell ref="B147:G147"/>
    <mergeCell ref="B148:G148"/>
    <mergeCell ref="U145:V145"/>
    <mergeCell ref="U146:V146"/>
    <mergeCell ref="U147:V147"/>
    <mergeCell ref="U148:V148"/>
    <mergeCell ref="U149:V149"/>
    <mergeCell ref="B157:G157"/>
    <mergeCell ref="B158:G158"/>
    <mergeCell ref="U155:V155"/>
    <mergeCell ref="B159:G159"/>
    <mergeCell ref="B160:G160"/>
    <mergeCell ref="B167:G167"/>
    <mergeCell ref="B168:G168"/>
    <mergeCell ref="B169:G169"/>
    <mergeCell ref="B170:G170"/>
    <mergeCell ref="B155:G155"/>
    <mergeCell ref="B156:G156"/>
    <mergeCell ref="U135:V135"/>
    <mergeCell ref="U140:V140"/>
    <mergeCell ref="U138:V138"/>
    <mergeCell ref="U163:V163"/>
    <mergeCell ref="U166:V166"/>
    <mergeCell ref="U141:V141"/>
    <mergeCell ref="U156:V156"/>
    <mergeCell ref="U157:V157"/>
    <mergeCell ref="U158:V158"/>
    <mergeCell ref="U159:V159"/>
    <mergeCell ref="U160:V160"/>
    <mergeCell ref="U150:V150"/>
    <mergeCell ref="U151:V151"/>
    <mergeCell ref="U144:V144"/>
    <mergeCell ref="U152:V152"/>
    <mergeCell ref="U154:V154"/>
    <mergeCell ref="W574:X574"/>
    <mergeCell ref="E575:I575"/>
    <mergeCell ref="K575:L575"/>
    <mergeCell ref="N575:O575"/>
    <mergeCell ref="P575:Q575"/>
    <mergeCell ref="R575:S575"/>
    <mergeCell ref="W575:X575"/>
    <mergeCell ref="B570:D570"/>
    <mergeCell ref="E570:I570"/>
    <mergeCell ref="K570:L570"/>
    <mergeCell ref="N570:O570"/>
    <mergeCell ref="P570:Q570"/>
    <mergeCell ref="B571:D571"/>
    <mergeCell ref="E571:I571"/>
    <mergeCell ref="K571:L571"/>
    <mergeCell ref="N571:O571"/>
    <mergeCell ref="P571:Q571"/>
    <mergeCell ref="B573:Q573"/>
    <mergeCell ref="R573:S573"/>
    <mergeCell ref="B574:D574"/>
    <mergeCell ref="E574:I574"/>
    <mergeCell ref="K574:L574"/>
    <mergeCell ref="N574:O574"/>
    <mergeCell ref="P574:Q574"/>
    <mergeCell ref="I8:N8"/>
    <mergeCell ref="H10:H12"/>
    <mergeCell ref="S12:T12"/>
    <mergeCell ref="S11:T11"/>
    <mergeCell ref="S29:T29"/>
    <mergeCell ref="S10:T10"/>
    <mergeCell ref="S13:T13"/>
    <mergeCell ref="S16:T16"/>
    <mergeCell ref="S18:T18"/>
    <mergeCell ref="S19:T19"/>
    <mergeCell ref="S21:T21"/>
    <mergeCell ref="S26:T26"/>
    <mergeCell ref="S28:T28"/>
    <mergeCell ref="I10:N14"/>
    <mergeCell ref="S15:T15"/>
    <mergeCell ref="S17:T17"/>
    <mergeCell ref="S22:T22"/>
    <mergeCell ref="S27:T27"/>
    <mergeCell ref="A360:K360"/>
    <mergeCell ref="M360:V360"/>
    <mergeCell ref="B361:G361"/>
    <mergeCell ref="M361:N361"/>
    <mergeCell ref="P361:Q361"/>
    <mergeCell ref="S361:V361"/>
    <mergeCell ref="B362:G362"/>
    <mergeCell ref="B363:G363"/>
    <mergeCell ref="B381:G381"/>
    <mergeCell ref="U380:V380"/>
    <mergeCell ref="U381:V381"/>
    <mergeCell ref="B417:G417"/>
    <mergeCell ref="B418:G418"/>
    <mergeCell ref="B409:G409"/>
    <mergeCell ref="B411:G411"/>
    <mergeCell ref="B421:G421"/>
    <mergeCell ref="B422:G422"/>
    <mergeCell ref="B393:G393"/>
    <mergeCell ref="B398:G398"/>
    <mergeCell ref="B382:G382"/>
    <mergeCell ref="B383:G383"/>
    <mergeCell ref="B385:G385"/>
    <mergeCell ref="B387:G387"/>
    <mergeCell ref="B388:G388"/>
    <mergeCell ref="B389:G389"/>
    <mergeCell ref="B390:G390"/>
    <mergeCell ref="B391:G391"/>
    <mergeCell ref="B392:G392"/>
    <mergeCell ref="B425:G425"/>
    <mergeCell ref="B426:G426"/>
    <mergeCell ref="B427:G427"/>
    <mergeCell ref="B428:G428"/>
    <mergeCell ref="B430:G430"/>
    <mergeCell ref="B439:G439"/>
    <mergeCell ref="B440:G440"/>
    <mergeCell ref="B441:G441"/>
    <mergeCell ref="B447:G447"/>
    <mergeCell ref="B448:G448"/>
    <mergeCell ref="B450:G450"/>
    <mergeCell ref="B451:G451"/>
    <mergeCell ref="B454:G454"/>
    <mergeCell ref="B455:G455"/>
    <mergeCell ref="B468:G468"/>
    <mergeCell ref="U362:V362"/>
    <mergeCell ref="U363:V363"/>
    <mergeCell ref="U364:V364"/>
    <mergeCell ref="U365:V365"/>
    <mergeCell ref="U366:V366"/>
    <mergeCell ref="U367:V367"/>
    <mergeCell ref="U368:V368"/>
    <mergeCell ref="U369:V369"/>
    <mergeCell ref="U370:V370"/>
    <mergeCell ref="U371:V371"/>
    <mergeCell ref="U372:V372"/>
    <mergeCell ref="U373:V373"/>
    <mergeCell ref="U374:V374"/>
    <mergeCell ref="U375:V375"/>
    <mergeCell ref="U376:V376"/>
    <mergeCell ref="U377:V377"/>
    <mergeCell ref="U378:V378"/>
    <mergeCell ref="U379:V379"/>
    <mergeCell ref="U396:V396"/>
    <mergeCell ref="U397:V397"/>
    <mergeCell ref="U398:V398"/>
    <mergeCell ref="U399:V399"/>
    <mergeCell ref="U400:V400"/>
    <mergeCell ref="U401:V401"/>
    <mergeCell ref="U402:V402"/>
    <mergeCell ref="U403:V403"/>
    <mergeCell ref="U404:V404"/>
    <mergeCell ref="U405:V405"/>
    <mergeCell ref="U406:V406"/>
    <mergeCell ref="U407:V407"/>
    <mergeCell ref="U408:V408"/>
    <mergeCell ref="U409:V409"/>
    <mergeCell ref="U410:V410"/>
    <mergeCell ref="U411:V411"/>
    <mergeCell ref="U412:V412"/>
    <mergeCell ref="U413:V413"/>
    <mergeCell ref="U414:V414"/>
    <mergeCell ref="U415:V415"/>
    <mergeCell ref="U416:V416"/>
    <mergeCell ref="U417:V417"/>
    <mergeCell ref="U418:V418"/>
    <mergeCell ref="U419:V419"/>
    <mergeCell ref="U420:V420"/>
    <mergeCell ref="U421:V421"/>
    <mergeCell ref="U422:V422"/>
    <mergeCell ref="U423:V423"/>
    <mergeCell ref="U424:V424"/>
    <mergeCell ref="U425:V425"/>
    <mergeCell ref="U426:V426"/>
    <mergeCell ref="U427:V427"/>
    <mergeCell ref="U428:V428"/>
    <mergeCell ref="U429:V429"/>
    <mergeCell ref="U430:V430"/>
    <mergeCell ref="U431:V431"/>
    <mergeCell ref="U432:V432"/>
    <mergeCell ref="U433:V433"/>
    <mergeCell ref="U434:V434"/>
    <mergeCell ref="U435:V435"/>
    <mergeCell ref="U436:V436"/>
    <mergeCell ref="U437:V437"/>
    <mergeCell ref="U438:V438"/>
    <mergeCell ref="U439:V439"/>
    <mergeCell ref="U440:V440"/>
    <mergeCell ref="U455:V455"/>
    <mergeCell ref="U456:V456"/>
    <mergeCell ref="U457:V457"/>
    <mergeCell ref="U458:V458"/>
    <mergeCell ref="U441:V441"/>
    <mergeCell ref="U442:V442"/>
    <mergeCell ref="U443:V443"/>
    <mergeCell ref="U444:V444"/>
    <mergeCell ref="U445:V445"/>
    <mergeCell ref="U446:V446"/>
    <mergeCell ref="U447:V447"/>
    <mergeCell ref="U448:V448"/>
    <mergeCell ref="U449:V449"/>
    <mergeCell ref="U468:V468"/>
    <mergeCell ref="U469:V469"/>
    <mergeCell ref="U470:V470"/>
    <mergeCell ref="U471:V471"/>
    <mergeCell ref="U472:V472"/>
    <mergeCell ref="U473:V473"/>
    <mergeCell ref="B56:G56"/>
    <mergeCell ref="B57:G57"/>
    <mergeCell ref="B58:G58"/>
    <mergeCell ref="U57:V57"/>
    <mergeCell ref="U459:V459"/>
    <mergeCell ref="U460:V460"/>
    <mergeCell ref="U461:V461"/>
    <mergeCell ref="U462:V462"/>
    <mergeCell ref="U463:V463"/>
    <mergeCell ref="U464:V464"/>
    <mergeCell ref="U465:V465"/>
    <mergeCell ref="U466:V466"/>
    <mergeCell ref="U467:V467"/>
    <mergeCell ref="U450:V450"/>
    <mergeCell ref="U451:V451"/>
    <mergeCell ref="U452:V452"/>
    <mergeCell ref="U453:V453"/>
    <mergeCell ref="U454:V454"/>
  </mergeCells>
  <printOptions horizontalCentered="1"/>
  <pageMargins left="0.23622047244094491" right="0.23622047244094491" top="0.74803149606299213" bottom="0" header="0.31496062992125984" footer="0.31496062992125984"/>
  <pageSetup paperSize="9" scale="51" fitToHeight="0" orientation="landscape" r:id="rId1"/>
  <headerFooter alignWithMargins="0">
    <oddFooter>Página &amp;P de &amp;N</oddFooter>
  </headerFooter>
  <rowBreaks count="13" manualBreakCount="13">
    <brk id="72" max="21" man="1"/>
    <brk id="204" max="21" man="1"/>
    <brk id="241" max="21" man="1"/>
    <brk id="265" max="21" man="1"/>
    <brk id="290" max="21" man="1"/>
    <brk id="319" max="21" man="1"/>
    <brk id="352" max="21" man="1"/>
    <brk id="384" max="21" man="1"/>
    <brk id="416" max="21" man="1"/>
    <brk id="440" max="21" man="1"/>
    <brk id="464" max="21" man="1"/>
    <brk id="515" max="21" man="1"/>
    <brk id="562" max="21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xWindow="672" yWindow="652" count="1">
        <x14:dataValidation type="list" allowBlank="1" showInputMessage="1" showErrorMessage="1" xr:uid="{C01984F9-E6F5-49CC-B85A-24996C24BEAE}">
          <x14:formula1>
            <xm:f>Hoja1!$A$2:$A$6</xm:f>
          </x14:formula1>
          <xm:sqref>B549:D549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tabColor rgb="FFFFC000"/>
  </sheetPr>
  <dimension ref="A1:X83"/>
  <sheetViews>
    <sheetView zoomScale="70" zoomScaleNormal="70" workbookViewId="0">
      <selection activeCell="X12" sqref="X12"/>
    </sheetView>
  </sheetViews>
  <sheetFormatPr baseColWidth="10" defaultColWidth="11" defaultRowHeight="12.75" x14ac:dyDescent="0.2"/>
  <cols>
    <col min="1" max="1" width="11" style="63"/>
    <col min="2" max="7" width="8.125" style="63" customWidth="1"/>
    <col min="8" max="8" width="11" style="63"/>
    <col min="9" max="9" width="11" style="63" customWidth="1"/>
    <col min="10" max="10" width="13" style="63" customWidth="1"/>
    <col min="11" max="11" width="17.75" style="63" customWidth="1"/>
    <col min="12" max="12" width="7.75" style="63" customWidth="1"/>
    <col min="13" max="13" width="11" style="63"/>
    <col min="14" max="14" width="14.5" style="63" customWidth="1"/>
    <col min="15" max="15" width="3.75" style="63" customWidth="1"/>
    <col min="16" max="16" width="11" style="63"/>
    <col min="17" max="17" width="14.5" style="63" customWidth="1"/>
    <col min="18" max="18" width="3.375" style="63" customWidth="1"/>
    <col min="19" max="19" width="11" style="63"/>
    <col min="20" max="20" width="14.5" style="63" customWidth="1"/>
    <col min="21" max="16384" width="11" style="63"/>
  </cols>
  <sheetData>
    <row r="1" spans="1:24" x14ac:dyDescent="0.2">
      <c r="A1" s="63" t="s">
        <v>278</v>
      </c>
      <c r="M1" s="5" t="s">
        <v>51</v>
      </c>
      <c r="N1" s="6"/>
      <c r="O1" s="2"/>
      <c r="P1" s="7" t="s">
        <v>52</v>
      </c>
      <c r="Q1" s="8"/>
      <c r="R1" s="4"/>
      <c r="S1" s="8" t="s">
        <v>53</v>
      </c>
      <c r="T1" s="8"/>
      <c r="U1" s="8"/>
      <c r="V1" s="6"/>
    </row>
    <row r="2" spans="1:24" x14ac:dyDescent="0.2">
      <c r="M2" s="3"/>
      <c r="N2" s="1"/>
      <c r="O2" s="1"/>
      <c r="P2" s="1"/>
      <c r="Q2" s="1"/>
      <c r="R2" s="1"/>
      <c r="S2" s="1"/>
      <c r="T2" s="1"/>
      <c r="U2" s="1"/>
      <c r="V2" s="1"/>
    </row>
    <row r="3" spans="1:24" x14ac:dyDescent="0.2">
      <c r="A3" s="64" t="s">
        <v>204</v>
      </c>
      <c r="M3" s="3"/>
      <c r="N3" s="1"/>
      <c r="O3" s="1"/>
      <c r="P3" s="1"/>
      <c r="Q3" s="1"/>
      <c r="R3" s="1"/>
      <c r="S3" s="1"/>
      <c r="T3" s="1"/>
      <c r="U3" s="1"/>
      <c r="V3" s="1"/>
    </row>
    <row r="4" spans="1:24" x14ac:dyDescent="0.2">
      <c r="A4" s="18" t="s">
        <v>45</v>
      </c>
      <c r="B4" s="975" t="s">
        <v>46</v>
      </c>
      <c r="C4" s="976"/>
      <c r="D4" s="976"/>
      <c r="E4" s="976"/>
      <c r="F4" s="976"/>
      <c r="G4" s="977"/>
      <c r="H4" s="20" t="s">
        <v>47</v>
      </c>
      <c r="I4" s="21" t="s">
        <v>48</v>
      </c>
      <c r="J4" s="22" t="s">
        <v>49</v>
      </c>
      <c r="K4" s="32" t="s">
        <v>50</v>
      </c>
      <c r="M4" s="9" t="s">
        <v>55</v>
      </c>
      <c r="N4" s="9" t="s">
        <v>50</v>
      </c>
      <c r="O4" s="2"/>
      <c r="P4" s="9" t="s">
        <v>55</v>
      </c>
      <c r="Q4" s="9" t="s">
        <v>50</v>
      </c>
      <c r="R4" s="4"/>
      <c r="S4" s="10" t="s">
        <v>55</v>
      </c>
      <c r="T4" s="9" t="s">
        <v>56</v>
      </c>
      <c r="U4" s="19" t="s">
        <v>57</v>
      </c>
      <c r="V4" s="10"/>
    </row>
    <row r="5" spans="1:24" x14ac:dyDescent="0.2">
      <c r="A5" s="57"/>
      <c r="B5" s="974"/>
      <c r="C5" s="974"/>
      <c r="D5" s="974"/>
      <c r="E5" s="974"/>
      <c r="F5" s="974"/>
      <c r="G5" s="974"/>
      <c r="H5" s="27"/>
      <c r="I5" s="58"/>
      <c r="J5" s="24"/>
      <c r="K5" s="23">
        <f>+I5*J5</f>
        <v>0</v>
      </c>
      <c r="M5" s="59"/>
      <c r="N5" s="28">
        <f>+ROUND((ROUNDDOWN(M5,2))*J5,2)</f>
        <v>0</v>
      </c>
      <c r="O5" s="2"/>
      <c r="P5" s="30"/>
      <c r="Q5" s="28">
        <f>+ROUND(P5*J5,2)</f>
        <v>0</v>
      </c>
      <c r="R5" s="29"/>
      <c r="S5" s="60">
        <f>+M5+P5</f>
        <v>0</v>
      </c>
      <c r="T5" s="28">
        <f>+ROUND((ROUNDDOWN(S5,2))*J5,2)</f>
        <v>0</v>
      </c>
      <c r="U5" s="952">
        <f>IF(K5=0,0)+IF(K5&gt;0,T5/K5)</f>
        <v>0</v>
      </c>
      <c r="V5" s="953"/>
    </row>
    <row r="6" spans="1:24" x14ac:dyDescent="0.2">
      <c r="A6" s="57"/>
      <c r="B6" s="974"/>
      <c r="C6" s="974"/>
      <c r="D6" s="974"/>
      <c r="E6" s="974"/>
      <c r="F6" s="974"/>
      <c r="G6" s="974"/>
      <c r="H6" s="27"/>
      <c r="I6" s="58"/>
      <c r="J6" s="24"/>
      <c r="K6" s="23">
        <f>+I6*J6</f>
        <v>0</v>
      </c>
      <c r="M6" s="59"/>
      <c r="N6" s="28">
        <f>+ROUND((ROUNDDOWN(M6,2))*J6,2)</f>
        <v>0</v>
      </c>
      <c r="O6" s="2"/>
      <c r="P6" s="30"/>
      <c r="Q6" s="28">
        <f>+ROUND(P6*J6,2)</f>
        <v>0</v>
      </c>
      <c r="R6" s="29"/>
      <c r="S6" s="60">
        <f>+M6+P6</f>
        <v>0</v>
      </c>
      <c r="T6" s="28">
        <f>+ROUND((ROUNDDOWN(S6,2))*J6,2)</f>
        <v>0</v>
      </c>
      <c r="U6" s="952">
        <f>IF(K6=0,0)+IF(K6&gt;0,T6/K6)</f>
        <v>0</v>
      </c>
      <c r="V6" s="953"/>
    </row>
    <row r="7" spans="1:24" x14ac:dyDescent="0.2">
      <c r="A7" s="57"/>
      <c r="B7" s="974"/>
      <c r="C7" s="974"/>
      <c r="D7" s="974"/>
      <c r="E7" s="974"/>
      <c r="F7" s="974"/>
      <c r="G7" s="974"/>
      <c r="H7" s="27"/>
      <c r="I7" s="58"/>
      <c r="J7" s="24"/>
      <c r="K7" s="23">
        <f>+I7*J7</f>
        <v>0</v>
      </c>
      <c r="M7" s="59"/>
      <c r="N7" s="28">
        <f>+ROUND((ROUNDDOWN(M7,2))*J7,2)</f>
        <v>0</v>
      </c>
      <c r="O7" s="2"/>
      <c r="P7" s="30"/>
      <c r="Q7" s="28">
        <f>+ROUND(P7*J7,2)</f>
        <v>0</v>
      </c>
      <c r="R7" s="29"/>
      <c r="S7" s="60">
        <f>+M7+P7</f>
        <v>0</v>
      </c>
      <c r="T7" s="28">
        <f>+ROUND((ROUNDDOWN(S7,2))*J7,2)</f>
        <v>0</v>
      </c>
      <c r="U7" s="952">
        <f>IF(K7=0,0)+IF(K7&gt;0,T7/K7)</f>
        <v>0</v>
      </c>
      <c r="V7" s="953"/>
    </row>
    <row r="8" spans="1:24" x14ac:dyDescent="0.2">
      <c r="A8" s="57"/>
      <c r="B8" s="974"/>
      <c r="C8" s="974"/>
      <c r="D8" s="974"/>
      <c r="E8" s="974"/>
      <c r="F8" s="974"/>
      <c r="G8" s="974"/>
      <c r="H8" s="27"/>
      <c r="I8" s="58"/>
      <c r="J8" s="24"/>
      <c r="K8" s="23">
        <f>+I8*J8</f>
        <v>0</v>
      </c>
      <c r="M8" s="59"/>
      <c r="N8" s="28">
        <f>+ROUND((ROUNDDOWN(M8,2))*J8,2)</f>
        <v>0</v>
      </c>
      <c r="O8" s="2"/>
      <c r="P8" s="30"/>
      <c r="Q8" s="28">
        <f>+ROUND(P8*J8,2)</f>
        <v>0</v>
      </c>
      <c r="R8" s="29"/>
      <c r="S8" s="60">
        <f>+M8+P8</f>
        <v>0</v>
      </c>
      <c r="T8" s="28">
        <f>+ROUND((ROUNDDOWN(S8,2))*J8,2)</f>
        <v>0</v>
      </c>
      <c r="U8" s="952">
        <f>IF(K8=0,0)+IF(K8&gt;0,T8/K8)</f>
        <v>0</v>
      </c>
      <c r="V8" s="953"/>
    </row>
    <row r="9" spans="1:24" x14ac:dyDescent="0.2">
      <c r="A9" s="57"/>
      <c r="B9" s="974"/>
      <c r="C9" s="974"/>
      <c r="D9" s="974"/>
      <c r="E9" s="974"/>
      <c r="F9" s="974"/>
      <c r="G9" s="974"/>
      <c r="H9" s="27"/>
      <c r="I9" s="58"/>
      <c r="J9" s="24"/>
      <c r="K9" s="23">
        <f>+I9*J9</f>
        <v>0</v>
      </c>
      <c r="M9" s="59"/>
      <c r="N9" s="28">
        <f>+ROUND((ROUNDDOWN(M9,2))*J9,2)</f>
        <v>0</v>
      </c>
      <c r="O9" s="2"/>
      <c r="P9" s="30"/>
      <c r="Q9" s="28">
        <f>+ROUND(P9*J9,2)</f>
        <v>0</v>
      </c>
      <c r="R9" s="29"/>
      <c r="S9" s="60">
        <f>+M9+P9</f>
        <v>0</v>
      </c>
      <c r="T9" s="28">
        <f>+ROUND((ROUNDDOWN(S9,2))*J9,2)</f>
        <v>0</v>
      </c>
      <c r="U9" s="952">
        <f>IF(K9=0,0)+IF(K9&gt;0,T9/K9)</f>
        <v>0</v>
      </c>
      <c r="V9" s="953"/>
    </row>
    <row r="11" spans="1:24" x14ac:dyDescent="0.2">
      <c r="A11" s="61"/>
      <c r="B11" s="969" t="s">
        <v>279</v>
      </c>
      <c r="C11" s="970"/>
      <c r="D11" s="970"/>
      <c r="E11" s="970"/>
      <c r="F11" s="970"/>
      <c r="G11" s="971"/>
      <c r="H11" s="11"/>
      <c r="I11" s="12"/>
      <c r="J11" s="16"/>
      <c r="K11" s="26">
        <f>SUM(K5:K9)</f>
        <v>0</v>
      </c>
      <c r="N11" s="26">
        <f>ROUND(SUM(N5:N9),2)</f>
        <v>0</v>
      </c>
      <c r="Q11" s="26">
        <f>ROUND(SUM(Q5:Q9),2)</f>
        <v>0</v>
      </c>
      <c r="T11" s="26">
        <f>ROUND(SUM(T5:T9),2)</f>
        <v>0</v>
      </c>
      <c r="U11" s="972">
        <f>IF(K11=0,0)+IF(K11&gt;0,T11/K11)</f>
        <v>0</v>
      </c>
      <c r="V11" s="973"/>
    </row>
    <row r="12" spans="1:24" x14ac:dyDescent="0.2">
      <c r="X12" s="173" t="s">
        <v>542</v>
      </c>
    </row>
    <row r="14" spans="1:24" x14ac:dyDescent="0.2">
      <c r="A14" s="64" t="s">
        <v>205</v>
      </c>
      <c r="M14" s="3"/>
      <c r="N14" s="1"/>
      <c r="O14" s="1"/>
      <c r="P14" s="1"/>
      <c r="Q14" s="1"/>
      <c r="R14" s="1"/>
      <c r="S14" s="1"/>
      <c r="T14" s="1"/>
      <c r="U14" s="1"/>
      <c r="V14" s="1"/>
    </row>
    <row r="15" spans="1:24" x14ac:dyDescent="0.2">
      <c r="A15" s="18" t="s">
        <v>45</v>
      </c>
      <c r="B15" s="975" t="s">
        <v>46</v>
      </c>
      <c r="C15" s="976"/>
      <c r="D15" s="976"/>
      <c r="E15" s="976"/>
      <c r="F15" s="976"/>
      <c r="G15" s="977"/>
      <c r="H15" s="20" t="s">
        <v>47</v>
      </c>
      <c r="I15" s="21" t="s">
        <v>48</v>
      </c>
      <c r="J15" s="22" t="s">
        <v>49</v>
      </c>
      <c r="K15" s="32" t="s">
        <v>50</v>
      </c>
      <c r="M15" s="9" t="s">
        <v>55</v>
      </c>
      <c r="N15" s="9" t="s">
        <v>50</v>
      </c>
      <c r="O15" s="2"/>
      <c r="P15" s="9" t="s">
        <v>55</v>
      </c>
      <c r="Q15" s="9" t="s">
        <v>50</v>
      </c>
      <c r="R15" s="4"/>
      <c r="S15" s="10" t="s">
        <v>55</v>
      </c>
      <c r="T15" s="9" t="s">
        <v>56</v>
      </c>
      <c r="U15" s="19" t="s">
        <v>57</v>
      </c>
      <c r="V15" s="10"/>
    </row>
    <row r="16" spans="1:24" x14ac:dyDescent="0.2">
      <c r="A16" s="141"/>
      <c r="B16" s="966" t="s">
        <v>280</v>
      </c>
      <c r="C16" s="967"/>
      <c r="D16" s="967"/>
      <c r="E16" s="967"/>
      <c r="F16" s="967"/>
      <c r="G16" s="968"/>
      <c r="H16" s="142"/>
      <c r="I16" s="143"/>
      <c r="J16" s="144"/>
      <c r="K16" s="145"/>
      <c r="M16" s="59"/>
      <c r="N16" s="28">
        <f t="shared" ref="N16:N79" si="0">+ROUND((ROUNDDOWN(M16,2))*J16,2)</f>
        <v>0</v>
      </c>
      <c r="O16" s="2"/>
      <c r="P16" s="30"/>
      <c r="Q16" s="28">
        <f t="shared" ref="Q16:Q79" si="1">+ROUND(P16*J16,2)</f>
        <v>0</v>
      </c>
      <c r="R16" s="29"/>
      <c r="S16" s="60">
        <f t="shared" ref="S16:S79" si="2">+M16+P16</f>
        <v>0</v>
      </c>
      <c r="T16" s="28">
        <f t="shared" ref="T16:T79" si="3">+ROUND((ROUNDDOWN(S16,2))*J16,2)</f>
        <v>0</v>
      </c>
      <c r="U16" s="952">
        <f t="shared" ref="U16:U79" si="4">IF(K16=0,0)+IF(K16&gt;0,T16/K16)</f>
        <v>0</v>
      </c>
      <c r="V16" s="953"/>
    </row>
    <row r="17" spans="1:22" ht="12.75" customHeight="1" x14ac:dyDescent="0.2">
      <c r="A17" s="40"/>
      <c r="B17" s="960" t="s">
        <v>65</v>
      </c>
      <c r="C17" s="961" t="s">
        <v>65</v>
      </c>
      <c r="D17" s="961" t="s">
        <v>65</v>
      </c>
      <c r="E17" s="961" t="s">
        <v>65</v>
      </c>
      <c r="F17" s="961" t="s">
        <v>65</v>
      </c>
      <c r="G17" s="962" t="s">
        <v>65</v>
      </c>
      <c r="H17" s="41"/>
      <c r="I17" s="36"/>
      <c r="J17" s="37"/>
      <c r="K17" s="23"/>
      <c r="M17" s="59"/>
      <c r="N17" s="28">
        <f t="shared" si="0"/>
        <v>0</v>
      </c>
      <c r="O17" s="2"/>
      <c r="P17" s="30"/>
      <c r="Q17" s="28">
        <f t="shared" si="1"/>
        <v>0</v>
      </c>
      <c r="R17" s="29"/>
      <c r="S17" s="60">
        <f t="shared" si="2"/>
        <v>0</v>
      </c>
      <c r="T17" s="28">
        <f t="shared" si="3"/>
        <v>0</v>
      </c>
      <c r="U17" s="952">
        <f t="shared" si="4"/>
        <v>0</v>
      </c>
      <c r="V17" s="953"/>
    </row>
    <row r="18" spans="1:22" ht="12.75" customHeight="1" x14ac:dyDescent="0.2">
      <c r="A18" s="124"/>
      <c r="B18" s="963" t="s">
        <v>68</v>
      </c>
      <c r="C18" s="964" t="s">
        <v>68</v>
      </c>
      <c r="D18" s="964" t="s">
        <v>68</v>
      </c>
      <c r="E18" s="964" t="s">
        <v>68</v>
      </c>
      <c r="F18" s="964" t="s">
        <v>68</v>
      </c>
      <c r="G18" s="965" t="s">
        <v>68</v>
      </c>
      <c r="H18" s="126"/>
      <c r="I18" s="127"/>
      <c r="J18" s="128"/>
      <c r="K18" s="134"/>
      <c r="M18" s="59"/>
      <c r="N18" s="28">
        <f t="shared" si="0"/>
        <v>0</v>
      </c>
      <c r="O18" s="2"/>
      <c r="P18" s="30"/>
      <c r="Q18" s="28">
        <f t="shared" si="1"/>
        <v>0</v>
      </c>
      <c r="R18" s="29"/>
      <c r="S18" s="60">
        <f t="shared" si="2"/>
        <v>0</v>
      </c>
      <c r="T18" s="28">
        <f t="shared" si="3"/>
        <v>0</v>
      </c>
      <c r="U18" s="952">
        <f t="shared" si="4"/>
        <v>0</v>
      </c>
      <c r="V18" s="953"/>
    </row>
    <row r="19" spans="1:22" ht="12.75" customHeight="1" x14ac:dyDescent="0.2">
      <c r="A19" s="40"/>
      <c r="B19" s="960" t="s">
        <v>70</v>
      </c>
      <c r="C19" s="961" t="s">
        <v>70</v>
      </c>
      <c r="D19" s="961" t="s">
        <v>70</v>
      </c>
      <c r="E19" s="961" t="s">
        <v>70</v>
      </c>
      <c r="F19" s="961" t="s">
        <v>70</v>
      </c>
      <c r="G19" s="962" t="s">
        <v>70</v>
      </c>
      <c r="H19" s="41"/>
      <c r="I19" s="36"/>
      <c r="J19" s="37"/>
      <c r="K19" s="23"/>
      <c r="M19" s="59"/>
      <c r="N19" s="28">
        <f t="shared" si="0"/>
        <v>0</v>
      </c>
      <c r="O19" s="2"/>
      <c r="P19" s="30"/>
      <c r="Q19" s="28">
        <f t="shared" si="1"/>
        <v>0</v>
      </c>
      <c r="R19" s="29"/>
      <c r="S19" s="60">
        <f t="shared" si="2"/>
        <v>0</v>
      </c>
      <c r="T19" s="28">
        <f t="shared" si="3"/>
        <v>0</v>
      </c>
      <c r="U19" s="952">
        <f t="shared" si="4"/>
        <v>0</v>
      </c>
      <c r="V19" s="953"/>
    </row>
    <row r="20" spans="1:22" ht="12.75" customHeight="1" x14ac:dyDescent="0.2">
      <c r="A20" s="148" t="s">
        <v>95</v>
      </c>
      <c r="B20" s="957" t="s">
        <v>96</v>
      </c>
      <c r="C20" s="958" t="s">
        <v>96</v>
      </c>
      <c r="D20" s="958" t="s">
        <v>96</v>
      </c>
      <c r="E20" s="958" t="s">
        <v>96</v>
      </c>
      <c r="F20" s="958" t="s">
        <v>96</v>
      </c>
      <c r="G20" s="959" t="s">
        <v>96</v>
      </c>
      <c r="H20" s="41" t="s">
        <v>97</v>
      </c>
      <c r="I20" s="36"/>
      <c r="J20" s="37"/>
      <c r="K20" s="23">
        <f t="shared" ref="K20:K80" si="5">+I20*J20</f>
        <v>0</v>
      </c>
      <c r="M20" s="59"/>
      <c r="N20" s="28">
        <f t="shared" si="0"/>
        <v>0</v>
      </c>
      <c r="O20" s="2"/>
      <c r="P20" s="30"/>
      <c r="Q20" s="28">
        <f t="shared" si="1"/>
        <v>0</v>
      </c>
      <c r="R20" s="29"/>
      <c r="S20" s="60">
        <f t="shared" si="2"/>
        <v>0</v>
      </c>
      <c r="T20" s="28">
        <f t="shared" si="3"/>
        <v>0</v>
      </c>
      <c r="U20" s="952">
        <f t="shared" si="4"/>
        <v>0</v>
      </c>
      <c r="V20" s="953"/>
    </row>
    <row r="21" spans="1:22" ht="12.75" customHeight="1" x14ac:dyDescent="0.2">
      <c r="A21" s="148" t="s">
        <v>215</v>
      </c>
      <c r="B21" s="957" t="s">
        <v>216</v>
      </c>
      <c r="C21" s="958" t="s">
        <v>216</v>
      </c>
      <c r="D21" s="958" t="s">
        <v>216</v>
      </c>
      <c r="E21" s="958" t="s">
        <v>216</v>
      </c>
      <c r="F21" s="958" t="s">
        <v>216</v>
      </c>
      <c r="G21" s="959" t="s">
        <v>216</v>
      </c>
      <c r="H21" s="41" t="s">
        <v>97</v>
      </c>
      <c r="I21" s="36"/>
      <c r="J21" s="37"/>
      <c r="K21" s="23">
        <f>+I21*J21</f>
        <v>0</v>
      </c>
      <c r="M21" s="59"/>
      <c r="N21" s="28">
        <f t="shared" si="0"/>
        <v>0</v>
      </c>
      <c r="O21" s="2"/>
      <c r="P21" s="30"/>
      <c r="Q21" s="28">
        <f t="shared" si="1"/>
        <v>0</v>
      </c>
      <c r="R21" s="29"/>
      <c r="S21" s="60">
        <f t="shared" si="2"/>
        <v>0</v>
      </c>
      <c r="T21" s="28">
        <f t="shared" si="3"/>
        <v>0</v>
      </c>
      <c r="U21" s="952">
        <f t="shared" si="4"/>
        <v>0</v>
      </c>
      <c r="V21" s="953"/>
    </row>
    <row r="22" spans="1:22" ht="12.75" customHeight="1" x14ac:dyDescent="0.2">
      <c r="A22" s="124"/>
      <c r="B22" s="963" t="s">
        <v>105</v>
      </c>
      <c r="C22" s="964" t="s">
        <v>105</v>
      </c>
      <c r="D22" s="964" t="s">
        <v>105</v>
      </c>
      <c r="E22" s="964" t="s">
        <v>105</v>
      </c>
      <c r="F22" s="964" t="s">
        <v>105</v>
      </c>
      <c r="G22" s="965" t="s">
        <v>105</v>
      </c>
      <c r="H22" s="126"/>
      <c r="I22" s="127"/>
      <c r="J22" s="128"/>
      <c r="K22" s="134"/>
      <c r="M22" s="59"/>
      <c r="N22" s="28">
        <f t="shared" si="0"/>
        <v>0</v>
      </c>
      <c r="O22" s="2"/>
      <c r="P22" s="30"/>
      <c r="Q22" s="28">
        <f t="shared" si="1"/>
        <v>0</v>
      </c>
      <c r="R22" s="29"/>
      <c r="S22" s="60">
        <f t="shared" si="2"/>
        <v>0</v>
      </c>
      <c r="T22" s="28">
        <f t="shared" si="3"/>
        <v>0</v>
      </c>
      <c r="U22" s="952">
        <f t="shared" si="4"/>
        <v>0</v>
      </c>
      <c r="V22" s="953"/>
    </row>
    <row r="23" spans="1:22" ht="12.75" customHeight="1" x14ac:dyDescent="0.2">
      <c r="A23" s="40"/>
      <c r="B23" s="960" t="s">
        <v>281</v>
      </c>
      <c r="C23" s="961" t="s">
        <v>281</v>
      </c>
      <c r="D23" s="961" t="s">
        <v>281</v>
      </c>
      <c r="E23" s="961" t="s">
        <v>281</v>
      </c>
      <c r="F23" s="961" t="s">
        <v>281</v>
      </c>
      <c r="G23" s="962" t="s">
        <v>281</v>
      </c>
      <c r="H23" s="41"/>
      <c r="I23" s="36"/>
      <c r="J23" s="37"/>
      <c r="K23" s="23"/>
      <c r="M23" s="59"/>
      <c r="N23" s="28">
        <f t="shared" si="0"/>
        <v>0</v>
      </c>
      <c r="O23" s="2"/>
      <c r="P23" s="30"/>
      <c r="Q23" s="28">
        <f t="shared" si="1"/>
        <v>0</v>
      </c>
      <c r="R23" s="29"/>
      <c r="S23" s="60">
        <f t="shared" si="2"/>
        <v>0</v>
      </c>
      <c r="T23" s="28">
        <f t="shared" si="3"/>
        <v>0</v>
      </c>
      <c r="U23" s="952">
        <f t="shared" si="4"/>
        <v>0</v>
      </c>
      <c r="V23" s="953"/>
    </row>
    <row r="24" spans="1:22" ht="12.75" customHeight="1" x14ac:dyDescent="0.2">
      <c r="A24" s="148" t="s">
        <v>282</v>
      </c>
      <c r="B24" s="957" t="s">
        <v>283</v>
      </c>
      <c r="C24" s="958" t="s">
        <v>283</v>
      </c>
      <c r="D24" s="958" t="s">
        <v>283</v>
      </c>
      <c r="E24" s="958" t="s">
        <v>283</v>
      </c>
      <c r="F24" s="958" t="s">
        <v>283</v>
      </c>
      <c r="G24" s="959" t="s">
        <v>283</v>
      </c>
      <c r="H24" s="41" t="s">
        <v>92</v>
      </c>
      <c r="I24" s="36"/>
      <c r="J24" s="37"/>
      <c r="K24" s="23">
        <f t="shared" si="5"/>
        <v>0</v>
      </c>
      <c r="M24" s="59"/>
      <c r="N24" s="28">
        <f t="shared" si="0"/>
        <v>0</v>
      </c>
      <c r="O24" s="2"/>
      <c r="P24" s="30"/>
      <c r="Q24" s="28">
        <f t="shared" si="1"/>
        <v>0</v>
      </c>
      <c r="R24" s="29"/>
      <c r="S24" s="60">
        <f t="shared" si="2"/>
        <v>0</v>
      </c>
      <c r="T24" s="28">
        <f t="shared" si="3"/>
        <v>0</v>
      </c>
      <c r="U24" s="952">
        <f t="shared" si="4"/>
        <v>0</v>
      </c>
      <c r="V24" s="953"/>
    </row>
    <row r="25" spans="1:22" ht="12.75" customHeight="1" x14ac:dyDescent="0.2">
      <c r="A25" s="40"/>
      <c r="B25" s="960" t="s">
        <v>106</v>
      </c>
      <c r="C25" s="961" t="s">
        <v>106</v>
      </c>
      <c r="D25" s="961" t="s">
        <v>106</v>
      </c>
      <c r="E25" s="961" t="s">
        <v>106</v>
      </c>
      <c r="F25" s="961" t="s">
        <v>106</v>
      </c>
      <c r="G25" s="962" t="s">
        <v>106</v>
      </c>
      <c r="H25" s="41"/>
      <c r="I25" s="36"/>
      <c r="J25" s="37"/>
      <c r="K25" s="23"/>
      <c r="M25" s="59"/>
      <c r="N25" s="28">
        <f t="shared" si="0"/>
        <v>0</v>
      </c>
      <c r="O25" s="2"/>
      <c r="P25" s="30"/>
      <c r="Q25" s="28">
        <f t="shared" si="1"/>
        <v>0</v>
      </c>
      <c r="R25" s="29"/>
      <c r="S25" s="60">
        <f t="shared" si="2"/>
        <v>0</v>
      </c>
      <c r="T25" s="28">
        <f t="shared" si="3"/>
        <v>0</v>
      </c>
      <c r="U25" s="952">
        <f t="shared" si="4"/>
        <v>0</v>
      </c>
      <c r="V25" s="953"/>
    </row>
    <row r="26" spans="1:22" ht="28.5" customHeight="1" x14ac:dyDescent="0.2">
      <c r="A26" s="148" t="s">
        <v>284</v>
      </c>
      <c r="B26" s="957" t="s">
        <v>285</v>
      </c>
      <c r="C26" s="958" t="s">
        <v>285</v>
      </c>
      <c r="D26" s="958" t="s">
        <v>285</v>
      </c>
      <c r="E26" s="958" t="s">
        <v>285</v>
      </c>
      <c r="F26" s="958" t="s">
        <v>285</v>
      </c>
      <c r="G26" s="959" t="s">
        <v>285</v>
      </c>
      <c r="H26" s="41" t="s">
        <v>87</v>
      </c>
      <c r="I26" s="36"/>
      <c r="J26" s="37"/>
      <c r="K26" s="23">
        <f>I26*J26</f>
        <v>0</v>
      </c>
      <c r="M26" s="59"/>
      <c r="N26" s="28">
        <f t="shared" si="0"/>
        <v>0</v>
      </c>
      <c r="O26" s="2"/>
      <c r="P26" s="30"/>
      <c r="Q26" s="28">
        <f t="shared" si="1"/>
        <v>0</v>
      </c>
      <c r="R26" s="29"/>
      <c r="S26" s="60">
        <f t="shared" si="2"/>
        <v>0</v>
      </c>
      <c r="T26" s="28">
        <f t="shared" si="3"/>
        <v>0</v>
      </c>
      <c r="U26" s="952">
        <f t="shared" si="4"/>
        <v>0</v>
      </c>
      <c r="V26" s="953"/>
    </row>
    <row r="27" spans="1:22" ht="12.75" customHeight="1" x14ac:dyDescent="0.2">
      <c r="A27" s="124"/>
      <c r="B27" s="963" t="s">
        <v>286</v>
      </c>
      <c r="C27" s="964" t="s">
        <v>286</v>
      </c>
      <c r="D27" s="964" t="s">
        <v>286</v>
      </c>
      <c r="E27" s="964" t="s">
        <v>286</v>
      </c>
      <c r="F27" s="964" t="s">
        <v>286</v>
      </c>
      <c r="G27" s="965" t="s">
        <v>286</v>
      </c>
      <c r="H27" s="126"/>
      <c r="I27" s="127"/>
      <c r="J27" s="128"/>
      <c r="K27" s="134"/>
      <c r="M27" s="59"/>
      <c r="N27" s="28">
        <f t="shared" si="0"/>
        <v>0</v>
      </c>
      <c r="O27" s="2"/>
      <c r="P27" s="30"/>
      <c r="Q27" s="28">
        <f t="shared" si="1"/>
        <v>0</v>
      </c>
      <c r="R27" s="29"/>
      <c r="S27" s="60">
        <f t="shared" si="2"/>
        <v>0</v>
      </c>
      <c r="T27" s="28">
        <f t="shared" si="3"/>
        <v>0</v>
      </c>
      <c r="U27" s="952">
        <f t="shared" si="4"/>
        <v>0</v>
      </c>
      <c r="V27" s="953"/>
    </row>
    <row r="28" spans="1:22" ht="12.75" customHeight="1" x14ac:dyDescent="0.2">
      <c r="A28" s="40"/>
      <c r="B28" s="960" t="s">
        <v>217</v>
      </c>
      <c r="C28" s="961" t="s">
        <v>217</v>
      </c>
      <c r="D28" s="961" t="s">
        <v>217</v>
      </c>
      <c r="E28" s="961" t="s">
        <v>217</v>
      </c>
      <c r="F28" s="961" t="s">
        <v>217</v>
      </c>
      <c r="G28" s="962" t="s">
        <v>217</v>
      </c>
      <c r="H28" s="41"/>
      <c r="I28" s="36"/>
      <c r="J28" s="37"/>
      <c r="K28" s="23"/>
      <c r="M28" s="59"/>
      <c r="N28" s="28">
        <f t="shared" si="0"/>
        <v>0</v>
      </c>
      <c r="O28" s="2"/>
      <c r="P28" s="30"/>
      <c r="Q28" s="28">
        <f t="shared" si="1"/>
        <v>0</v>
      </c>
      <c r="R28" s="29"/>
      <c r="S28" s="60">
        <f t="shared" si="2"/>
        <v>0</v>
      </c>
      <c r="T28" s="28">
        <f t="shared" si="3"/>
        <v>0</v>
      </c>
      <c r="U28" s="952">
        <f t="shared" si="4"/>
        <v>0</v>
      </c>
      <c r="V28" s="953"/>
    </row>
    <row r="29" spans="1:22" ht="72.75" customHeight="1" x14ac:dyDescent="0.2">
      <c r="A29" s="148" t="s">
        <v>218</v>
      </c>
      <c r="B29" s="957" t="s">
        <v>219</v>
      </c>
      <c r="C29" s="958" t="s">
        <v>219</v>
      </c>
      <c r="D29" s="958" t="s">
        <v>219</v>
      </c>
      <c r="E29" s="958" t="s">
        <v>219</v>
      </c>
      <c r="F29" s="958" t="s">
        <v>219</v>
      </c>
      <c r="G29" s="959" t="s">
        <v>219</v>
      </c>
      <c r="H29" s="41" t="s">
        <v>87</v>
      </c>
      <c r="I29" s="36"/>
      <c r="J29" s="37"/>
      <c r="K29" s="23">
        <f t="shared" si="5"/>
        <v>0</v>
      </c>
      <c r="M29" s="59"/>
      <c r="N29" s="28">
        <f t="shared" si="0"/>
        <v>0</v>
      </c>
      <c r="O29" s="2"/>
      <c r="P29" s="30"/>
      <c r="Q29" s="28">
        <f t="shared" si="1"/>
        <v>0</v>
      </c>
      <c r="R29" s="29"/>
      <c r="S29" s="60">
        <f t="shared" si="2"/>
        <v>0</v>
      </c>
      <c r="T29" s="28">
        <f t="shared" si="3"/>
        <v>0</v>
      </c>
      <c r="U29" s="952">
        <f t="shared" si="4"/>
        <v>0</v>
      </c>
      <c r="V29" s="953"/>
    </row>
    <row r="30" spans="1:22" ht="12.75" customHeight="1" x14ac:dyDescent="0.2">
      <c r="A30" s="40"/>
      <c r="B30" s="960" t="s">
        <v>172</v>
      </c>
      <c r="C30" s="961" t="s">
        <v>172</v>
      </c>
      <c r="D30" s="961" t="s">
        <v>172</v>
      </c>
      <c r="E30" s="961" t="s">
        <v>172</v>
      </c>
      <c r="F30" s="961" t="s">
        <v>172</v>
      </c>
      <c r="G30" s="962" t="s">
        <v>172</v>
      </c>
      <c r="H30" s="41"/>
      <c r="I30" s="36"/>
      <c r="J30" s="37"/>
      <c r="K30" s="23"/>
      <c r="M30" s="59"/>
      <c r="N30" s="28">
        <f t="shared" si="0"/>
        <v>0</v>
      </c>
      <c r="O30" s="2"/>
      <c r="P30" s="30"/>
      <c r="Q30" s="28">
        <f t="shared" si="1"/>
        <v>0</v>
      </c>
      <c r="R30" s="29"/>
      <c r="S30" s="60">
        <f t="shared" si="2"/>
        <v>0</v>
      </c>
      <c r="T30" s="28">
        <f t="shared" si="3"/>
        <v>0</v>
      </c>
      <c r="U30" s="952">
        <f t="shared" si="4"/>
        <v>0</v>
      </c>
      <c r="V30" s="953"/>
    </row>
    <row r="31" spans="1:22" ht="12.75" customHeight="1" x14ac:dyDescent="0.2">
      <c r="A31" s="148" t="s">
        <v>175</v>
      </c>
      <c r="B31" s="957" t="s">
        <v>176</v>
      </c>
      <c r="C31" s="958" t="s">
        <v>176</v>
      </c>
      <c r="D31" s="958" t="s">
        <v>176</v>
      </c>
      <c r="E31" s="958" t="s">
        <v>176</v>
      </c>
      <c r="F31" s="958" t="s">
        <v>176</v>
      </c>
      <c r="G31" s="959" t="s">
        <v>176</v>
      </c>
      <c r="H31" s="41" t="s">
        <v>102</v>
      </c>
      <c r="I31" s="36"/>
      <c r="J31" s="37"/>
      <c r="K31" s="23">
        <f t="shared" si="5"/>
        <v>0</v>
      </c>
      <c r="M31" s="59"/>
      <c r="N31" s="28">
        <f t="shared" si="0"/>
        <v>0</v>
      </c>
      <c r="O31" s="2"/>
      <c r="P31" s="30"/>
      <c r="Q31" s="28">
        <f t="shared" si="1"/>
        <v>0</v>
      </c>
      <c r="R31" s="29"/>
      <c r="S31" s="60">
        <f t="shared" si="2"/>
        <v>0</v>
      </c>
      <c r="T31" s="28">
        <f t="shared" si="3"/>
        <v>0</v>
      </c>
      <c r="U31" s="952">
        <f t="shared" si="4"/>
        <v>0</v>
      </c>
      <c r="V31" s="953"/>
    </row>
    <row r="32" spans="1:22" ht="12.75" customHeight="1" x14ac:dyDescent="0.2">
      <c r="A32" s="124"/>
      <c r="B32" s="963" t="s">
        <v>287</v>
      </c>
      <c r="C32" s="964" t="s">
        <v>287</v>
      </c>
      <c r="D32" s="964" t="s">
        <v>287</v>
      </c>
      <c r="E32" s="964" t="s">
        <v>287</v>
      </c>
      <c r="F32" s="964" t="s">
        <v>287</v>
      </c>
      <c r="G32" s="965" t="s">
        <v>287</v>
      </c>
      <c r="H32" s="126"/>
      <c r="I32" s="127"/>
      <c r="J32" s="128"/>
      <c r="K32" s="134"/>
      <c r="M32" s="59"/>
      <c r="N32" s="28">
        <f t="shared" si="0"/>
        <v>0</v>
      </c>
      <c r="O32" s="2"/>
      <c r="P32" s="30"/>
      <c r="Q32" s="28">
        <f t="shared" si="1"/>
        <v>0</v>
      </c>
      <c r="R32" s="29"/>
      <c r="S32" s="60">
        <f t="shared" si="2"/>
        <v>0</v>
      </c>
      <c r="T32" s="28">
        <f t="shared" si="3"/>
        <v>0</v>
      </c>
      <c r="U32" s="952">
        <f t="shared" si="4"/>
        <v>0</v>
      </c>
      <c r="V32" s="953"/>
    </row>
    <row r="33" spans="1:22" ht="12.75" customHeight="1" x14ac:dyDescent="0.2">
      <c r="A33" s="40"/>
      <c r="B33" s="960" t="s">
        <v>288</v>
      </c>
      <c r="C33" s="961" t="s">
        <v>288</v>
      </c>
      <c r="D33" s="961" t="s">
        <v>288</v>
      </c>
      <c r="E33" s="961" t="s">
        <v>288</v>
      </c>
      <c r="F33" s="961" t="s">
        <v>288</v>
      </c>
      <c r="G33" s="962" t="s">
        <v>288</v>
      </c>
      <c r="H33" s="41"/>
      <c r="I33" s="36"/>
      <c r="J33" s="37"/>
      <c r="K33" s="23"/>
      <c r="M33" s="59"/>
      <c r="N33" s="28">
        <f t="shared" si="0"/>
        <v>0</v>
      </c>
      <c r="O33" s="2"/>
      <c r="P33" s="30"/>
      <c r="Q33" s="28">
        <f t="shared" si="1"/>
        <v>0</v>
      </c>
      <c r="R33" s="29"/>
      <c r="S33" s="60">
        <f t="shared" si="2"/>
        <v>0</v>
      </c>
      <c r="T33" s="28">
        <f t="shared" si="3"/>
        <v>0</v>
      </c>
      <c r="U33" s="952">
        <f t="shared" si="4"/>
        <v>0</v>
      </c>
      <c r="V33" s="953"/>
    </row>
    <row r="34" spans="1:22" ht="111.75" customHeight="1" x14ac:dyDescent="0.2">
      <c r="A34" s="40" t="s">
        <v>184</v>
      </c>
      <c r="B34" s="957" t="s">
        <v>185</v>
      </c>
      <c r="C34" s="958" t="s">
        <v>185</v>
      </c>
      <c r="D34" s="958" t="s">
        <v>185</v>
      </c>
      <c r="E34" s="958" t="s">
        <v>185</v>
      </c>
      <c r="F34" s="958" t="s">
        <v>185</v>
      </c>
      <c r="G34" s="959" t="s">
        <v>185</v>
      </c>
      <c r="H34" s="41" t="s">
        <v>102</v>
      </c>
      <c r="I34" s="36"/>
      <c r="J34" s="37"/>
      <c r="K34" s="23">
        <f t="shared" si="5"/>
        <v>0</v>
      </c>
      <c r="M34" s="59"/>
      <c r="N34" s="28">
        <f t="shared" si="0"/>
        <v>0</v>
      </c>
      <c r="O34" s="2"/>
      <c r="P34" s="30"/>
      <c r="Q34" s="28">
        <f t="shared" si="1"/>
        <v>0</v>
      </c>
      <c r="R34" s="29"/>
      <c r="S34" s="60">
        <f t="shared" si="2"/>
        <v>0</v>
      </c>
      <c r="T34" s="28">
        <f t="shared" si="3"/>
        <v>0</v>
      </c>
      <c r="U34" s="952">
        <f t="shared" si="4"/>
        <v>0</v>
      </c>
      <c r="V34" s="953"/>
    </row>
    <row r="35" spans="1:22" ht="37.5" customHeight="1" x14ac:dyDescent="0.2">
      <c r="A35" s="148" t="s">
        <v>186</v>
      </c>
      <c r="B35" s="957" t="s">
        <v>187</v>
      </c>
      <c r="C35" s="958" t="s">
        <v>187</v>
      </c>
      <c r="D35" s="958" t="s">
        <v>187</v>
      </c>
      <c r="E35" s="958" t="s">
        <v>187</v>
      </c>
      <c r="F35" s="958" t="s">
        <v>187</v>
      </c>
      <c r="G35" s="959" t="s">
        <v>187</v>
      </c>
      <c r="H35" s="41" t="s">
        <v>102</v>
      </c>
      <c r="I35" s="36"/>
      <c r="J35" s="37"/>
      <c r="K35" s="23">
        <f t="shared" si="5"/>
        <v>0</v>
      </c>
      <c r="M35" s="59"/>
      <c r="N35" s="28">
        <f t="shared" si="0"/>
        <v>0</v>
      </c>
      <c r="O35" s="2"/>
      <c r="P35" s="30"/>
      <c r="Q35" s="28">
        <f t="shared" si="1"/>
        <v>0</v>
      </c>
      <c r="R35" s="29"/>
      <c r="S35" s="60">
        <f t="shared" si="2"/>
        <v>0</v>
      </c>
      <c r="T35" s="28">
        <f t="shared" si="3"/>
        <v>0</v>
      </c>
      <c r="U35" s="952">
        <f t="shared" si="4"/>
        <v>0</v>
      </c>
      <c r="V35" s="953"/>
    </row>
    <row r="36" spans="1:22" ht="12.75" customHeight="1" x14ac:dyDescent="0.2">
      <c r="A36" s="141"/>
      <c r="B36" s="966" t="s">
        <v>289</v>
      </c>
      <c r="C36" s="967" t="s">
        <v>289</v>
      </c>
      <c r="D36" s="967" t="s">
        <v>289</v>
      </c>
      <c r="E36" s="967" t="s">
        <v>289</v>
      </c>
      <c r="F36" s="967" t="s">
        <v>289</v>
      </c>
      <c r="G36" s="968" t="s">
        <v>289</v>
      </c>
      <c r="H36" s="142"/>
      <c r="I36" s="143"/>
      <c r="J36" s="144"/>
      <c r="K36" s="145"/>
      <c r="M36" s="59"/>
      <c r="N36" s="28">
        <f t="shared" si="0"/>
        <v>0</v>
      </c>
      <c r="O36" s="2"/>
      <c r="P36" s="30"/>
      <c r="Q36" s="28">
        <f t="shared" si="1"/>
        <v>0</v>
      </c>
      <c r="R36" s="29"/>
      <c r="S36" s="60">
        <f t="shared" si="2"/>
        <v>0</v>
      </c>
      <c r="T36" s="28">
        <f t="shared" si="3"/>
        <v>0</v>
      </c>
      <c r="U36" s="952">
        <f t="shared" si="4"/>
        <v>0</v>
      </c>
      <c r="V36" s="953"/>
    </row>
    <row r="37" spans="1:22" ht="12.75" customHeight="1" x14ac:dyDescent="0.2">
      <c r="A37" s="124"/>
      <c r="B37" s="963" t="s">
        <v>79</v>
      </c>
      <c r="C37" s="964" t="s">
        <v>79</v>
      </c>
      <c r="D37" s="964" t="s">
        <v>79</v>
      </c>
      <c r="E37" s="964" t="s">
        <v>79</v>
      </c>
      <c r="F37" s="964" t="s">
        <v>79</v>
      </c>
      <c r="G37" s="965" t="s">
        <v>79</v>
      </c>
      <c r="H37" s="126"/>
      <c r="I37" s="127"/>
      <c r="J37" s="128"/>
      <c r="K37" s="134"/>
      <c r="M37" s="59"/>
      <c r="N37" s="28">
        <f t="shared" si="0"/>
        <v>0</v>
      </c>
      <c r="O37" s="2"/>
      <c r="P37" s="30"/>
      <c r="Q37" s="28">
        <f t="shared" si="1"/>
        <v>0</v>
      </c>
      <c r="R37" s="29"/>
      <c r="S37" s="60">
        <f t="shared" si="2"/>
        <v>0</v>
      </c>
      <c r="T37" s="28">
        <f t="shared" si="3"/>
        <v>0</v>
      </c>
      <c r="U37" s="952">
        <f t="shared" si="4"/>
        <v>0</v>
      </c>
      <c r="V37" s="953"/>
    </row>
    <row r="38" spans="1:22" ht="12.75" customHeight="1" x14ac:dyDescent="0.2">
      <c r="A38" s="40"/>
      <c r="B38" s="960" t="s">
        <v>290</v>
      </c>
      <c r="C38" s="961" t="s">
        <v>290</v>
      </c>
      <c r="D38" s="961" t="s">
        <v>290</v>
      </c>
      <c r="E38" s="961" t="s">
        <v>290</v>
      </c>
      <c r="F38" s="961" t="s">
        <v>290</v>
      </c>
      <c r="G38" s="962" t="s">
        <v>290</v>
      </c>
      <c r="H38" s="41"/>
      <c r="I38" s="36"/>
      <c r="J38" s="37"/>
      <c r="K38" s="23"/>
      <c r="M38" s="59"/>
      <c r="N38" s="28">
        <f t="shared" si="0"/>
        <v>0</v>
      </c>
      <c r="O38" s="2"/>
      <c r="P38" s="30"/>
      <c r="Q38" s="28">
        <f t="shared" si="1"/>
        <v>0</v>
      </c>
      <c r="R38" s="29"/>
      <c r="S38" s="60">
        <f t="shared" si="2"/>
        <v>0</v>
      </c>
      <c r="T38" s="28">
        <f t="shared" si="3"/>
        <v>0</v>
      </c>
      <c r="U38" s="952">
        <f t="shared" si="4"/>
        <v>0</v>
      </c>
      <c r="V38" s="953"/>
    </row>
    <row r="39" spans="1:22" ht="12.75" customHeight="1" x14ac:dyDescent="0.2">
      <c r="A39" s="40" t="s">
        <v>291</v>
      </c>
      <c r="B39" s="957" t="s">
        <v>292</v>
      </c>
      <c r="C39" s="958" t="s">
        <v>292</v>
      </c>
      <c r="D39" s="958" t="s">
        <v>292</v>
      </c>
      <c r="E39" s="958" t="s">
        <v>292</v>
      </c>
      <c r="F39" s="958" t="s">
        <v>292</v>
      </c>
      <c r="G39" s="959" t="s">
        <v>292</v>
      </c>
      <c r="H39" s="41" t="s">
        <v>47</v>
      </c>
      <c r="I39" s="36"/>
      <c r="J39" s="37"/>
      <c r="K39" s="23">
        <f t="shared" si="5"/>
        <v>0</v>
      </c>
      <c r="M39" s="59"/>
      <c r="N39" s="28">
        <f t="shared" si="0"/>
        <v>0</v>
      </c>
      <c r="O39" s="2"/>
      <c r="P39" s="30"/>
      <c r="Q39" s="28">
        <f t="shared" si="1"/>
        <v>0</v>
      </c>
      <c r="R39" s="29"/>
      <c r="S39" s="60">
        <f t="shared" si="2"/>
        <v>0</v>
      </c>
      <c r="T39" s="28">
        <f t="shared" si="3"/>
        <v>0</v>
      </c>
      <c r="U39" s="952">
        <f t="shared" si="4"/>
        <v>0</v>
      </c>
      <c r="V39" s="953"/>
    </row>
    <row r="40" spans="1:22" ht="12.75" customHeight="1" x14ac:dyDescent="0.2">
      <c r="A40" s="40" t="s">
        <v>293</v>
      </c>
      <c r="B40" s="957" t="s">
        <v>294</v>
      </c>
      <c r="C40" s="958" t="s">
        <v>294</v>
      </c>
      <c r="D40" s="958" t="s">
        <v>294</v>
      </c>
      <c r="E40" s="958" t="s">
        <v>294</v>
      </c>
      <c r="F40" s="958" t="s">
        <v>294</v>
      </c>
      <c r="G40" s="959" t="s">
        <v>294</v>
      </c>
      <c r="H40" s="41" t="s">
        <v>47</v>
      </c>
      <c r="I40" s="36"/>
      <c r="J40" s="37"/>
      <c r="K40" s="23">
        <f t="shared" si="5"/>
        <v>0</v>
      </c>
      <c r="M40" s="59"/>
      <c r="N40" s="28">
        <f t="shared" si="0"/>
        <v>0</v>
      </c>
      <c r="O40" s="2"/>
      <c r="P40" s="30"/>
      <c r="Q40" s="28">
        <f t="shared" si="1"/>
        <v>0</v>
      </c>
      <c r="R40" s="29"/>
      <c r="S40" s="60">
        <f t="shared" si="2"/>
        <v>0</v>
      </c>
      <c r="T40" s="28">
        <f t="shared" si="3"/>
        <v>0</v>
      </c>
      <c r="U40" s="952">
        <f t="shared" si="4"/>
        <v>0</v>
      </c>
      <c r="V40" s="953"/>
    </row>
    <row r="41" spans="1:22" ht="29.25" customHeight="1" x14ac:dyDescent="0.2">
      <c r="A41" s="40" t="s">
        <v>295</v>
      </c>
      <c r="B41" s="957" t="s">
        <v>296</v>
      </c>
      <c r="C41" s="958" t="s">
        <v>296</v>
      </c>
      <c r="D41" s="958" t="s">
        <v>296</v>
      </c>
      <c r="E41" s="958" t="s">
        <v>296</v>
      </c>
      <c r="F41" s="958" t="s">
        <v>296</v>
      </c>
      <c r="G41" s="959" t="s">
        <v>296</v>
      </c>
      <c r="H41" s="41" t="s">
        <v>47</v>
      </c>
      <c r="I41" s="36"/>
      <c r="J41" s="37"/>
      <c r="K41" s="23">
        <f t="shared" si="5"/>
        <v>0</v>
      </c>
      <c r="M41" s="59"/>
      <c r="N41" s="28">
        <f t="shared" si="0"/>
        <v>0</v>
      </c>
      <c r="O41" s="2"/>
      <c r="P41" s="30"/>
      <c r="Q41" s="28">
        <f t="shared" si="1"/>
        <v>0</v>
      </c>
      <c r="R41" s="29"/>
      <c r="S41" s="60">
        <f t="shared" si="2"/>
        <v>0</v>
      </c>
      <c r="T41" s="28">
        <f t="shared" si="3"/>
        <v>0</v>
      </c>
      <c r="U41" s="952">
        <f t="shared" si="4"/>
        <v>0</v>
      </c>
      <c r="V41" s="953"/>
    </row>
    <row r="42" spans="1:22" x14ac:dyDescent="0.2">
      <c r="A42" s="40" t="s">
        <v>297</v>
      </c>
      <c r="B42" s="957" t="s">
        <v>298</v>
      </c>
      <c r="C42" s="958" t="s">
        <v>298</v>
      </c>
      <c r="D42" s="958" t="s">
        <v>298</v>
      </c>
      <c r="E42" s="958" t="s">
        <v>298</v>
      </c>
      <c r="F42" s="958" t="s">
        <v>298</v>
      </c>
      <c r="G42" s="959" t="s">
        <v>298</v>
      </c>
      <c r="H42" s="41" t="s">
        <v>47</v>
      </c>
      <c r="I42" s="36"/>
      <c r="J42" s="37"/>
      <c r="K42" s="23">
        <f t="shared" si="5"/>
        <v>0</v>
      </c>
      <c r="M42" s="59"/>
      <c r="N42" s="28">
        <f t="shared" si="0"/>
        <v>0</v>
      </c>
      <c r="O42" s="2"/>
      <c r="P42" s="30"/>
      <c r="Q42" s="28">
        <f t="shared" si="1"/>
        <v>0</v>
      </c>
      <c r="R42" s="29"/>
      <c r="S42" s="60">
        <f t="shared" si="2"/>
        <v>0</v>
      </c>
      <c r="T42" s="28">
        <f t="shared" si="3"/>
        <v>0</v>
      </c>
      <c r="U42" s="952">
        <f t="shared" si="4"/>
        <v>0</v>
      </c>
      <c r="V42" s="953"/>
    </row>
    <row r="43" spans="1:22" ht="12.75" customHeight="1" x14ac:dyDescent="0.2">
      <c r="A43" s="124"/>
      <c r="B43" s="963" t="s">
        <v>234</v>
      </c>
      <c r="C43" s="964" t="s">
        <v>234</v>
      </c>
      <c r="D43" s="964" t="s">
        <v>234</v>
      </c>
      <c r="E43" s="964" t="s">
        <v>234</v>
      </c>
      <c r="F43" s="964" t="s">
        <v>234</v>
      </c>
      <c r="G43" s="965" t="s">
        <v>234</v>
      </c>
      <c r="H43" s="126"/>
      <c r="I43" s="127"/>
      <c r="J43" s="128"/>
      <c r="K43" s="134"/>
      <c r="M43" s="59"/>
      <c r="N43" s="28">
        <f t="shared" si="0"/>
        <v>0</v>
      </c>
      <c r="O43" s="2"/>
      <c r="P43" s="30"/>
      <c r="Q43" s="28">
        <f t="shared" si="1"/>
        <v>0</v>
      </c>
      <c r="R43" s="29"/>
      <c r="S43" s="60">
        <f t="shared" si="2"/>
        <v>0</v>
      </c>
      <c r="T43" s="28">
        <f t="shared" si="3"/>
        <v>0</v>
      </c>
      <c r="U43" s="952">
        <f t="shared" si="4"/>
        <v>0</v>
      </c>
      <c r="V43" s="953"/>
    </row>
    <row r="44" spans="1:22" ht="30" customHeight="1" x14ac:dyDescent="0.2">
      <c r="A44" s="40" t="s">
        <v>299</v>
      </c>
      <c r="B44" s="957" t="s">
        <v>300</v>
      </c>
      <c r="C44" s="958" t="s">
        <v>300</v>
      </c>
      <c r="D44" s="958" t="s">
        <v>300</v>
      </c>
      <c r="E44" s="958" t="s">
        <v>300</v>
      </c>
      <c r="F44" s="958" t="s">
        <v>300</v>
      </c>
      <c r="G44" s="959" t="s">
        <v>300</v>
      </c>
      <c r="H44" s="41" t="s">
        <v>47</v>
      </c>
      <c r="I44" s="36"/>
      <c r="J44" s="37"/>
      <c r="K44" s="23">
        <f t="shared" si="5"/>
        <v>0</v>
      </c>
      <c r="M44" s="59"/>
      <c r="N44" s="28">
        <f t="shared" si="0"/>
        <v>0</v>
      </c>
      <c r="O44" s="2"/>
      <c r="P44" s="30"/>
      <c r="Q44" s="28">
        <f t="shared" si="1"/>
        <v>0</v>
      </c>
      <c r="R44" s="29"/>
      <c r="S44" s="60">
        <f t="shared" si="2"/>
        <v>0</v>
      </c>
      <c r="T44" s="28">
        <f t="shared" si="3"/>
        <v>0</v>
      </c>
      <c r="U44" s="952">
        <f t="shared" si="4"/>
        <v>0</v>
      </c>
      <c r="V44" s="953"/>
    </row>
    <row r="45" spans="1:22" ht="12.75" customHeight="1" x14ac:dyDescent="0.2">
      <c r="A45" s="40" t="s">
        <v>301</v>
      </c>
      <c r="B45" s="957" t="s">
        <v>302</v>
      </c>
      <c r="C45" s="958" t="s">
        <v>302</v>
      </c>
      <c r="D45" s="958" t="s">
        <v>302</v>
      </c>
      <c r="E45" s="958" t="s">
        <v>302</v>
      </c>
      <c r="F45" s="958" t="s">
        <v>302</v>
      </c>
      <c r="G45" s="959" t="s">
        <v>302</v>
      </c>
      <c r="H45" s="41" t="s">
        <v>47</v>
      </c>
      <c r="I45" s="36"/>
      <c r="J45" s="37"/>
      <c r="K45" s="23">
        <f t="shared" si="5"/>
        <v>0</v>
      </c>
      <c r="M45" s="59"/>
      <c r="N45" s="28">
        <f t="shared" si="0"/>
        <v>0</v>
      </c>
      <c r="O45" s="2"/>
      <c r="P45" s="30"/>
      <c r="Q45" s="28">
        <f t="shared" si="1"/>
        <v>0</v>
      </c>
      <c r="R45" s="29"/>
      <c r="S45" s="60">
        <f t="shared" si="2"/>
        <v>0</v>
      </c>
      <c r="T45" s="28">
        <f t="shared" si="3"/>
        <v>0</v>
      </c>
      <c r="U45" s="952">
        <f t="shared" si="4"/>
        <v>0</v>
      </c>
      <c r="V45" s="953"/>
    </row>
    <row r="46" spans="1:22" ht="12.75" customHeight="1" x14ac:dyDescent="0.2">
      <c r="A46" s="40" t="s">
        <v>303</v>
      </c>
      <c r="B46" s="957" t="s">
        <v>304</v>
      </c>
      <c r="C46" s="958" t="s">
        <v>304</v>
      </c>
      <c r="D46" s="958" t="s">
        <v>304</v>
      </c>
      <c r="E46" s="958" t="s">
        <v>304</v>
      </c>
      <c r="F46" s="958" t="s">
        <v>304</v>
      </c>
      <c r="G46" s="959" t="s">
        <v>304</v>
      </c>
      <c r="H46" s="41" t="s">
        <v>47</v>
      </c>
      <c r="I46" s="36"/>
      <c r="J46" s="37"/>
      <c r="K46" s="23">
        <f t="shared" si="5"/>
        <v>0</v>
      </c>
      <c r="M46" s="59"/>
      <c r="N46" s="28">
        <f t="shared" si="0"/>
        <v>0</v>
      </c>
      <c r="O46" s="2"/>
      <c r="P46" s="30"/>
      <c r="Q46" s="28">
        <f t="shared" si="1"/>
        <v>0</v>
      </c>
      <c r="R46" s="29"/>
      <c r="S46" s="60">
        <f t="shared" si="2"/>
        <v>0</v>
      </c>
      <c r="T46" s="28">
        <f t="shared" si="3"/>
        <v>0</v>
      </c>
      <c r="U46" s="952">
        <f t="shared" si="4"/>
        <v>0</v>
      </c>
      <c r="V46" s="953"/>
    </row>
    <row r="47" spans="1:22" ht="12.75" customHeight="1" x14ac:dyDescent="0.2">
      <c r="A47" s="40" t="s">
        <v>305</v>
      </c>
      <c r="B47" s="957" t="s">
        <v>306</v>
      </c>
      <c r="C47" s="958" t="s">
        <v>306</v>
      </c>
      <c r="D47" s="958" t="s">
        <v>306</v>
      </c>
      <c r="E47" s="958" t="s">
        <v>306</v>
      </c>
      <c r="F47" s="958" t="s">
        <v>306</v>
      </c>
      <c r="G47" s="959" t="s">
        <v>306</v>
      </c>
      <c r="H47" s="41" t="s">
        <v>47</v>
      </c>
      <c r="I47" s="36"/>
      <c r="J47" s="37"/>
      <c r="K47" s="23">
        <f t="shared" si="5"/>
        <v>0</v>
      </c>
      <c r="M47" s="59"/>
      <c r="N47" s="28">
        <f t="shared" si="0"/>
        <v>0</v>
      </c>
      <c r="O47" s="2"/>
      <c r="P47" s="30"/>
      <c r="Q47" s="28">
        <f t="shared" si="1"/>
        <v>0</v>
      </c>
      <c r="R47" s="29"/>
      <c r="S47" s="60">
        <f t="shared" si="2"/>
        <v>0</v>
      </c>
      <c r="T47" s="28">
        <f t="shared" si="3"/>
        <v>0</v>
      </c>
      <c r="U47" s="952">
        <f t="shared" si="4"/>
        <v>0</v>
      </c>
      <c r="V47" s="953"/>
    </row>
    <row r="48" spans="1:22" ht="12.75" customHeight="1" x14ac:dyDescent="0.2">
      <c r="A48" s="40" t="s">
        <v>307</v>
      </c>
      <c r="B48" s="957" t="s">
        <v>308</v>
      </c>
      <c r="C48" s="958" t="s">
        <v>308</v>
      </c>
      <c r="D48" s="958" t="s">
        <v>308</v>
      </c>
      <c r="E48" s="958" t="s">
        <v>308</v>
      </c>
      <c r="F48" s="958" t="s">
        <v>308</v>
      </c>
      <c r="G48" s="959" t="s">
        <v>308</v>
      </c>
      <c r="H48" s="41" t="s">
        <v>47</v>
      </c>
      <c r="I48" s="36"/>
      <c r="J48" s="37"/>
      <c r="K48" s="23">
        <f t="shared" si="5"/>
        <v>0</v>
      </c>
      <c r="M48" s="59"/>
      <c r="N48" s="28">
        <f t="shared" si="0"/>
        <v>0</v>
      </c>
      <c r="O48" s="2"/>
      <c r="P48" s="30"/>
      <c r="Q48" s="28">
        <f t="shared" si="1"/>
        <v>0</v>
      </c>
      <c r="R48" s="29"/>
      <c r="S48" s="60">
        <f t="shared" si="2"/>
        <v>0</v>
      </c>
      <c r="T48" s="28">
        <f t="shared" si="3"/>
        <v>0</v>
      </c>
      <c r="U48" s="952">
        <f t="shared" si="4"/>
        <v>0</v>
      </c>
      <c r="V48" s="953"/>
    </row>
    <row r="49" spans="1:22" ht="12.75" customHeight="1" x14ac:dyDescent="0.2">
      <c r="A49" s="40" t="s">
        <v>309</v>
      </c>
      <c r="B49" s="957" t="s">
        <v>310</v>
      </c>
      <c r="C49" s="958" t="s">
        <v>310</v>
      </c>
      <c r="D49" s="958" t="s">
        <v>310</v>
      </c>
      <c r="E49" s="958" t="s">
        <v>310</v>
      </c>
      <c r="F49" s="958" t="s">
        <v>310</v>
      </c>
      <c r="G49" s="959" t="s">
        <v>310</v>
      </c>
      <c r="H49" s="41" t="s">
        <v>47</v>
      </c>
      <c r="I49" s="36"/>
      <c r="J49" s="37"/>
      <c r="K49" s="23">
        <f t="shared" si="5"/>
        <v>0</v>
      </c>
      <c r="M49" s="59"/>
      <c r="N49" s="28">
        <f t="shared" si="0"/>
        <v>0</v>
      </c>
      <c r="O49" s="2"/>
      <c r="P49" s="30"/>
      <c r="Q49" s="28">
        <f t="shared" si="1"/>
        <v>0</v>
      </c>
      <c r="R49" s="29"/>
      <c r="S49" s="60">
        <f t="shared" si="2"/>
        <v>0</v>
      </c>
      <c r="T49" s="28">
        <f t="shared" si="3"/>
        <v>0</v>
      </c>
      <c r="U49" s="952">
        <f t="shared" si="4"/>
        <v>0</v>
      </c>
      <c r="V49" s="953"/>
    </row>
    <row r="50" spans="1:22" ht="12.75" customHeight="1" x14ac:dyDescent="0.2">
      <c r="A50" s="40" t="s">
        <v>311</v>
      </c>
      <c r="B50" s="957" t="s">
        <v>312</v>
      </c>
      <c r="C50" s="958" t="s">
        <v>312</v>
      </c>
      <c r="D50" s="958" t="s">
        <v>312</v>
      </c>
      <c r="E50" s="958" t="s">
        <v>312</v>
      </c>
      <c r="F50" s="958" t="s">
        <v>312</v>
      </c>
      <c r="G50" s="959" t="s">
        <v>312</v>
      </c>
      <c r="H50" s="41" t="s">
        <v>47</v>
      </c>
      <c r="I50" s="36"/>
      <c r="J50" s="37"/>
      <c r="K50" s="23">
        <f t="shared" si="5"/>
        <v>0</v>
      </c>
      <c r="M50" s="59"/>
      <c r="N50" s="28">
        <f t="shared" si="0"/>
        <v>0</v>
      </c>
      <c r="O50" s="2"/>
      <c r="P50" s="30"/>
      <c r="Q50" s="28">
        <f t="shared" si="1"/>
        <v>0</v>
      </c>
      <c r="R50" s="29"/>
      <c r="S50" s="60">
        <f t="shared" si="2"/>
        <v>0</v>
      </c>
      <c r="T50" s="28">
        <f t="shared" si="3"/>
        <v>0</v>
      </c>
      <c r="U50" s="952">
        <f t="shared" si="4"/>
        <v>0</v>
      </c>
      <c r="V50" s="953"/>
    </row>
    <row r="51" spans="1:22" ht="12.75" customHeight="1" x14ac:dyDescent="0.2">
      <c r="A51" s="153" t="s">
        <v>313</v>
      </c>
      <c r="B51" s="978" t="s">
        <v>314</v>
      </c>
      <c r="C51" s="979" t="s">
        <v>314</v>
      </c>
      <c r="D51" s="979" t="s">
        <v>314</v>
      </c>
      <c r="E51" s="979" t="s">
        <v>314</v>
      </c>
      <c r="F51" s="979" t="s">
        <v>314</v>
      </c>
      <c r="G51" s="980" t="s">
        <v>314</v>
      </c>
      <c r="H51" s="156" t="s">
        <v>102</v>
      </c>
      <c r="I51" s="157"/>
      <c r="J51" s="158"/>
      <c r="K51" s="159">
        <f t="shared" si="5"/>
        <v>0</v>
      </c>
      <c r="M51" s="59"/>
      <c r="N51" s="28">
        <f t="shared" si="0"/>
        <v>0</v>
      </c>
      <c r="O51" s="2"/>
      <c r="P51" s="30"/>
      <c r="Q51" s="28">
        <f t="shared" si="1"/>
        <v>0</v>
      </c>
      <c r="R51" s="29"/>
      <c r="S51" s="60">
        <f t="shared" si="2"/>
        <v>0</v>
      </c>
      <c r="T51" s="28">
        <f t="shared" si="3"/>
        <v>0</v>
      </c>
      <c r="U51" s="952">
        <f t="shared" si="4"/>
        <v>0</v>
      </c>
      <c r="V51" s="953"/>
    </row>
    <row r="52" spans="1:22" ht="12.75" customHeight="1" x14ac:dyDescent="0.2">
      <c r="A52" s="40" t="s">
        <v>315</v>
      </c>
      <c r="B52" s="957" t="s">
        <v>316</v>
      </c>
      <c r="C52" s="958" t="s">
        <v>316</v>
      </c>
      <c r="D52" s="958" t="s">
        <v>316</v>
      </c>
      <c r="E52" s="958" t="s">
        <v>316</v>
      </c>
      <c r="F52" s="958" t="s">
        <v>316</v>
      </c>
      <c r="G52" s="959" t="s">
        <v>316</v>
      </c>
      <c r="H52" s="41" t="s">
        <v>102</v>
      </c>
      <c r="I52" s="36"/>
      <c r="J52" s="37"/>
      <c r="K52" s="23">
        <f t="shared" si="5"/>
        <v>0</v>
      </c>
      <c r="M52" s="59"/>
      <c r="N52" s="28">
        <f t="shared" si="0"/>
        <v>0</v>
      </c>
      <c r="O52" s="2"/>
      <c r="P52" s="30"/>
      <c r="Q52" s="28">
        <f t="shared" si="1"/>
        <v>0</v>
      </c>
      <c r="R52" s="29"/>
      <c r="S52" s="60">
        <f t="shared" si="2"/>
        <v>0</v>
      </c>
      <c r="T52" s="28">
        <f t="shared" si="3"/>
        <v>0</v>
      </c>
      <c r="U52" s="952">
        <f t="shared" si="4"/>
        <v>0</v>
      </c>
      <c r="V52" s="953"/>
    </row>
    <row r="53" spans="1:22" ht="12.75" customHeight="1" x14ac:dyDescent="0.2">
      <c r="A53" s="141"/>
      <c r="B53" s="966" t="s">
        <v>317</v>
      </c>
      <c r="C53" s="967" t="s">
        <v>317</v>
      </c>
      <c r="D53" s="967" t="s">
        <v>317</v>
      </c>
      <c r="E53" s="967" t="s">
        <v>317</v>
      </c>
      <c r="F53" s="967" t="s">
        <v>317</v>
      </c>
      <c r="G53" s="968" t="s">
        <v>317</v>
      </c>
      <c r="H53" s="142"/>
      <c r="I53" s="143"/>
      <c r="J53" s="144"/>
      <c r="K53" s="145"/>
      <c r="M53" s="59"/>
      <c r="N53" s="28">
        <f t="shared" si="0"/>
        <v>0</v>
      </c>
      <c r="O53" s="2"/>
      <c r="P53" s="30"/>
      <c r="Q53" s="28">
        <f t="shared" si="1"/>
        <v>0</v>
      </c>
      <c r="R53" s="29"/>
      <c r="S53" s="60">
        <f t="shared" si="2"/>
        <v>0</v>
      </c>
      <c r="T53" s="28">
        <f t="shared" si="3"/>
        <v>0</v>
      </c>
      <c r="U53" s="952">
        <f t="shared" si="4"/>
        <v>0</v>
      </c>
      <c r="V53" s="953"/>
    </row>
    <row r="54" spans="1:22" ht="27" customHeight="1" x14ac:dyDescent="0.2">
      <c r="A54" s="124"/>
      <c r="B54" s="963" t="s">
        <v>79</v>
      </c>
      <c r="C54" s="964" t="s">
        <v>79</v>
      </c>
      <c r="D54" s="964" t="s">
        <v>79</v>
      </c>
      <c r="E54" s="964" t="s">
        <v>79</v>
      </c>
      <c r="F54" s="964" t="s">
        <v>79</v>
      </c>
      <c r="G54" s="965" t="s">
        <v>79</v>
      </c>
      <c r="H54" s="126"/>
      <c r="I54" s="127"/>
      <c r="J54" s="128"/>
      <c r="K54" s="134"/>
      <c r="M54" s="59"/>
      <c r="N54" s="28">
        <f t="shared" si="0"/>
        <v>0</v>
      </c>
      <c r="O54" s="2"/>
      <c r="P54" s="30"/>
      <c r="Q54" s="28">
        <f t="shared" si="1"/>
        <v>0</v>
      </c>
      <c r="R54" s="29"/>
      <c r="S54" s="60">
        <f t="shared" si="2"/>
        <v>0</v>
      </c>
      <c r="T54" s="28">
        <f t="shared" si="3"/>
        <v>0</v>
      </c>
      <c r="U54" s="952">
        <f t="shared" si="4"/>
        <v>0</v>
      </c>
      <c r="V54" s="953"/>
    </row>
    <row r="55" spans="1:22" ht="12.75" customHeight="1" x14ac:dyDescent="0.2">
      <c r="A55" s="40"/>
      <c r="B55" s="960" t="s">
        <v>317</v>
      </c>
      <c r="C55" s="961" t="s">
        <v>317</v>
      </c>
      <c r="D55" s="961" t="s">
        <v>317</v>
      </c>
      <c r="E55" s="961" t="s">
        <v>317</v>
      </c>
      <c r="F55" s="961" t="s">
        <v>317</v>
      </c>
      <c r="G55" s="962" t="s">
        <v>317</v>
      </c>
      <c r="H55" s="41"/>
      <c r="I55" s="36"/>
      <c r="J55" s="37"/>
      <c r="K55" s="23"/>
      <c r="M55" s="59"/>
      <c r="N55" s="28">
        <f t="shared" si="0"/>
        <v>0</v>
      </c>
      <c r="O55" s="2"/>
      <c r="P55" s="30"/>
      <c r="Q55" s="28">
        <f t="shared" si="1"/>
        <v>0</v>
      </c>
      <c r="R55" s="29"/>
      <c r="S55" s="60">
        <f t="shared" si="2"/>
        <v>0</v>
      </c>
      <c r="T55" s="28">
        <f t="shared" si="3"/>
        <v>0</v>
      </c>
      <c r="U55" s="952">
        <f t="shared" si="4"/>
        <v>0</v>
      </c>
      <c r="V55" s="953"/>
    </row>
    <row r="56" spans="1:22" ht="61.5" customHeight="1" x14ac:dyDescent="0.2">
      <c r="A56" s="40" t="s">
        <v>318</v>
      </c>
      <c r="B56" s="957" t="s">
        <v>319</v>
      </c>
      <c r="C56" s="958" t="s">
        <v>319</v>
      </c>
      <c r="D56" s="958" t="s">
        <v>319</v>
      </c>
      <c r="E56" s="958" t="s">
        <v>319</v>
      </c>
      <c r="F56" s="958" t="s">
        <v>319</v>
      </c>
      <c r="G56" s="959" t="s">
        <v>319</v>
      </c>
      <c r="H56" s="41" t="s">
        <v>47</v>
      </c>
      <c r="I56" s="36"/>
      <c r="J56" s="37"/>
      <c r="K56" s="23">
        <f t="shared" si="5"/>
        <v>0</v>
      </c>
      <c r="M56" s="59"/>
      <c r="N56" s="28">
        <f t="shared" si="0"/>
        <v>0</v>
      </c>
      <c r="O56" s="2"/>
      <c r="P56" s="30"/>
      <c r="Q56" s="28">
        <f t="shared" si="1"/>
        <v>0</v>
      </c>
      <c r="R56" s="29"/>
      <c r="S56" s="60">
        <f t="shared" si="2"/>
        <v>0</v>
      </c>
      <c r="T56" s="28">
        <f t="shared" si="3"/>
        <v>0</v>
      </c>
      <c r="U56" s="952">
        <f t="shared" si="4"/>
        <v>0</v>
      </c>
      <c r="V56" s="953"/>
    </row>
    <row r="57" spans="1:22" ht="12.75" customHeight="1" x14ac:dyDescent="0.2">
      <c r="A57" s="141"/>
      <c r="B57" s="966" t="s">
        <v>320</v>
      </c>
      <c r="C57" s="967" t="s">
        <v>320</v>
      </c>
      <c r="D57" s="967" t="s">
        <v>320</v>
      </c>
      <c r="E57" s="967" t="s">
        <v>320</v>
      </c>
      <c r="F57" s="967" t="s">
        <v>320</v>
      </c>
      <c r="G57" s="968" t="s">
        <v>320</v>
      </c>
      <c r="H57" s="142"/>
      <c r="I57" s="143"/>
      <c r="J57" s="144"/>
      <c r="K57" s="145"/>
      <c r="M57" s="59"/>
      <c r="N57" s="28">
        <f t="shared" si="0"/>
        <v>0</v>
      </c>
      <c r="O57" s="2"/>
      <c r="P57" s="30"/>
      <c r="Q57" s="28">
        <f t="shared" si="1"/>
        <v>0</v>
      </c>
      <c r="R57" s="29"/>
      <c r="S57" s="60">
        <f t="shared" si="2"/>
        <v>0</v>
      </c>
      <c r="T57" s="28">
        <f t="shared" si="3"/>
        <v>0</v>
      </c>
      <c r="U57" s="952">
        <f t="shared" si="4"/>
        <v>0</v>
      </c>
      <c r="V57" s="953"/>
    </row>
    <row r="58" spans="1:22" ht="27.75" customHeight="1" x14ac:dyDescent="0.2">
      <c r="A58" s="124"/>
      <c r="B58" s="963" t="s">
        <v>79</v>
      </c>
      <c r="C58" s="964" t="s">
        <v>79</v>
      </c>
      <c r="D58" s="964" t="s">
        <v>79</v>
      </c>
      <c r="E58" s="964" t="s">
        <v>79</v>
      </c>
      <c r="F58" s="964" t="s">
        <v>79</v>
      </c>
      <c r="G58" s="965" t="s">
        <v>79</v>
      </c>
      <c r="H58" s="126"/>
      <c r="I58" s="127"/>
      <c r="J58" s="128"/>
      <c r="K58" s="134"/>
      <c r="M58" s="59"/>
      <c r="N58" s="28">
        <f t="shared" si="0"/>
        <v>0</v>
      </c>
      <c r="O58" s="2"/>
      <c r="P58" s="30"/>
      <c r="Q58" s="28">
        <f t="shared" si="1"/>
        <v>0</v>
      </c>
      <c r="R58" s="29"/>
      <c r="S58" s="60">
        <f t="shared" si="2"/>
        <v>0</v>
      </c>
      <c r="T58" s="28">
        <f t="shared" si="3"/>
        <v>0</v>
      </c>
      <c r="U58" s="952">
        <f t="shared" si="4"/>
        <v>0</v>
      </c>
      <c r="V58" s="953"/>
    </row>
    <row r="59" spans="1:22" ht="12.75" customHeight="1" x14ac:dyDescent="0.2">
      <c r="A59" s="40"/>
      <c r="B59" s="960" t="s">
        <v>234</v>
      </c>
      <c r="C59" s="961" t="s">
        <v>234</v>
      </c>
      <c r="D59" s="961" t="s">
        <v>234</v>
      </c>
      <c r="E59" s="961" t="s">
        <v>234</v>
      </c>
      <c r="F59" s="961" t="s">
        <v>234</v>
      </c>
      <c r="G59" s="962" t="s">
        <v>234</v>
      </c>
      <c r="H59" s="41"/>
      <c r="I59" s="36"/>
      <c r="J59" s="37"/>
      <c r="K59" s="23"/>
      <c r="M59" s="59"/>
      <c r="N59" s="28">
        <f t="shared" si="0"/>
        <v>0</v>
      </c>
      <c r="O59" s="2"/>
      <c r="P59" s="30"/>
      <c r="Q59" s="28">
        <f t="shared" si="1"/>
        <v>0</v>
      </c>
      <c r="R59" s="29"/>
      <c r="S59" s="60">
        <f t="shared" si="2"/>
        <v>0</v>
      </c>
      <c r="T59" s="28">
        <f t="shared" si="3"/>
        <v>0</v>
      </c>
      <c r="U59" s="952">
        <f t="shared" si="4"/>
        <v>0</v>
      </c>
      <c r="V59" s="953"/>
    </row>
    <row r="60" spans="1:22" x14ac:dyDescent="0.2">
      <c r="A60" s="154" t="s">
        <v>321</v>
      </c>
      <c r="B60" s="954" t="s">
        <v>322</v>
      </c>
      <c r="C60" s="955"/>
      <c r="D60" s="955"/>
      <c r="E60" s="955"/>
      <c r="F60" s="955"/>
      <c r="G60" s="956"/>
      <c r="H60" s="154" t="s">
        <v>73</v>
      </c>
      <c r="I60" s="36"/>
      <c r="J60" s="37"/>
      <c r="K60" s="23">
        <f t="shared" si="5"/>
        <v>0</v>
      </c>
      <c r="M60" s="59"/>
      <c r="N60" s="28">
        <f t="shared" si="0"/>
        <v>0</v>
      </c>
      <c r="O60" s="2"/>
      <c r="P60" s="30"/>
      <c r="Q60" s="28">
        <f t="shared" si="1"/>
        <v>0</v>
      </c>
      <c r="R60" s="29"/>
      <c r="S60" s="60">
        <f t="shared" si="2"/>
        <v>0</v>
      </c>
      <c r="T60" s="28">
        <f t="shared" si="3"/>
        <v>0</v>
      </c>
      <c r="U60" s="952">
        <f t="shared" si="4"/>
        <v>0</v>
      </c>
      <c r="V60" s="953"/>
    </row>
    <row r="61" spans="1:22" x14ac:dyDescent="0.2">
      <c r="A61" s="154" t="s">
        <v>323</v>
      </c>
      <c r="B61" s="954" t="s">
        <v>324</v>
      </c>
      <c r="C61" s="955"/>
      <c r="D61" s="955"/>
      <c r="E61" s="955"/>
      <c r="F61" s="955"/>
      <c r="G61" s="956"/>
      <c r="H61" s="154" t="s">
        <v>73</v>
      </c>
      <c r="I61" s="36"/>
      <c r="J61" s="37"/>
      <c r="K61" s="23">
        <f t="shared" si="5"/>
        <v>0</v>
      </c>
      <c r="M61" s="59"/>
      <c r="N61" s="28">
        <f t="shared" si="0"/>
        <v>0</v>
      </c>
      <c r="O61" s="2"/>
      <c r="P61" s="30"/>
      <c r="Q61" s="28">
        <f t="shared" si="1"/>
        <v>0</v>
      </c>
      <c r="R61" s="29"/>
      <c r="S61" s="60">
        <f t="shared" si="2"/>
        <v>0</v>
      </c>
      <c r="T61" s="28">
        <f t="shared" si="3"/>
        <v>0</v>
      </c>
      <c r="U61" s="952">
        <f t="shared" si="4"/>
        <v>0</v>
      </c>
      <c r="V61" s="953"/>
    </row>
    <row r="62" spans="1:22" x14ac:dyDescent="0.2">
      <c r="A62" s="154" t="s">
        <v>325</v>
      </c>
      <c r="B62" s="954" t="s">
        <v>326</v>
      </c>
      <c r="C62" s="955"/>
      <c r="D62" s="955"/>
      <c r="E62" s="955"/>
      <c r="F62" s="955"/>
      <c r="G62" s="956"/>
      <c r="H62" s="154" t="s">
        <v>47</v>
      </c>
      <c r="I62" s="36"/>
      <c r="J62" s="37"/>
      <c r="K62" s="23">
        <f t="shared" si="5"/>
        <v>0</v>
      </c>
      <c r="M62" s="59"/>
      <c r="N62" s="28">
        <f t="shared" si="0"/>
        <v>0</v>
      </c>
      <c r="O62" s="2"/>
      <c r="P62" s="30"/>
      <c r="Q62" s="28">
        <f t="shared" si="1"/>
        <v>0</v>
      </c>
      <c r="R62" s="29"/>
      <c r="S62" s="60">
        <f t="shared" si="2"/>
        <v>0</v>
      </c>
      <c r="T62" s="28">
        <f t="shared" si="3"/>
        <v>0</v>
      </c>
      <c r="U62" s="952">
        <f t="shared" si="4"/>
        <v>0</v>
      </c>
      <c r="V62" s="953"/>
    </row>
    <row r="63" spans="1:22" x14ac:dyDescent="0.2">
      <c r="A63" s="154" t="s">
        <v>327</v>
      </c>
      <c r="B63" s="954" t="s">
        <v>328</v>
      </c>
      <c r="C63" s="955"/>
      <c r="D63" s="955"/>
      <c r="E63" s="955"/>
      <c r="F63" s="955"/>
      <c r="G63" s="956"/>
      <c r="H63" s="154" t="s">
        <v>73</v>
      </c>
      <c r="I63" s="36"/>
      <c r="J63" s="37"/>
      <c r="K63" s="23">
        <f t="shared" si="5"/>
        <v>0</v>
      </c>
      <c r="M63" s="59"/>
      <c r="N63" s="28">
        <f t="shared" si="0"/>
        <v>0</v>
      </c>
      <c r="O63" s="2"/>
      <c r="P63" s="30"/>
      <c r="Q63" s="28">
        <f t="shared" si="1"/>
        <v>0</v>
      </c>
      <c r="R63" s="29"/>
      <c r="S63" s="60">
        <f t="shared" si="2"/>
        <v>0</v>
      </c>
      <c r="T63" s="28">
        <f t="shared" si="3"/>
        <v>0</v>
      </c>
      <c r="U63" s="952">
        <f t="shared" si="4"/>
        <v>0</v>
      </c>
      <c r="V63" s="953"/>
    </row>
    <row r="64" spans="1:22" ht="12.75" customHeight="1" x14ac:dyDescent="0.2">
      <c r="A64" s="40" t="s">
        <v>329</v>
      </c>
      <c r="B64" s="957" t="s">
        <v>330</v>
      </c>
      <c r="C64" s="958" t="s">
        <v>330</v>
      </c>
      <c r="D64" s="958" t="s">
        <v>330</v>
      </c>
      <c r="E64" s="958" t="s">
        <v>330</v>
      </c>
      <c r="F64" s="958" t="s">
        <v>330</v>
      </c>
      <c r="G64" s="959" t="s">
        <v>330</v>
      </c>
      <c r="H64" s="41" t="s">
        <v>47</v>
      </c>
      <c r="I64" s="36"/>
      <c r="J64" s="37"/>
      <c r="K64" s="23">
        <f t="shared" si="5"/>
        <v>0</v>
      </c>
      <c r="M64" s="59"/>
      <c r="N64" s="28">
        <f t="shared" si="0"/>
        <v>0</v>
      </c>
      <c r="O64" s="2"/>
      <c r="P64" s="30"/>
      <c r="Q64" s="28">
        <f t="shared" si="1"/>
        <v>0</v>
      </c>
      <c r="R64" s="29"/>
      <c r="S64" s="60">
        <f t="shared" si="2"/>
        <v>0</v>
      </c>
      <c r="T64" s="28">
        <f t="shared" si="3"/>
        <v>0</v>
      </c>
      <c r="U64" s="952">
        <f t="shared" si="4"/>
        <v>0</v>
      </c>
      <c r="V64" s="953"/>
    </row>
    <row r="65" spans="1:22" ht="78.75" customHeight="1" x14ac:dyDescent="0.2">
      <c r="A65" s="40" t="s">
        <v>331</v>
      </c>
      <c r="B65" s="957" t="s">
        <v>332</v>
      </c>
      <c r="C65" s="958" t="s">
        <v>332</v>
      </c>
      <c r="D65" s="958" t="s">
        <v>332</v>
      </c>
      <c r="E65" s="958" t="s">
        <v>332</v>
      </c>
      <c r="F65" s="958" t="s">
        <v>332</v>
      </c>
      <c r="G65" s="959" t="s">
        <v>332</v>
      </c>
      <c r="H65" s="41" t="s">
        <v>47</v>
      </c>
      <c r="I65" s="36"/>
      <c r="J65" s="37"/>
      <c r="K65" s="23">
        <f t="shared" si="5"/>
        <v>0</v>
      </c>
      <c r="M65" s="59"/>
      <c r="N65" s="28">
        <f t="shared" si="0"/>
        <v>0</v>
      </c>
      <c r="O65" s="2"/>
      <c r="P65" s="30"/>
      <c r="Q65" s="28">
        <f t="shared" si="1"/>
        <v>0</v>
      </c>
      <c r="R65" s="29"/>
      <c r="S65" s="60">
        <f t="shared" si="2"/>
        <v>0</v>
      </c>
      <c r="T65" s="28">
        <f t="shared" si="3"/>
        <v>0</v>
      </c>
      <c r="U65" s="952">
        <f t="shared" si="4"/>
        <v>0</v>
      </c>
      <c r="V65" s="953"/>
    </row>
    <row r="66" spans="1:22" ht="78.75" customHeight="1" x14ac:dyDescent="0.2">
      <c r="A66" s="40" t="s">
        <v>333</v>
      </c>
      <c r="B66" s="957" t="s">
        <v>334</v>
      </c>
      <c r="C66" s="958" t="s">
        <v>334</v>
      </c>
      <c r="D66" s="958" t="s">
        <v>334</v>
      </c>
      <c r="E66" s="958" t="s">
        <v>334</v>
      </c>
      <c r="F66" s="958" t="s">
        <v>334</v>
      </c>
      <c r="G66" s="959" t="s">
        <v>334</v>
      </c>
      <c r="H66" s="41" t="s">
        <v>47</v>
      </c>
      <c r="I66" s="36"/>
      <c r="J66" s="37"/>
      <c r="K66" s="23">
        <f t="shared" si="5"/>
        <v>0</v>
      </c>
      <c r="M66" s="59"/>
      <c r="N66" s="28">
        <f t="shared" si="0"/>
        <v>0</v>
      </c>
      <c r="O66" s="2"/>
      <c r="P66" s="30"/>
      <c r="Q66" s="28">
        <f t="shared" si="1"/>
        <v>0</v>
      </c>
      <c r="R66" s="29"/>
      <c r="S66" s="60">
        <f t="shared" si="2"/>
        <v>0</v>
      </c>
      <c r="T66" s="28">
        <f t="shared" si="3"/>
        <v>0</v>
      </c>
      <c r="U66" s="952">
        <f t="shared" si="4"/>
        <v>0</v>
      </c>
      <c r="V66" s="953"/>
    </row>
    <row r="67" spans="1:22" x14ac:dyDescent="0.2">
      <c r="A67" s="124"/>
      <c r="B67" s="963" t="s">
        <v>335</v>
      </c>
      <c r="C67" s="964" t="s">
        <v>335</v>
      </c>
      <c r="D67" s="964" t="s">
        <v>335</v>
      </c>
      <c r="E67" s="964" t="s">
        <v>335</v>
      </c>
      <c r="F67" s="964" t="s">
        <v>335</v>
      </c>
      <c r="G67" s="965" t="s">
        <v>335</v>
      </c>
      <c r="H67" s="126"/>
      <c r="I67" s="127"/>
      <c r="J67" s="128"/>
      <c r="K67" s="134"/>
      <c r="M67" s="59"/>
      <c r="N67" s="28">
        <f t="shared" si="0"/>
        <v>0</v>
      </c>
      <c r="O67" s="2"/>
      <c r="P67" s="30"/>
      <c r="Q67" s="28">
        <f t="shared" si="1"/>
        <v>0</v>
      </c>
      <c r="R67" s="29"/>
      <c r="S67" s="60">
        <f t="shared" si="2"/>
        <v>0</v>
      </c>
      <c r="T67" s="28">
        <f t="shared" si="3"/>
        <v>0</v>
      </c>
      <c r="U67" s="952">
        <f t="shared" si="4"/>
        <v>0</v>
      </c>
      <c r="V67" s="953"/>
    </row>
    <row r="68" spans="1:22" ht="49.5" customHeight="1" x14ac:dyDescent="0.2">
      <c r="A68" s="40" t="s">
        <v>336</v>
      </c>
      <c r="B68" s="957" t="s">
        <v>337</v>
      </c>
      <c r="C68" s="958" t="s">
        <v>337</v>
      </c>
      <c r="D68" s="958" t="s">
        <v>337</v>
      </c>
      <c r="E68" s="958" t="s">
        <v>337</v>
      </c>
      <c r="F68" s="958" t="s">
        <v>337</v>
      </c>
      <c r="G68" s="959" t="s">
        <v>337</v>
      </c>
      <c r="H68" s="41" t="s">
        <v>92</v>
      </c>
      <c r="I68" s="36"/>
      <c r="J68" s="37"/>
      <c r="K68" s="23">
        <f t="shared" si="5"/>
        <v>0</v>
      </c>
      <c r="M68" s="59"/>
      <c r="N68" s="28">
        <f t="shared" si="0"/>
        <v>0</v>
      </c>
      <c r="O68" s="2"/>
      <c r="P68" s="30"/>
      <c r="Q68" s="28">
        <f t="shared" si="1"/>
        <v>0</v>
      </c>
      <c r="R68" s="29"/>
      <c r="S68" s="60">
        <f t="shared" si="2"/>
        <v>0</v>
      </c>
      <c r="T68" s="28">
        <f t="shared" si="3"/>
        <v>0</v>
      </c>
      <c r="U68" s="952">
        <f t="shared" si="4"/>
        <v>0</v>
      </c>
      <c r="V68" s="953"/>
    </row>
    <row r="69" spans="1:22" ht="12.75" customHeight="1" x14ac:dyDescent="0.2">
      <c r="A69" s="141"/>
      <c r="B69" s="966" t="s">
        <v>338</v>
      </c>
      <c r="C69" s="967" t="s">
        <v>338</v>
      </c>
      <c r="D69" s="967" t="s">
        <v>338</v>
      </c>
      <c r="E69" s="967" t="s">
        <v>338</v>
      </c>
      <c r="F69" s="967" t="s">
        <v>338</v>
      </c>
      <c r="G69" s="968" t="s">
        <v>338</v>
      </c>
      <c r="H69" s="142"/>
      <c r="I69" s="143"/>
      <c r="J69" s="144"/>
      <c r="K69" s="145"/>
      <c r="M69" s="59"/>
      <c r="N69" s="28">
        <f t="shared" si="0"/>
        <v>0</v>
      </c>
      <c r="O69" s="2"/>
      <c r="P69" s="30"/>
      <c r="Q69" s="28">
        <f t="shared" si="1"/>
        <v>0</v>
      </c>
      <c r="R69" s="29"/>
      <c r="S69" s="60">
        <f t="shared" si="2"/>
        <v>0</v>
      </c>
      <c r="T69" s="28">
        <f t="shared" si="3"/>
        <v>0</v>
      </c>
      <c r="U69" s="952">
        <f t="shared" si="4"/>
        <v>0</v>
      </c>
      <c r="V69" s="953"/>
    </row>
    <row r="70" spans="1:22" ht="12.75" customHeight="1" x14ac:dyDescent="0.2">
      <c r="A70" s="124"/>
      <c r="B70" s="963" t="s">
        <v>339</v>
      </c>
      <c r="C70" s="964" t="s">
        <v>339</v>
      </c>
      <c r="D70" s="964" t="s">
        <v>339</v>
      </c>
      <c r="E70" s="964" t="s">
        <v>339</v>
      </c>
      <c r="F70" s="964" t="s">
        <v>339</v>
      </c>
      <c r="G70" s="965" t="s">
        <v>339</v>
      </c>
      <c r="H70" s="126"/>
      <c r="I70" s="127"/>
      <c r="J70" s="128"/>
      <c r="K70" s="134"/>
      <c r="M70" s="59"/>
      <c r="N70" s="28">
        <f t="shared" si="0"/>
        <v>0</v>
      </c>
      <c r="O70" s="2"/>
      <c r="P70" s="30"/>
      <c r="Q70" s="28">
        <f t="shared" si="1"/>
        <v>0</v>
      </c>
      <c r="R70" s="29"/>
      <c r="S70" s="60">
        <f t="shared" si="2"/>
        <v>0</v>
      </c>
      <c r="T70" s="28">
        <f t="shared" si="3"/>
        <v>0</v>
      </c>
      <c r="U70" s="952">
        <f t="shared" si="4"/>
        <v>0</v>
      </c>
      <c r="V70" s="953"/>
    </row>
    <row r="71" spans="1:22" ht="33" customHeight="1" x14ac:dyDescent="0.2">
      <c r="A71" s="40" t="s">
        <v>90</v>
      </c>
      <c r="B71" s="957" t="s">
        <v>91</v>
      </c>
      <c r="C71" s="958" t="s">
        <v>91</v>
      </c>
      <c r="D71" s="958" t="s">
        <v>91</v>
      </c>
      <c r="E71" s="958" t="s">
        <v>91</v>
      </c>
      <c r="F71" s="958" t="s">
        <v>91</v>
      </c>
      <c r="G71" s="959" t="s">
        <v>91</v>
      </c>
      <c r="H71" s="41" t="s">
        <v>92</v>
      </c>
      <c r="I71" s="36"/>
      <c r="J71" s="37"/>
      <c r="K71" s="23">
        <f t="shared" si="5"/>
        <v>0</v>
      </c>
      <c r="M71" s="59"/>
      <c r="N71" s="28">
        <f t="shared" si="0"/>
        <v>0</v>
      </c>
      <c r="O71" s="2"/>
      <c r="P71" s="30"/>
      <c r="Q71" s="28">
        <f t="shared" si="1"/>
        <v>0</v>
      </c>
      <c r="R71" s="29"/>
      <c r="S71" s="60">
        <f t="shared" si="2"/>
        <v>0</v>
      </c>
      <c r="T71" s="28">
        <f t="shared" si="3"/>
        <v>0</v>
      </c>
      <c r="U71" s="952">
        <f t="shared" si="4"/>
        <v>0</v>
      </c>
      <c r="V71" s="953"/>
    </row>
    <row r="72" spans="1:22" x14ac:dyDescent="0.2">
      <c r="A72" s="40" t="s">
        <v>93</v>
      </c>
      <c r="B72" s="957" t="s">
        <v>94</v>
      </c>
      <c r="C72" s="958" t="s">
        <v>94</v>
      </c>
      <c r="D72" s="958" t="s">
        <v>94</v>
      </c>
      <c r="E72" s="958" t="s">
        <v>94</v>
      </c>
      <c r="F72" s="958" t="s">
        <v>94</v>
      </c>
      <c r="G72" s="959" t="s">
        <v>94</v>
      </c>
      <c r="H72" s="41" t="s">
        <v>92</v>
      </c>
      <c r="I72" s="36"/>
      <c r="J72" s="37"/>
      <c r="K72" s="23">
        <f t="shared" si="5"/>
        <v>0</v>
      </c>
      <c r="M72" s="59"/>
      <c r="N72" s="28">
        <f t="shared" si="0"/>
        <v>0</v>
      </c>
      <c r="O72" s="2"/>
      <c r="P72" s="30"/>
      <c r="Q72" s="28">
        <f t="shared" si="1"/>
        <v>0</v>
      </c>
      <c r="R72" s="29"/>
      <c r="S72" s="60">
        <f t="shared" si="2"/>
        <v>0</v>
      </c>
      <c r="T72" s="28">
        <f t="shared" si="3"/>
        <v>0</v>
      </c>
      <c r="U72" s="952">
        <f t="shared" si="4"/>
        <v>0</v>
      </c>
      <c r="V72" s="953"/>
    </row>
    <row r="73" spans="1:22" ht="12.75" customHeight="1" x14ac:dyDescent="0.2">
      <c r="A73" s="124"/>
      <c r="B73" s="963" t="s">
        <v>214</v>
      </c>
      <c r="C73" s="964" t="s">
        <v>214</v>
      </c>
      <c r="D73" s="964" t="s">
        <v>214</v>
      </c>
      <c r="E73" s="964" t="s">
        <v>214</v>
      </c>
      <c r="F73" s="964" t="s">
        <v>214</v>
      </c>
      <c r="G73" s="965" t="s">
        <v>214</v>
      </c>
      <c r="H73" s="126"/>
      <c r="I73" s="127"/>
      <c r="J73" s="128"/>
      <c r="K73" s="134"/>
      <c r="M73" s="59"/>
      <c r="N73" s="28">
        <f t="shared" si="0"/>
        <v>0</v>
      </c>
      <c r="O73" s="2"/>
      <c r="P73" s="30"/>
      <c r="Q73" s="28">
        <f t="shared" si="1"/>
        <v>0</v>
      </c>
      <c r="R73" s="29"/>
      <c r="S73" s="60">
        <f t="shared" si="2"/>
        <v>0</v>
      </c>
      <c r="T73" s="28">
        <f t="shared" si="3"/>
        <v>0</v>
      </c>
      <c r="U73" s="952">
        <f t="shared" si="4"/>
        <v>0</v>
      </c>
      <c r="V73" s="953"/>
    </row>
    <row r="74" spans="1:22" x14ac:dyDescent="0.2">
      <c r="A74" s="40" t="s">
        <v>340</v>
      </c>
      <c r="B74" s="957" t="s">
        <v>341</v>
      </c>
      <c r="C74" s="958" t="s">
        <v>341</v>
      </c>
      <c r="D74" s="958" t="s">
        <v>341</v>
      </c>
      <c r="E74" s="958" t="s">
        <v>341</v>
      </c>
      <c r="F74" s="958" t="s">
        <v>341</v>
      </c>
      <c r="G74" s="959" t="s">
        <v>341</v>
      </c>
      <c r="H74" s="41" t="s">
        <v>92</v>
      </c>
      <c r="I74" s="36"/>
      <c r="J74" s="37"/>
      <c r="K74" s="23">
        <f t="shared" si="5"/>
        <v>0</v>
      </c>
      <c r="M74" s="59"/>
      <c r="N74" s="28">
        <f t="shared" si="0"/>
        <v>0</v>
      </c>
      <c r="O74" s="2"/>
      <c r="P74" s="30"/>
      <c r="Q74" s="28">
        <f t="shared" si="1"/>
        <v>0</v>
      </c>
      <c r="R74" s="29"/>
      <c r="S74" s="60">
        <f t="shared" si="2"/>
        <v>0</v>
      </c>
      <c r="T74" s="28">
        <f t="shared" si="3"/>
        <v>0</v>
      </c>
      <c r="U74" s="952">
        <f t="shared" si="4"/>
        <v>0</v>
      </c>
      <c r="V74" s="953"/>
    </row>
    <row r="75" spans="1:22" ht="12.75" customHeight="1" x14ac:dyDescent="0.2">
      <c r="A75" s="124"/>
      <c r="B75" s="963" t="s">
        <v>70</v>
      </c>
      <c r="C75" s="964" t="s">
        <v>70</v>
      </c>
      <c r="D75" s="964" t="s">
        <v>70</v>
      </c>
      <c r="E75" s="964" t="s">
        <v>70</v>
      </c>
      <c r="F75" s="964" t="s">
        <v>70</v>
      </c>
      <c r="G75" s="965" t="s">
        <v>70</v>
      </c>
      <c r="H75" s="126"/>
      <c r="I75" s="127"/>
      <c r="J75" s="128"/>
      <c r="K75" s="134"/>
      <c r="M75" s="59"/>
      <c r="N75" s="28">
        <f t="shared" si="0"/>
        <v>0</v>
      </c>
      <c r="O75" s="2"/>
      <c r="P75" s="30"/>
      <c r="Q75" s="28">
        <f t="shared" si="1"/>
        <v>0</v>
      </c>
      <c r="R75" s="29"/>
      <c r="S75" s="60">
        <f t="shared" si="2"/>
        <v>0</v>
      </c>
      <c r="T75" s="28">
        <f t="shared" si="3"/>
        <v>0</v>
      </c>
      <c r="U75" s="952">
        <f t="shared" si="4"/>
        <v>0</v>
      </c>
      <c r="V75" s="953"/>
    </row>
    <row r="76" spans="1:22" ht="12.75" customHeight="1" x14ac:dyDescent="0.2">
      <c r="A76" s="40" t="s">
        <v>95</v>
      </c>
      <c r="B76" s="957" t="s">
        <v>96</v>
      </c>
      <c r="C76" s="958" t="s">
        <v>96</v>
      </c>
      <c r="D76" s="958" t="s">
        <v>96</v>
      </c>
      <c r="E76" s="958" t="s">
        <v>96</v>
      </c>
      <c r="F76" s="958" t="s">
        <v>96</v>
      </c>
      <c r="G76" s="959" t="s">
        <v>96</v>
      </c>
      <c r="H76" s="41" t="s">
        <v>97</v>
      </c>
      <c r="I76" s="36"/>
      <c r="J76" s="37"/>
      <c r="K76" s="23">
        <f t="shared" si="5"/>
        <v>0</v>
      </c>
      <c r="M76" s="59"/>
      <c r="N76" s="28">
        <f t="shared" si="0"/>
        <v>0</v>
      </c>
      <c r="O76" s="2"/>
      <c r="P76" s="30"/>
      <c r="Q76" s="28">
        <f t="shared" si="1"/>
        <v>0</v>
      </c>
      <c r="R76" s="29"/>
      <c r="S76" s="60">
        <f t="shared" si="2"/>
        <v>0</v>
      </c>
      <c r="T76" s="28">
        <f t="shared" si="3"/>
        <v>0</v>
      </c>
      <c r="U76" s="952">
        <f t="shared" si="4"/>
        <v>0</v>
      </c>
      <c r="V76" s="953"/>
    </row>
    <row r="77" spans="1:22" ht="12.75" customHeight="1" x14ac:dyDescent="0.2">
      <c r="A77" s="40"/>
      <c r="B77" s="960" t="s">
        <v>225</v>
      </c>
      <c r="C77" s="961" t="s">
        <v>225</v>
      </c>
      <c r="D77" s="961" t="s">
        <v>225</v>
      </c>
      <c r="E77" s="961" t="s">
        <v>225</v>
      </c>
      <c r="F77" s="961" t="s">
        <v>225</v>
      </c>
      <c r="G77" s="962" t="s">
        <v>225</v>
      </c>
      <c r="H77" s="41"/>
      <c r="I77" s="36"/>
      <c r="J77" s="37"/>
      <c r="K77" s="23"/>
      <c r="M77" s="59"/>
      <c r="N77" s="28">
        <f t="shared" si="0"/>
        <v>0</v>
      </c>
      <c r="O77" s="2"/>
      <c r="P77" s="30"/>
      <c r="Q77" s="28">
        <f t="shared" si="1"/>
        <v>0</v>
      </c>
      <c r="R77" s="29"/>
      <c r="S77" s="60">
        <f t="shared" si="2"/>
        <v>0</v>
      </c>
      <c r="T77" s="28">
        <f t="shared" si="3"/>
        <v>0</v>
      </c>
      <c r="U77" s="952">
        <f t="shared" si="4"/>
        <v>0</v>
      </c>
      <c r="V77" s="953"/>
    </row>
    <row r="78" spans="1:22" ht="12.75" customHeight="1" x14ac:dyDescent="0.2">
      <c r="A78" s="124"/>
      <c r="B78" s="963" t="s">
        <v>226</v>
      </c>
      <c r="C78" s="964" t="s">
        <v>226</v>
      </c>
      <c r="D78" s="964" t="s">
        <v>226</v>
      </c>
      <c r="E78" s="964" t="s">
        <v>226</v>
      </c>
      <c r="F78" s="964" t="s">
        <v>226</v>
      </c>
      <c r="G78" s="965" t="s">
        <v>226</v>
      </c>
      <c r="H78" s="126"/>
      <c r="I78" s="127"/>
      <c r="J78" s="128"/>
      <c r="K78" s="134"/>
      <c r="M78" s="59"/>
      <c r="N78" s="28">
        <f t="shared" si="0"/>
        <v>0</v>
      </c>
      <c r="O78" s="2"/>
      <c r="P78" s="30"/>
      <c r="Q78" s="28">
        <f t="shared" si="1"/>
        <v>0</v>
      </c>
      <c r="R78" s="29"/>
      <c r="S78" s="60">
        <f t="shared" si="2"/>
        <v>0</v>
      </c>
      <c r="T78" s="28">
        <f t="shared" si="3"/>
        <v>0</v>
      </c>
      <c r="U78" s="952">
        <f t="shared" si="4"/>
        <v>0</v>
      </c>
      <c r="V78" s="953"/>
    </row>
    <row r="79" spans="1:22" ht="12.75" customHeight="1" x14ac:dyDescent="0.2">
      <c r="A79" s="40" t="s">
        <v>342</v>
      </c>
      <c r="B79" s="957" t="s">
        <v>343</v>
      </c>
      <c r="C79" s="958" t="s">
        <v>343</v>
      </c>
      <c r="D79" s="958" t="s">
        <v>343</v>
      </c>
      <c r="E79" s="958" t="s">
        <v>343</v>
      </c>
      <c r="F79" s="958" t="s">
        <v>343</v>
      </c>
      <c r="G79" s="959" t="s">
        <v>343</v>
      </c>
      <c r="H79" s="41" t="s">
        <v>87</v>
      </c>
      <c r="I79" s="36"/>
      <c r="J79" s="37"/>
      <c r="K79" s="23">
        <f t="shared" si="5"/>
        <v>0</v>
      </c>
      <c r="M79" s="59"/>
      <c r="N79" s="28">
        <f t="shared" si="0"/>
        <v>0</v>
      </c>
      <c r="O79" s="2"/>
      <c r="P79" s="30"/>
      <c r="Q79" s="28">
        <f t="shared" si="1"/>
        <v>0</v>
      </c>
      <c r="R79" s="29"/>
      <c r="S79" s="60">
        <f t="shared" si="2"/>
        <v>0</v>
      </c>
      <c r="T79" s="28">
        <f t="shared" si="3"/>
        <v>0</v>
      </c>
      <c r="U79" s="952">
        <f t="shared" si="4"/>
        <v>0</v>
      </c>
      <c r="V79" s="953"/>
    </row>
    <row r="80" spans="1:22" ht="12.75" customHeight="1" x14ac:dyDescent="0.2">
      <c r="A80" s="40" t="s">
        <v>227</v>
      </c>
      <c r="B80" s="957" t="s">
        <v>228</v>
      </c>
      <c r="C80" s="958" t="s">
        <v>228</v>
      </c>
      <c r="D80" s="958" t="s">
        <v>228</v>
      </c>
      <c r="E80" s="958" t="s">
        <v>228</v>
      </c>
      <c r="F80" s="958" t="s">
        <v>228</v>
      </c>
      <c r="G80" s="959" t="s">
        <v>228</v>
      </c>
      <c r="H80" s="41" t="s">
        <v>87</v>
      </c>
      <c r="I80" s="36"/>
      <c r="J80" s="37"/>
      <c r="K80" s="23">
        <f t="shared" si="5"/>
        <v>0</v>
      </c>
      <c r="M80" s="59"/>
      <c r="N80" s="28">
        <f t="shared" ref="N80" si="6">+ROUND((ROUNDDOWN(M80,2))*J80,2)</f>
        <v>0</v>
      </c>
      <c r="O80" s="2"/>
      <c r="P80" s="30"/>
      <c r="Q80" s="28">
        <f t="shared" ref="Q80" si="7">+ROUND(P80*J80,2)</f>
        <v>0</v>
      </c>
      <c r="R80" s="29"/>
      <c r="S80" s="60">
        <f t="shared" ref="S80" si="8">+M80+P80</f>
        <v>0</v>
      </c>
      <c r="T80" s="28">
        <f t="shared" ref="T80" si="9">+ROUND((ROUNDDOWN(S80,2))*J80,2)</f>
        <v>0</v>
      </c>
      <c r="U80" s="952">
        <f t="shared" ref="U80" si="10">IF(K80=0,0)+IF(K80&gt;0,T80/K80)</f>
        <v>0</v>
      </c>
      <c r="V80" s="953"/>
    </row>
    <row r="81" spans="1:22" ht="12.75" customHeight="1" x14ac:dyDescent="0.2">
      <c r="A81" s="62"/>
      <c r="B81" s="31"/>
      <c r="C81" s="31"/>
      <c r="D81" s="31"/>
      <c r="E81" s="31"/>
      <c r="F81" s="31"/>
      <c r="G81" s="31"/>
      <c r="H81" s="13"/>
      <c r="I81" s="14"/>
      <c r="J81" s="15"/>
      <c r="K81" s="25"/>
    </row>
    <row r="82" spans="1:22" ht="12.75" customHeight="1" x14ac:dyDescent="0.2">
      <c r="A82" s="61"/>
      <c r="B82" s="969" t="s">
        <v>279</v>
      </c>
      <c r="C82" s="970"/>
      <c r="D82" s="970"/>
      <c r="E82" s="970"/>
      <c r="F82" s="970"/>
      <c r="G82" s="971"/>
      <c r="H82" s="11"/>
      <c r="I82" s="12"/>
      <c r="J82" s="16"/>
      <c r="K82" s="26">
        <f>SUM(K16:K80)</f>
        <v>0</v>
      </c>
      <c r="N82" s="147">
        <f>ROUND(SUM(N16:N80),2)</f>
        <v>0</v>
      </c>
      <c r="Q82" s="26">
        <f>ROUND(SUM(Q16:Q80),2)</f>
        <v>0</v>
      </c>
      <c r="T82" s="26">
        <f>ROUND(SUM(T16:T80),2)</f>
        <v>0</v>
      </c>
      <c r="U82" s="972">
        <f>IF(K82=0,0)+IF(K82&gt;0,T82/K82)</f>
        <v>0</v>
      </c>
      <c r="V82" s="973"/>
    </row>
    <row r="83" spans="1:22" x14ac:dyDescent="0.2">
      <c r="K83" s="107"/>
    </row>
  </sheetData>
  <mergeCells count="146">
    <mergeCell ref="B75:G75"/>
    <mergeCell ref="B76:G76"/>
    <mergeCell ref="B65:G65"/>
    <mergeCell ref="B66:G66"/>
    <mergeCell ref="B71:G71"/>
    <mergeCell ref="B67:G67"/>
    <mergeCell ref="B68:G68"/>
    <mergeCell ref="B69:G69"/>
    <mergeCell ref="B70:G70"/>
    <mergeCell ref="B4:G4"/>
    <mergeCell ref="B5:G5"/>
    <mergeCell ref="B8:G8"/>
    <mergeCell ref="B15:G15"/>
    <mergeCell ref="B21:G21"/>
    <mergeCell ref="B59:G59"/>
    <mergeCell ref="B43:G43"/>
    <mergeCell ref="B44:G44"/>
    <mergeCell ref="B47:G47"/>
    <mergeCell ref="B48:G48"/>
    <mergeCell ref="B49:G49"/>
    <mergeCell ref="B50:G50"/>
    <mergeCell ref="B51:G51"/>
    <mergeCell ref="B52:G52"/>
    <mergeCell ref="B28:G28"/>
    <mergeCell ref="B29:G29"/>
    <mergeCell ref="B30:G30"/>
    <mergeCell ref="B31:G31"/>
    <mergeCell ref="B32:G32"/>
    <mergeCell ref="B33:G33"/>
    <mergeCell ref="B39:G39"/>
    <mergeCell ref="B34:G34"/>
    <mergeCell ref="B35:G35"/>
    <mergeCell ref="B36:G36"/>
    <mergeCell ref="U8:V8"/>
    <mergeCell ref="U9:V9"/>
    <mergeCell ref="B9:G9"/>
    <mergeCell ref="B11:G11"/>
    <mergeCell ref="U11:V11"/>
    <mergeCell ref="U5:V5"/>
    <mergeCell ref="B6:G6"/>
    <mergeCell ref="U6:V6"/>
    <mergeCell ref="B7:G7"/>
    <mergeCell ref="U7:V7"/>
    <mergeCell ref="B82:G82"/>
    <mergeCell ref="U23:V23"/>
    <mergeCell ref="U24:V24"/>
    <mergeCell ref="U25:V25"/>
    <mergeCell ref="U26:V26"/>
    <mergeCell ref="U27:V27"/>
    <mergeCell ref="U28:V28"/>
    <mergeCell ref="U29:V29"/>
    <mergeCell ref="U30:V30"/>
    <mergeCell ref="U31:V31"/>
    <mergeCell ref="U32:V32"/>
    <mergeCell ref="U82:V82"/>
    <mergeCell ref="B78:G78"/>
    <mergeCell ref="B79:G79"/>
    <mergeCell ref="B80:G80"/>
    <mergeCell ref="B72:G72"/>
    <mergeCell ref="B73:G73"/>
    <mergeCell ref="B74:G74"/>
    <mergeCell ref="B37:G37"/>
    <mergeCell ref="B38:G38"/>
    <mergeCell ref="B45:G45"/>
    <mergeCell ref="B46:G46"/>
    <mergeCell ref="B77:G77"/>
    <mergeCell ref="B64:G64"/>
    <mergeCell ref="U16:V16"/>
    <mergeCell ref="U17:V17"/>
    <mergeCell ref="U18:V18"/>
    <mergeCell ref="U19:V19"/>
    <mergeCell ref="B22:G22"/>
    <mergeCell ref="B16:G16"/>
    <mergeCell ref="B20:G20"/>
    <mergeCell ref="B19:G19"/>
    <mergeCell ref="B18:G18"/>
    <mergeCell ref="B17:G17"/>
    <mergeCell ref="B60:G60"/>
    <mergeCell ref="B63:G63"/>
    <mergeCell ref="B61:G61"/>
    <mergeCell ref="B62:G62"/>
    <mergeCell ref="U20:V20"/>
    <mergeCell ref="U21:V21"/>
    <mergeCell ref="U22:V22"/>
    <mergeCell ref="B40:G40"/>
    <mergeCell ref="B41:G41"/>
    <mergeCell ref="B42:G42"/>
    <mergeCell ref="B23:G23"/>
    <mergeCell ref="B24:G24"/>
    <mergeCell ref="B25:G25"/>
    <mergeCell ref="B26:G26"/>
    <mergeCell ref="B27:G27"/>
    <mergeCell ref="B55:G55"/>
    <mergeCell ref="B53:G53"/>
    <mergeCell ref="B54:G54"/>
    <mergeCell ref="B56:G56"/>
    <mergeCell ref="B57:G57"/>
    <mergeCell ref="B58:G58"/>
    <mergeCell ref="U37:V37"/>
    <mergeCell ref="U38:V38"/>
    <mergeCell ref="U39:V39"/>
    <mergeCell ref="U40:V40"/>
    <mergeCell ref="U41:V41"/>
    <mergeCell ref="U33:V33"/>
    <mergeCell ref="U34:V34"/>
    <mergeCell ref="U35:V35"/>
    <mergeCell ref="U36:V36"/>
    <mergeCell ref="U47:V47"/>
    <mergeCell ref="U48:V48"/>
    <mergeCell ref="U49:V49"/>
    <mergeCell ref="U50:V50"/>
    <mergeCell ref="U51:V51"/>
    <mergeCell ref="U42:V42"/>
    <mergeCell ref="U43:V43"/>
    <mergeCell ref="U44:V44"/>
    <mergeCell ref="U45:V45"/>
    <mergeCell ref="U46:V46"/>
    <mergeCell ref="U57:V57"/>
    <mergeCell ref="U58:V58"/>
    <mergeCell ref="U59:V59"/>
    <mergeCell ref="U60:V60"/>
    <mergeCell ref="U61:V61"/>
    <mergeCell ref="U52:V52"/>
    <mergeCell ref="U53:V53"/>
    <mergeCell ref="U54:V54"/>
    <mergeCell ref="U55:V55"/>
    <mergeCell ref="U56:V56"/>
    <mergeCell ref="U67:V67"/>
    <mergeCell ref="U68:V68"/>
    <mergeCell ref="U69:V69"/>
    <mergeCell ref="U70:V70"/>
    <mergeCell ref="U71:V71"/>
    <mergeCell ref="U62:V62"/>
    <mergeCell ref="U63:V63"/>
    <mergeCell ref="U64:V64"/>
    <mergeCell ref="U65:V65"/>
    <mergeCell ref="U66:V66"/>
    <mergeCell ref="U77:V77"/>
    <mergeCell ref="U78:V78"/>
    <mergeCell ref="U79:V79"/>
    <mergeCell ref="U80:V80"/>
    <mergeCell ref="U72:V72"/>
    <mergeCell ref="U73:V73"/>
    <mergeCell ref="U74:V74"/>
    <mergeCell ref="U75:V75"/>
    <mergeCell ref="U76:V7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>
    <tabColor rgb="FFFFFF00"/>
  </sheetPr>
  <dimension ref="A1:W175"/>
  <sheetViews>
    <sheetView topLeftCell="A67" zoomScale="70" zoomScaleNormal="70" workbookViewId="0">
      <selection activeCell="O75" sqref="O75"/>
    </sheetView>
  </sheetViews>
  <sheetFormatPr baseColWidth="10" defaultColWidth="11" defaultRowHeight="12.75" x14ac:dyDescent="0.2"/>
  <cols>
    <col min="1" max="1" width="11" style="63"/>
    <col min="2" max="7" width="8.125" style="63" customWidth="1"/>
    <col min="8" max="8" width="11" style="63"/>
    <col min="9" max="10" width="11" style="63" customWidth="1"/>
    <col min="11" max="11" width="16.25" style="63" bestFit="1" customWidth="1"/>
    <col min="12" max="12" width="5.25" style="63" customWidth="1"/>
    <col min="13" max="13" width="11" style="63"/>
    <col min="14" max="14" width="14.5" style="63" customWidth="1"/>
    <col min="15" max="15" width="3.75" style="63" customWidth="1"/>
    <col min="16" max="16" width="11" style="63"/>
    <col min="17" max="17" width="14.5" style="63" customWidth="1"/>
    <col min="18" max="18" width="3.375" style="63" customWidth="1"/>
    <col min="19" max="19" width="11" style="63"/>
    <col min="20" max="20" width="14.5" style="63" customWidth="1"/>
    <col min="21" max="16384" width="11" style="63"/>
  </cols>
  <sheetData>
    <row r="1" spans="1:23" x14ac:dyDescent="0.2">
      <c r="A1" s="63" t="s">
        <v>344</v>
      </c>
      <c r="M1" s="5" t="s">
        <v>51</v>
      </c>
      <c r="N1" s="6"/>
      <c r="O1" s="2"/>
      <c r="P1" s="7" t="s">
        <v>52</v>
      </c>
      <c r="Q1" s="8"/>
      <c r="R1" s="4"/>
      <c r="S1" s="8" t="s">
        <v>53</v>
      </c>
      <c r="T1" s="8"/>
      <c r="U1" s="8"/>
      <c r="V1" s="6"/>
    </row>
    <row r="2" spans="1:23" x14ac:dyDescent="0.2">
      <c r="M2" s="3"/>
      <c r="N2" s="1"/>
      <c r="O2" s="1"/>
      <c r="P2" s="1"/>
      <c r="Q2" s="1"/>
      <c r="R2" s="1"/>
      <c r="S2" s="1"/>
      <c r="T2" s="1"/>
      <c r="U2" s="1"/>
      <c r="V2" s="1"/>
    </row>
    <row r="4" spans="1:23" x14ac:dyDescent="0.2">
      <c r="A4" s="64" t="s">
        <v>207</v>
      </c>
      <c r="M4" s="3"/>
      <c r="N4" s="1"/>
      <c r="O4" s="1"/>
      <c r="P4" s="1"/>
      <c r="Q4" s="1"/>
      <c r="R4" s="1"/>
      <c r="S4" s="1"/>
      <c r="T4" s="1"/>
      <c r="U4" s="1"/>
      <c r="V4" s="1"/>
    </row>
    <row r="5" spans="1:23" x14ac:dyDescent="0.2">
      <c r="A5" s="18" t="s">
        <v>45</v>
      </c>
      <c r="B5" s="987" t="s">
        <v>46</v>
      </c>
      <c r="C5" s="988"/>
      <c r="D5" s="988"/>
      <c r="E5" s="988"/>
      <c r="F5" s="988"/>
      <c r="G5" s="989"/>
      <c r="H5" s="20" t="s">
        <v>47</v>
      </c>
      <c r="I5" s="21" t="s">
        <v>48</v>
      </c>
      <c r="J5" s="22" t="s">
        <v>49</v>
      </c>
      <c r="K5" s="32" t="s">
        <v>50</v>
      </c>
      <c r="M5" s="9" t="s">
        <v>55</v>
      </c>
      <c r="N5" s="9" t="s">
        <v>50</v>
      </c>
      <c r="O5" s="2"/>
      <c r="P5" s="9" t="s">
        <v>55</v>
      </c>
      <c r="Q5" s="9" t="s">
        <v>50</v>
      </c>
      <c r="R5" s="4"/>
      <c r="S5" s="10" t="s">
        <v>55</v>
      </c>
      <c r="T5" s="9" t="s">
        <v>56</v>
      </c>
      <c r="U5" s="19" t="s">
        <v>57</v>
      </c>
      <c r="V5" s="10"/>
    </row>
    <row r="6" spans="1:23" x14ac:dyDescent="0.2">
      <c r="A6" s="990" t="s">
        <v>345</v>
      </c>
      <c r="B6" s="990"/>
      <c r="C6" s="990"/>
      <c r="D6" s="990"/>
      <c r="E6" s="990"/>
      <c r="F6" s="990"/>
      <c r="G6" s="990"/>
      <c r="H6" s="990"/>
      <c r="I6" s="990"/>
      <c r="J6" s="990"/>
      <c r="K6" s="990"/>
      <c r="M6" s="171"/>
      <c r="N6" s="28">
        <f>+ROUND((ROUNDDOWN(M6,2))*J6,2)</f>
        <v>0</v>
      </c>
      <c r="O6" s="2"/>
      <c r="P6" s="172"/>
      <c r="Q6" s="28">
        <f>+ROUND(P6*J6,2)</f>
        <v>0</v>
      </c>
      <c r="R6" s="29"/>
      <c r="S6" s="130">
        <f>+M6+P6</f>
        <v>0</v>
      </c>
      <c r="T6" s="28">
        <f>+ROUND((ROUNDDOWN(S6,2))*J6,2)</f>
        <v>0</v>
      </c>
      <c r="U6" s="104">
        <f>IF(K6=0,0)+IF(K6&gt;0,T6/K6)</f>
        <v>0</v>
      </c>
      <c r="V6" s="105"/>
    </row>
    <row r="7" spans="1:23" x14ac:dyDescent="0.2">
      <c r="A7" s="129"/>
      <c r="B7" s="960" t="s">
        <v>346</v>
      </c>
      <c r="C7" s="961"/>
      <c r="D7" s="961"/>
      <c r="E7" s="961"/>
      <c r="F7" s="961"/>
      <c r="G7" s="962"/>
      <c r="H7" s="991"/>
      <c r="I7" s="992"/>
      <c r="J7" s="992"/>
      <c r="K7" s="993"/>
      <c r="M7" s="171"/>
      <c r="N7" s="28">
        <f t="shared" ref="N7:N70" si="0">+ROUND((ROUNDDOWN(M7,2))*J7,2)</f>
        <v>0</v>
      </c>
      <c r="O7" s="2"/>
      <c r="P7" s="172"/>
      <c r="Q7" s="28">
        <f t="shared" ref="Q7:Q70" si="1">+ROUND(P7*J7,2)</f>
        <v>0</v>
      </c>
      <c r="R7" s="29"/>
      <c r="S7" s="130">
        <f t="shared" ref="S7:S70" si="2">+M7+P7</f>
        <v>0</v>
      </c>
      <c r="T7" s="28">
        <f t="shared" ref="T7:T70" si="3">+ROUND((ROUNDDOWN(S7,2))*J7,2)</f>
        <v>0</v>
      </c>
      <c r="U7" s="104">
        <f t="shared" ref="U7:U70" si="4">IF(K7=0,0)+IF(K7&gt;0,T7/K7)</f>
        <v>0</v>
      </c>
      <c r="V7" s="105"/>
    </row>
    <row r="8" spans="1:23" x14ac:dyDescent="0.2">
      <c r="A8" s="124"/>
      <c r="B8" s="963" t="s">
        <v>65</v>
      </c>
      <c r="C8" s="964" t="s">
        <v>65</v>
      </c>
      <c r="D8" s="964" t="s">
        <v>65</v>
      </c>
      <c r="E8" s="964" t="s">
        <v>65</v>
      </c>
      <c r="F8" s="964" t="s">
        <v>65</v>
      </c>
      <c r="G8" s="965" t="s">
        <v>65</v>
      </c>
      <c r="H8" s="126"/>
      <c r="I8" s="135"/>
      <c r="J8" s="136"/>
      <c r="K8" s="134"/>
      <c r="M8" s="171"/>
      <c r="N8" s="28">
        <f t="shared" si="0"/>
        <v>0</v>
      </c>
      <c r="O8" s="2"/>
      <c r="P8" s="172"/>
      <c r="Q8" s="28">
        <f t="shared" si="1"/>
        <v>0</v>
      </c>
      <c r="R8" s="29"/>
      <c r="S8" s="130">
        <f t="shared" si="2"/>
        <v>0</v>
      </c>
      <c r="T8" s="28">
        <f t="shared" si="3"/>
        <v>0</v>
      </c>
      <c r="U8" s="104">
        <f t="shared" si="4"/>
        <v>0</v>
      </c>
      <c r="V8" s="105"/>
    </row>
    <row r="9" spans="1:23" x14ac:dyDescent="0.2">
      <c r="A9" s="40"/>
      <c r="B9" s="960" t="s">
        <v>67</v>
      </c>
      <c r="C9" s="961" t="s">
        <v>67</v>
      </c>
      <c r="D9" s="961" t="s">
        <v>67</v>
      </c>
      <c r="E9" s="961" t="s">
        <v>67</v>
      </c>
      <c r="F9" s="961" t="s">
        <v>67</v>
      </c>
      <c r="G9" s="962" t="s">
        <v>67</v>
      </c>
      <c r="H9" s="41"/>
      <c r="I9" s="108"/>
      <c r="J9" s="109"/>
      <c r="K9" s="23"/>
      <c r="M9" s="171"/>
      <c r="N9" s="28">
        <f t="shared" si="0"/>
        <v>0</v>
      </c>
      <c r="O9" s="2"/>
      <c r="P9" s="172"/>
      <c r="Q9" s="28">
        <f t="shared" si="1"/>
        <v>0</v>
      </c>
      <c r="R9" s="29"/>
      <c r="S9" s="130">
        <f t="shared" si="2"/>
        <v>0</v>
      </c>
      <c r="T9" s="28">
        <f t="shared" si="3"/>
        <v>0</v>
      </c>
      <c r="U9" s="104">
        <f t="shared" si="4"/>
        <v>0</v>
      </c>
      <c r="V9" s="105"/>
      <c r="W9" s="150"/>
    </row>
    <row r="10" spans="1:23" x14ac:dyDescent="0.2">
      <c r="A10" s="40" t="s">
        <v>347</v>
      </c>
      <c r="B10" s="957" t="s">
        <v>348</v>
      </c>
      <c r="C10" s="958" t="s">
        <v>348</v>
      </c>
      <c r="D10" s="958" t="s">
        <v>348</v>
      </c>
      <c r="E10" s="958" t="s">
        <v>348</v>
      </c>
      <c r="F10" s="958" t="s">
        <v>348</v>
      </c>
      <c r="G10" s="959" t="s">
        <v>348</v>
      </c>
      <c r="H10" s="41" t="s">
        <v>87</v>
      </c>
      <c r="I10" s="38"/>
      <c r="J10" s="39"/>
      <c r="K10" s="23">
        <f t="shared" ref="K10:K40" si="5">+I10*J10</f>
        <v>0</v>
      </c>
      <c r="M10" s="171"/>
      <c r="N10" s="28">
        <f t="shared" si="0"/>
        <v>0</v>
      </c>
      <c r="O10" s="2"/>
      <c r="P10" s="172"/>
      <c r="Q10" s="28">
        <f t="shared" si="1"/>
        <v>0</v>
      </c>
      <c r="R10" s="29"/>
      <c r="S10" s="130">
        <f t="shared" si="2"/>
        <v>0</v>
      </c>
      <c r="T10" s="28">
        <f t="shared" si="3"/>
        <v>0</v>
      </c>
      <c r="U10" s="104">
        <f t="shared" si="4"/>
        <v>0</v>
      </c>
      <c r="V10" s="105"/>
      <c r="W10" s="150"/>
    </row>
    <row r="11" spans="1:23" x14ac:dyDescent="0.2">
      <c r="A11" s="40" t="s">
        <v>349</v>
      </c>
      <c r="B11" s="957" t="s">
        <v>350</v>
      </c>
      <c r="C11" s="958" t="s">
        <v>350</v>
      </c>
      <c r="D11" s="958" t="s">
        <v>350</v>
      </c>
      <c r="E11" s="958" t="s">
        <v>350</v>
      </c>
      <c r="F11" s="958" t="s">
        <v>350</v>
      </c>
      <c r="G11" s="959" t="s">
        <v>350</v>
      </c>
      <c r="H11" s="41" t="s">
        <v>87</v>
      </c>
      <c r="I11" s="38"/>
      <c r="J11" s="39"/>
      <c r="K11" s="23">
        <f t="shared" si="5"/>
        <v>0</v>
      </c>
      <c r="M11" s="171"/>
      <c r="N11" s="28">
        <f t="shared" si="0"/>
        <v>0</v>
      </c>
      <c r="O11" s="2"/>
      <c r="P11" s="172"/>
      <c r="Q11" s="28">
        <f t="shared" si="1"/>
        <v>0</v>
      </c>
      <c r="R11" s="29"/>
      <c r="S11" s="130">
        <f t="shared" si="2"/>
        <v>0</v>
      </c>
      <c r="T11" s="28">
        <f t="shared" si="3"/>
        <v>0</v>
      </c>
      <c r="U11" s="104">
        <f t="shared" si="4"/>
        <v>0</v>
      </c>
      <c r="V11" s="105"/>
      <c r="W11" s="150"/>
    </row>
    <row r="12" spans="1:23" x14ac:dyDescent="0.2">
      <c r="A12" s="40" t="s">
        <v>351</v>
      </c>
      <c r="B12" s="957" t="s">
        <v>352</v>
      </c>
      <c r="C12" s="958" t="s">
        <v>352</v>
      </c>
      <c r="D12" s="958" t="s">
        <v>352</v>
      </c>
      <c r="E12" s="958" t="s">
        <v>352</v>
      </c>
      <c r="F12" s="958" t="s">
        <v>352</v>
      </c>
      <c r="G12" s="959" t="s">
        <v>352</v>
      </c>
      <c r="H12" s="41" t="s">
        <v>87</v>
      </c>
      <c r="I12" s="38"/>
      <c r="J12" s="39"/>
      <c r="K12" s="23">
        <f t="shared" si="5"/>
        <v>0</v>
      </c>
      <c r="M12" s="171"/>
      <c r="N12" s="28">
        <f t="shared" si="0"/>
        <v>0</v>
      </c>
      <c r="O12" s="2"/>
      <c r="P12" s="172"/>
      <c r="Q12" s="28">
        <f t="shared" si="1"/>
        <v>0</v>
      </c>
      <c r="R12" s="29"/>
      <c r="S12" s="130">
        <f t="shared" si="2"/>
        <v>0</v>
      </c>
      <c r="T12" s="28">
        <f t="shared" si="3"/>
        <v>0</v>
      </c>
      <c r="U12" s="104">
        <f t="shared" si="4"/>
        <v>0</v>
      </c>
      <c r="V12" s="105"/>
      <c r="W12" s="150"/>
    </row>
    <row r="13" spans="1:23" x14ac:dyDescent="0.2">
      <c r="A13" s="40" t="s">
        <v>353</v>
      </c>
      <c r="B13" s="957" t="s">
        <v>354</v>
      </c>
      <c r="C13" s="958" t="s">
        <v>354</v>
      </c>
      <c r="D13" s="958" t="s">
        <v>354</v>
      </c>
      <c r="E13" s="958" t="s">
        <v>354</v>
      </c>
      <c r="F13" s="958" t="s">
        <v>354</v>
      </c>
      <c r="G13" s="959" t="s">
        <v>354</v>
      </c>
      <c r="H13" s="41" t="s">
        <v>47</v>
      </c>
      <c r="I13" s="38"/>
      <c r="J13" s="39"/>
      <c r="K13" s="23">
        <f t="shared" si="5"/>
        <v>0</v>
      </c>
      <c r="M13" s="171"/>
      <c r="N13" s="28">
        <f t="shared" si="0"/>
        <v>0</v>
      </c>
      <c r="O13" s="2"/>
      <c r="P13" s="172"/>
      <c r="Q13" s="28">
        <f t="shared" si="1"/>
        <v>0</v>
      </c>
      <c r="R13" s="29"/>
      <c r="S13" s="130">
        <f t="shared" si="2"/>
        <v>0</v>
      </c>
      <c r="T13" s="28">
        <f t="shared" si="3"/>
        <v>0</v>
      </c>
      <c r="U13" s="104">
        <f t="shared" si="4"/>
        <v>0</v>
      </c>
      <c r="V13" s="105"/>
      <c r="W13" s="150"/>
    </row>
    <row r="14" spans="1:23" x14ac:dyDescent="0.2">
      <c r="A14" s="124"/>
      <c r="B14" s="963" t="s">
        <v>154</v>
      </c>
      <c r="C14" s="964" t="s">
        <v>154</v>
      </c>
      <c r="D14" s="964" t="s">
        <v>154</v>
      </c>
      <c r="E14" s="964" t="s">
        <v>154</v>
      </c>
      <c r="F14" s="964" t="s">
        <v>154</v>
      </c>
      <c r="G14" s="965" t="s">
        <v>154</v>
      </c>
      <c r="H14" s="126"/>
      <c r="I14" s="127"/>
      <c r="J14" s="128"/>
      <c r="K14" s="134"/>
      <c r="M14" s="171"/>
      <c r="N14" s="28">
        <f t="shared" si="0"/>
        <v>0</v>
      </c>
      <c r="O14" s="2"/>
      <c r="P14" s="172"/>
      <c r="Q14" s="28">
        <f t="shared" si="1"/>
        <v>0</v>
      </c>
      <c r="R14" s="29"/>
      <c r="S14" s="130">
        <f t="shared" si="2"/>
        <v>0</v>
      </c>
      <c r="T14" s="28">
        <f t="shared" si="3"/>
        <v>0</v>
      </c>
      <c r="U14" s="104">
        <f t="shared" si="4"/>
        <v>0</v>
      </c>
      <c r="V14" s="105"/>
      <c r="W14" s="150"/>
    </row>
    <row r="15" spans="1:23" x14ac:dyDescent="0.2">
      <c r="A15" s="40"/>
      <c r="B15" s="960" t="s">
        <v>355</v>
      </c>
      <c r="C15" s="961" t="s">
        <v>355</v>
      </c>
      <c r="D15" s="961" t="s">
        <v>355</v>
      </c>
      <c r="E15" s="961" t="s">
        <v>355</v>
      </c>
      <c r="F15" s="961" t="s">
        <v>355</v>
      </c>
      <c r="G15" s="962" t="s">
        <v>355</v>
      </c>
      <c r="H15" s="41"/>
      <c r="I15" s="38"/>
      <c r="J15" s="39"/>
      <c r="K15" s="23"/>
      <c r="M15" s="171"/>
      <c r="N15" s="28">
        <f t="shared" si="0"/>
        <v>0</v>
      </c>
      <c r="O15" s="2"/>
      <c r="P15" s="172"/>
      <c r="Q15" s="28">
        <f t="shared" si="1"/>
        <v>0</v>
      </c>
      <c r="R15" s="29"/>
      <c r="S15" s="130">
        <f t="shared" si="2"/>
        <v>0</v>
      </c>
      <c r="T15" s="28">
        <f t="shared" si="3"/>
        <v>0</v>
      </c>
      <c r="U15" s="104">
        <f t="shared" si="4"/>
        <v>0</v>
      </c>
      <c r="V15" s="105"/>
      <c r="W15" s="150"/>
    </row>
    <row r="16" spans="1:23" x14ac:dyDescent="0.2">
      <c r="A16" s="40" t="s">
        <v>155</v>
      </c>
      <c r="B16" s="957" t="s">
        <v>156</v>
      </c>
      <c r="C16" s="958" t="s">
        <v>156</v>
      </c>
      <c r="D16" s="958" t="s">
        <v>156</v>
      </c>
      <c r="E16" s="958" t="s">
        <v>156</v>
      </c>
      <c r="F16" s="958" t="s">
        <v>156</v>
      </c>
      <c r="G16" s="959" t="s">
        <v>156</v>
      </c>
      <c r="H16" s="41" t="s">
        <v>102</v>
      </c>
      <c r="I16" s="38"/>
      <c r="J16" s="39"/>
      <c r="K16" s="23">
        <f t="shared" si="5"/>
        <v>0</v>
      </c>
      <c r="M16" s="171"/>
      <c r="N16" s="28">
        <f t="shared" si="0"/>
        <v>0</v>
      </c>
      <c r="O16" s="2"/>
      <c r="P16" s="172"/>
      <c r="Q16" s="28">
        <f t="shared" si="1"/>
        <v>0</v>
      </c>
      <c r="R16" s="29"/>
      <c r="S16" s="130">
        <f t="shared" si="2"/>
        <v>0</v>
      </c>
      <c r="T16" s="28">
        <f t="shared" si="3"/>
        <v>0</v>
      </c>
      <c r="U16" s="104">
        <f t="shared" si="4"/>
        <v>0</v>
      </c>
      <c r="V16" s="105"/>
      <c r="W16" s="150"/>
    </row>
    <row r="17" spans="1:23" x14ac:dyDescent="0.2">
      <c r="A17" s="40" t="s">
        <v>159</v>
      </c>
      <c r="B17" s="957" t="s">
        <v>160</v>
      </c>
      <c r="C17" s="958" t="s">
        <v>160</v>
      </c>
      <c r="D17" s="958" t="s">
        <v>160</v>
      </c>
      <c r="E17" s="958" t="s">
        <v>160</v>
      </c>
      <c r="F17" s="958" t="s">
        <v>160</v>
      </c>
      <c r="G17" s="959" t="s">
        <v>160</v>
      </c>
      <c r="H17" s="41" t="s">
        <v>87</v>
      </c>
      <c r="I17" s="38"/>
      <c r="J17" s="39"/>
      <c r="K17" s="23">
        <f t="shared" si="5"/>
        <v>0</v>
      </c>
      <c r="M17" s="171"/>
      <c r="N17" s="28">
        <f t="shared" si="0"/>
        <v>0</v>
      </c>
      <c r="O17" s="2"/>
      <c r="P17" s="172"/>
      <c r="Q17" s="28">
        <f t="shared" si="1"/>
        <v>0</v>
      </c>
      <c r="R17" s="29"/>
      <c r="S17" s="130">
        <f t="shared" si="2"/>
        <v>0</v>
      </c>
      <c r="T17" s="28">
        <f t="shared" si="3"/>
        <v>0</v>
      </c>
      <c r="U17" s="104">
        <f t="shared" si="4"/>
        <v>0</v>
      </c>
      <c r="V17" s="105"/>
      <c r="W17" s="150"/>
    </row>
    <row r="18" spans="1:23" x14ac:dyDescent="0.2">
      <c r="A18" s="124"/>
      <c r="B18" s="963" t="s">
        <v>161</v>
      </c>
      <c r="C18" s="964" t="s">
        <v>161</v>
      </c>
      <c r="D18" s="964" t="s">
        <v>161</v>
      </c>
      <c r="E18" s="964" t="s">
        <v>161</v>
      </c>
      <c r="F18" s="964" t="s">
        <v>161</v>
      </c>
      <c r="G18" s="965" t="s">
        <v>161</v>
      </c>
      <c r="H18" s="126"/>
      <c r="I18" s="127"/>
      <c r="J18" s="128"/>
      <c r="K18" s="134"/>
      <c r="M18" s="171"/>
      <c r="N18" s="28">
        <f t="shared" si="0"/>
        <v>0</v>
      </c>
      <c r="O18" s="2"/>
      <c r="P18" s="172"/>
      <c r="Q18" s="28">
        <f t="shared" si="1"/>
        <v>0</v>
      </c>
      <c r="R18" s="29"/>
      <c r="S18" s="130">
        <f t="shared" si="2"/>
        <v>0</v>
      </c>
      <c r="T18" s="28">
        <f t="shared" si="3"/>
        <v>0</v>
      </c>
      <c r="U18" s="104">
        <f t="shared" si="4"/>
        <v>0</v>
      </c>
      <c r="V18" s="105"/>
      <c r="W18" s="150"/>
    </row>
    <row r="19" spans="1:23" x14ac:dyDescent="0.2">
      <c r="A19" s="40"/>
      <c r="B19" s="960" t="s">
        <v>162</v>
      </c>
      <c r="C19" s="961" t="s">
        <v>162</v>
      </c>
      <c r="D19" s="961" t="s">
        <v>162</v>
      </c>
      <c r="E19" s="961" t="s">
        <v>162</v>
      </c>
      <c r="F19" s="961" t="s">
        <v>162</v>
      </c>
      <c r="G19" s="962" t="s">
        <v>162</v>
      </c>
      <c r="H19" s="41"/>
      <c r="I19" s="38"/>
      <c r="J19" s="39"/>
      <c r="K19" s="23"/>
      <c r="M19" s="171"/>
      <c r="N19" s="28">
        <f t="shared" si="0"/>
        <v>0</v>
      </c>
      <c r="O19" s="2"/>
      <c r="P19" s="172"/>
      <c r="Q19" s="28">
        <f t="shared" si="1"/>
        <v>0</v>
      </c>
      <c r="R19" s="29"/>
      <c r="S19" s="130">
        <f t="shared" si="2"/>
        <v>0</v>
      </c>
      <c r="T19" s="28">
        <f t="shared" si="3"/>
        <v>0</v>
      </c>
      <c r="U19" s="104">
        <f t="shared" si="4"/>
        <v>0</v>
      </c>
      <c r="V19" s="105"/>
      <c r="W19" s="150"/>
    </row>
    <row r="20" spans="1:23" x14ac:dyDescent="0.2">
      <c r="A20" s="40" t="s">
        <v>163</v>
      </c>
      <c r="B20" s="957" t="s">
        <v>164</v>
      </c>
      <c r="C20" s="958" t="s">
        <v>164</v>
      </c>
      <c r="D20" s="958" t="s">
        <v>164</v>
      </c>
      <c r="E20" s="958" t="s">
        <v>164</v>
      </c>
      <c r="F20" s="958" t="s">
        <v>164</v>
      </c>
      <c r="G20" s="959" t="s">
        <v>164</v>
      </c>
      <c r="H20" s="41" t="s">
        <v>87</v>
      </c>
      <c r="I20" s="38"/>
      <c r="J20" s="39"/>
      <c r="K20" s="23">
        <f t="shared" si="5"/>
        <v>0</v>
      </c>
      <c r="M20" s="171"/>
      <c r="N20" s="28">
        <f t="shared" si="0"/>
        <v>0</v>
      </c>
      <c r="O20" s="2"/>
      <c r="P20" s="172"/>
      <c r="Q20" s="28">
        <f t="shared" si="1"/>
        <v>0</v>
      </c>
      <c r="R20" s="29"/>
      <c r="S20" s="130">
        <f t="shared" si="2"/>
        <v>0</v>
      </c>
      <c r="T20" s="28">
        <f t="shared" si="3"/>
        <v>0</v>
      </c>
      <c r="U20" s="104">
        <f t="shared" si="4"/>
        <v>0</v>
      </c>
      <c r="V20" s="105"/>
      <c r="W20" s="150"/>
    </row>
    <row r="21" spans="1:23" x14ac:dyDescent="0.2">
      <c r="A21" s="40" t="s">
        <v>356</v>
      </c>
      <c r="B21" s="957" t="s">
        <v>357</v>
      </c>
      <c r="C21" s="958" t="s">
        <v>357</v>
      </c>
      <c r="D21" s="958" t="s">
        <v>357</v>
      </c>
      <c r="E21" s="958" t="s">
        <v>357</v>
      </c>
      <c r="F21" s="958" t="s">
        <v>357</v>
      </c>
      <c r="G21" s="959" t="s">
        <v>357</v>
      </c>
      <c r="H21" s="41" t="s">
        <v>87</v>
      </c>
      <c r="I21" s="38"/>
      <c r="J21" s="39"/>
      <c r="K21" s="23"/>
      <c r="M21" s="171"/>
      <c r="N21" s="28">
        <f t="shared" si="0"/>
        <v>0</v>
      </c>
      <c r="O21" s="2"/>
      <c r="P21" s="172"/>
      <c r="Q21" s="28">
        <f t="shared" si="1"/>
        <v>0</v>
      </c>
      <c r="R21" s="29"/>
      <c r="S21" s="130">
        <f t="shared" si="2"/>
        <v>0</v>
      </c>
      <c r="T21" s="28">
        <f t="shared" si="3"/>
        <v>0</v>
      </c>
      <c r="U21" s="104">
        <f t="shared" si="4"/>
        <v>0</v>
      </c>
      <c r="V21" s="105"/>
      <c r="W21" s="150"/>
    </row>
    <row r="22" spans="1:23" x14ac:dyDescent="0.2">
      <c r="A22" s="40"/>
      <c r="B22" s="960" t="s">
        <v>358</v>
      </c>
      <c r="C22" s="961" t="s">
        <v>358</v>
      </c>
      <c r="D22" s="961" t="s">
        <v>358</v>
      </c>
      <c r="E22" s="961" t="s">
        <v>358</v>
      </c>
      <c r="F22" s="961" t="s">
        <v>358</v>
      </c>
      <c r="G22" s="962" t="s">
        <v>358</v>
      </c>
      <c r="H22" s="41"/>
      <c r="I22" s="38"/>
      <c r="J22" s="39"/>
      <c r="K22" s="23"/>
      <c r="M22" s="171"/>
      <c r="N22" s="28">
        <f t="shared" si="0"/>
        <v>0</v>
      </c>
      <c r="O22" s="2"/>
      <c r="P22" s="172"/>
      <c r="Q22" s="28">
        <f t="shared" si="1"/>
        <v>0</v>
      </c>
      <c r="R22" s="29"/>
      <c r="S22" s="130">
        <f t="shared" si="2"/>
        <v>0</v>
      </c>
      <c r="T22" s="28">
        <f t="shared" si="3"/>
        <v>0</v>
      </c>
      <c r="U22" s="104">
        <f t="shared" si="4"/>
        <v>0</v>
      </c>
      <c r="V22" s="105"/>
      <c r="W22" s="150"/>
    </row>
    <row r="23" spans="1:23" x14ac:dyDescent="0.2">
      <c r="A23" s="40" t="s">
        <v>359</v>
      </c>
      <c r="B23" s="957" t="s">
        <v>360</v>
      </c>
      <c r="C23" s="958" t="s">
        <v>360</v>
      </c>
      <c r="D23" s="958" t="s">
        <v>360</v>
      </c>
      <c r="E23" s="958" t="s">
        <v>360</v>
      </c>
      <c r="F23" s="958" t="s">
        <v>360</v>
      </c>
      <c r="G23" s="959" t="s">
        <v>360</v>
      </c>
      <c r="H23" s="41" t="s">
        <v>87</v>
      </c>
      <c r="I23" s="38"/>
      <c r="J23" s="39"/>
      <c r="K23" s="23">
        <f t="shared" si="5"/>
        <v>0</v>
      </c>
      <c r="M23" s="171"/>
      <c r="N23" s="28">
        <f t="shared" si="0"/>
        <v>0</v>
      </c>
      <c r="O23" s="2"/>
      <c r="P23" s="172"/>
      <c r="Q23" s="28">
        <f t="shared" si="1"/>
        <v>0</v>
      </c>
      <c r="R23" s="29"/>
      <c r="S23" s="130">
        <f t="shared" si="2"/>
        <v>0</v>
      </c>
      <c r="T23" s="28">
        <f t="shared" si="3"/>
        <v>0</v>
      </c>
      <c r="U23" s="104">
        <f t="shared" si="4"/>
        <v>0</v>
      </c>
      <c r="V23" s="105"/>
      <c r="W23" s="150"/>
    </row>
    <row r="24" spans="1:23" x14ac:dyDescent="0.2">
      <c r="A24" s="40" t="s">
        <v>361</v>
      </c>
      <c r="B24" s="957" t="s">
        <v>362</v>
      </c>
      <c r="C24" s="958" t="s">
        <v>362</v>
      </c>
      <c r="D24" s="958" t="s">
        <v>362</v>
      </c>
      <c r="E24" s="958" t="s">
        <v>362</v>
      </c>
      <c r="F24" s="958" t="s">
        <v>362</v>
      </c>
      <c r="G24" s="959" t="s">
        <v>362</v>
      </c>
      <c r="H24" s="41" t="s">
        <v>87</v>
      </c>
      <c r="I24" s="38"/>
      <c r="J24" s="39"/>
      <c r="K24" s="23">
        <f t="shared" si="5"/>
        <v>0</v>
      </c>
      <c r="M24" s="171"/>
      <c r="N24" s="28">
        <f t="shared" si="0"/>
        <v>0</v>
      </c>
      <c r="O24" s="2"/>
      <c r="P24" s="172"/>
      <c r="Q24" s="28">
        <f t="shared" si="1"/>
        <v>0</v>
      </c>
      <c r="R24" s="29"/>
      <c r="S24" s="130">
        <f t="shared" si="2"/>
        <v>0</v>
      </c>
      <c r="T24" s="28">
        <f t="shared" si="3"/>
        <v>0</v>
      </c>
      <c r="U24" s="104">
        <f t="shared" si="4"/>
        <v>0</v>
      </c>
      <c r="V24" s="105"/>
      <c r="W24" s="150"/>
    </row>
    <row r="25" spans="1:23" x14ac:dyDescent="0.2">
      <c r="A25" s="124"/>
      <c r="B25" s="963" t="s">
        <v>165</v>
      </c>
      <c r="C25" s="964" t="s">
        <v>165</v>
      </c>
      <c r="D25" s="964" t="s">
        <v>165</v>
      </c>
      <c r="E25" s="964" t="s">
        <v>165</v>
      </c>
      <c r="F25" s="964" t="s">
        <v>165</v>
      </c>
      <c r="G25" s="965" t="s">
        <v>165</v>
      </c>
      <c r="H25" s="126"/>
      <c r="I25" s="127"/>
      <c r="J25" s="128"/>
      <c r="K25" s="134"/>
      <c r="M25" s="171"/>
      <c r="N25" s="28">
        <f t="shared" si="0"/>
        <v>0</v>
      </c>
      <c r="O25" s="2"/>
      <c r="P25" s="172"/>
      <c r="Q25" s="28">
        <f t="shared" si="1"/>
        <v>0</v>
      </c>
      <c r="R25" s="29"/>
      <c r="S25" s="130">
        <f t="shared" si="2"/>
        <v>0</v>
      </c>
      <c r="T25" s="28">
        <f t="shared" si="3"/>
        <v>0</v>
      </c>
      <c r="U25" s="104">
        <f t="shared" si="4"/>
        <v>0</v>
      </c>
      <c r="V25" s="105"/>
      <c r="W25" s="150"/>
    </row>
    <row r="26" spans="1:23" x14ac:dyDescent="0.2">
      <c r="A26" s="40" t="s">
        <v>363</v>
      </c>
      <c r="B26" s="957" t="s">
        <v>364</v>
      </c>
      <c r="C26" s="958" t="s">
        <v>364</v>
      </c>
      <c r="D26" s="958" t="s">
        <v>364</v>
      </c>
      <c r="E26" s="958" t="s">
        <v>364</v>
      </c>
      <c r="F26" s="958" t="s">
        <v>364</v>
      </c>
      <c r="G26" s="959" t="s">
        <v>364</v>
      </c>
      <c r="H26" s="41" t="s">
        <v>102</v>
      </c>
      <c r="I26" s="38"/>
      <c r="J26" s="39"/>
      <c r="K26" s="23"/>
      <c r="M26" s="171"/>
      <c r="N26" s="28">
        <f t="shared" si="0"/>
        <v>0</v>
      </c>
      <c r="O26" s="2"/>
      <c r="P26" s="172"/>
      <c r="Q26" s="28">
        <f t="shared" si="1"/>
        <v>0</v>
      </c>
      <c r="R26" s="29"/>
      <c r="S26" s="130">
        <f t="shared" si="2"/>
        <v>0</v>
      </c>
      <c r="T26" s="28">
        <f t="shared" si="3"/>
        <v>0</v>
      </c>
      <c r="U26" s="104">
        <f t="shared" si="4"/>
        <v>0</v>
      </c>
      <c r="V26" s="105"/>
      <c r="W26" s="150"/>
    </row>
    <row r="27" spans="1:23" x14ac:dyDescent="0.2">
      <c r="A27" s="40"/>
      <c r="B27" s="960" t="s">
        <v>166</v>
      </c>
      <c r="C27" s="961" t="s">
        <v>166</v>
      </c>
      <c r="D27" s="961" t="s">
        <v>166</v>
      </c>
      <c r="E27" s="961" t="s">
        <v>166</v>
      </c>
      <c r="F27" s="961" t="s">
        <v>166</v>
      </c>
      <c r="G27" s="962" t="s">
        <v>166</v>
      </c>
      <c r="H27" s="41"/>
      <c r="I27" s="38"/>
      <c r="J27" s="39"/>
      <c r="K27" s="23"/>
      <c r="M27" s="171"/>
      <c r="N27" s="28">
        <f t="shared" si="0"/>
        <v>0</v>
      </c>
      <c r="O27" s="2"/>
      <c r="P27" s="172"/>
      <c r="Q27" s="28">
        <f t="shared" si="1"/>
        <v>0</v>
      </c>
      <c r="R27" s="29"/>
      <c r="S27" s="130">
        <f t="shared" si="2"/>
        <v>0</v>
      </c>
      <c r="T27" s="28">
        <f t="shared" si="3"/>
        <v>0</v>
      </c>
      <c r="U27" s="104">
        <f t="shared" si="4"/>
        <v>0</v>
      </c>
      <c r="V27" s="105"/>
      <c r="W27" s="150"/>
    </row>
    <row r="28" spans="1:23" x14ac:dyDescent="0.2">
      <c r="A28" s="124"/>
      <c r="B28" s="963" t="s">
        <v>217</v>
      </c>
      <c r="C28" s="964" t="s">
        <v>217</v>
      </c>
      <c r="D28" s="964" t="s">
        <v>217</v>
      </c>
      <c r="E28" s="964" t="s">
        <v>217</v>
      </c>
      <c r="F28" s="964" t="s">
        <v>217</v>
      </c>
      <c r="G28" s="965" t="s">
        <v>217</v>
      </c>
      <c r="H28" s="126"/>
      <c r="I28" s="127"/>
      <c r="J28" s="128"/>
      <c r="K28" s="134"/>
      <c r="M28" s="171"/>
      <c r="N28" s="28">
        <f t="shared" si="0"/>
        <v>0</v>
      </c>
      <c r="O28" s="2"/>
      <c r="P28" s="172"/>
      <c r="Q28" s="28">
        <f t="shared" si="1"/>
        <v>0</v>
      </c>
      <c r="R28" s="29"/>
      <c r="S28" s="130">
        <f t="shared" si="2"/>
        <v>0</v>
      </c>
      <c r="T28" s="28">
        <f t="shared" si="3"/>
        <v>0</v>
      </c>
      <c r="U28" s="104">
        <f t="shared" si="4"/>
        <v>0</v>
      </c>
      <c r="V28" s="105"/>
      <c r="W28" s="150"/>
    </row>
    <row r="29" spans="1:23" x14ac:dyDescent="0.2">
      <c r="A29" s="40" t="s">
        <v>365</v>
      </c>
      <c r="B29" s="957" t="s">
        <v>366</v>
      </c>
      <c r="C29" s="958" t="s">
        <v>366</v>
      </c>
      <c r="D29" s="958" t="s">
        <v>366</v>
      </c>
      <c r="E29" s="958" t="s">
        <v>366</v>
      </c>
      <c r="F29" s="958" t="s">
        <v>366</v>
      </c>
      <c r="G29" s="959" t="s">
        <v>366</v>
      </c>
      <c r="H29" s="41" t="s">
        <v>47</v>
      </c>
      <c r="I29" s="38"/>
      <c r="J29" s="39"/>
      <c r="K29" s="23">
        <f t="shared" si="5"/>
        <v>0</v>
      </c>
      <c r="M29" s="171"/>
      <c r="N29" s="28">
        <f t="shared" si="0"/>
        <v>0</v>
      </c>
      <c r="O29" s="2"/>
      <c r="P29" s="172"/>
      <c r="Q29" s="28">
        <f t="shared" si="1"/>
        <v>0</v>
      </c>
      <c r="R29" s="29"/>
      <c r="S29" s="130">
        <f t="shared" si="2"/>
        <v>0</v>
      </c>
      <c r="T29" s="28">
        <f t="shared" si="3"/>
        <v>0</v>
      </c>
      <c r="U29" s="104">
        <f t="shared" si="4"/>
        <v>0</v>
      </c>
      <c r="V29" s="105"/>
      <c r="W29" s="150"/>
    </row>
    <row r="30" spans="1:23" x14ac:dyDescent="0.2">
      <c r="A30" s="124"/>
      <c r="B30" s="963" t="s">
        <v>189</v>
      </c>
      <c r="C30" s="964" t="s">
        <v>189</v>
      </c>
      <c r="D30" s="964" t="s">
        <v>189</v>
      </c>
      <c r="E30" s="964" t="s">
        <v>189</v>
      </c>
      <c r="F30" s="964" t="s">
        <v>189</v>
      </c>
      <c r="G30" s="965" t="s">
        <v>189</v>
      </c>
      <c r="H30" s="126"/>
      <c r="I30" s="127"/>
      <c r="J30" s="128"/>
      <c r="K30" s="134"/>
      <c r="M30" s="171"/>
      <c r="N30" s="28">
        <f t="shared" si="0"/>
        <v>0</v>
      </c>
      <c r="O30" s="2"/>
      <c r="P30" s="172"/>
      <c r="Q30" s="28">
        <f t="shared" si="1"/>
        <v>0</v>
      </c>
      <c r="R30" s="29"/>
      <c r="S30" s="130">
        <f t="shared" si="2"/>
        <v>0</v>
      </c>
      <c r="T30" s="28">
        <f t="shared" si="3"/>
        <v>0</v>
      </c>
      <c r="U30" s="104">
        <f t="shared" si="4"/>
        <v>0</v>
      </c>
      <c r="V30" s="105"/>
      <c r="W30" s="150"/>
    </row>
    <row r="31" spans="1:23" x14ac:dyDescent="0.2">
      <c r="A31" s="40"/>
      <c r="B31" s="960" t="s">
        <v>367</v>
      </c>
      <c r="C31" s="961" t="s">
        <v>367</v>
      </c>
      <c r="D31" s="961" t="s">
        <v>367</v>
      </c>
      <c r="E31" s="961" t="s">
        <v>367</v>
      </c>
      <c r="F31" s="961" t="s">
        <v>367</v>
      </c>
      <c r="G31" s="962" t="s">
        <v>367</v>
      </c>
      <c r="H31" s="41"/>
      <c r="I31" s="38"/>
      <c r="J31" s="39"/>
      <c r="K31" s="23"/>
      <c r="M31" s="171"/>
      <c r="N31" s="28">
        <f t="shared" si="0"/>
        <v>0</v>
      </c>
      <c r="O31" s="2"/>
      <c r="P31" s="172"/>
      <c r="Q31" s="28">
        <f t="shared" si="1"/>
        <v>0</v>
      </c>
      <c r="R31" s="29"/>
      <c r="S31" s="130">
        <f t="shared" si="2"/>
        <v>0</v>
      </c>
      <c r="T31" s="28">
        <f t="shared" si="3"/>
        <v>0</v>
      </c>
      <c r="U31" s="104">
        <f t="shared" si="4"/>
        <v>0</v>
      </c>
      <c r="V31" s="105"/>
      <c r="W31" s="150"/>
    </row>
    <row r="32" spans="1:23" x14ac:dyDescent="0.2">
      <c r="A32" s="40" t="s">
        <v>368</v>
      </c>
      <c r="B32" s="957" t="s">
        <v>369</v>
      </c>
      <c r="C32" s="958" t="s">
        <v>369</v>
      </c>
      <c r="D32" s="958" t="s">
        <v>369</v>
      </c>
      <c r="E32" s="958" t="s">
        <v>369</v>
      </c>
      <c r="F32" s="958" t="s">
        <v>369</v>
      </c>
      <c r="G32" s="959" t="s">
        <v>369</v>
      </c>
      <c r="H32" s="41" t="s">
        <v>87</v>
      </c>
      <c r="I32" s="38"/>
      <c r="J32" s="39"/>
      <c r="K32" s="23">
        <f t="shared" si="5"/>
        <v>0</v>
      </c>
      <c r="M32" s="171"/>
      <c r="N32" s="28">
        <f t="shared" si="0"/>
        <v>0</v>
      </c>
      <c r="O32" s="2"/>
      <c r="P32" s="172"/>
      <c r="Q32" s="28">
        <f t="shared" si="1"/>
        <v>0</v>
      </c>
      <c r="R32" s="29"/>
      <c r="S32" s="130">
        <f t="shared" si="2"/>
        <v>0</v>
      </c>
      <c r="T32" s="28">
        <f t="shared" si="3"/>
        <v>0</v>
      </c>
      <c r="U32" s="104">
        <f t="shared" si="4"/>
        <v>0</v>
      </c>
      <c r="V32" s="105"/>
      <c r="W32" s="150"/>
    </row>
    <row r="33" spans="1:23" x14ac:dyDescent="0.2">
      <c r="A33" s="40" t="s">
        <v>370</v>
      </c>
      <c r="B33" s="957" t="s">
        <v>371</v>
      </c>
      <c r="C33" s="958" t="s">
        <v>371</v>
      </c>
      <c r="D33" s="958" t="s">
        <v>371</v>
      </c>
      <c r="E33" s="958" t="s">
        <v>371</v>
      </c>
      <c r="F33" s="958" t="s">
        <v>371</v>
      </c>
      <c r="G33" s="959" t="s">
        <v>371</v>
      </c>
      <c r="H33" s="41" t="s">
        <v>102</v>
      </c>
      <c r="I33" s="38"/>
      <c r="J33" s="39"/>
      <c r="K33" s="23">
        <f t="shared" si="5"/>
        <v>0</v>
      </c>
      <c r="M33" s="171"/>
      <c r="N33" s="28">
        <f t="shared" si="0"/>
        <v>0</v>
      </c>
      <c r="O33" s="2"/>
      <c r="P33" s="172"/>
      <c r="Q33" s="28">
        <f t="shared" si="1"/>
        <v>0</v>
      </c>
      <c r="R33" s="29"/>
      <c r="S33" s="130">
        <f t="shared" si="2"/>
        <v>0</v>
      </c>
      <c r="T33" s="28">
        <f t="shared" si="3"/>
        <v>0</v>
      </c>
      <c r="U33" s="104">
        <f t="shared" si="4"/>
        <v>0</v>
      </c>
      <c r="V33" s="105"/>
      <c r="W33" s="150"/>
    </row>
    <row r="34" spans="1:23" x14ac:dyDescent="0.2">
      <c r="A34" s="40" t="s">
        <v>372</v>
      </c>
      <c r="B34" s="957" t="s">
        <v>373</v>
      </c>
      <c r="C34" s="958" t="s">
        <v>373</v>
      </c>
      <c r="D34" s="958" t="s">
        <v>373</v>
      </c>
      <c r="E34" s="958" t="s">
        <v>373</v>
      </c>
      <c r="F34" s="958" t="s">
        <v>373</v>
      </c>
      <c r="G34" s="959" t="s">
        <v>373</v>
      </c>
      <c r="H34" s="41" t="s">
        <v>87</v>
      </c>
      <c r="I34" s="38"/>
      <c r="J34" s="39"/>
      <c r="K34" s="23">
        <f t="shared" si="5"/>
        <v>0</v>
      </c>
      <c r="M34" s="171"/>
      <c r="N34" s="28">
        <f t="shared" si="0"/>
        <v>0</v>
      </c>
      <c r="O34" s="2"/>
      <c r="P34" s="172"/>
      <c r="Q34" s="28">
        <f t="shared" si="1"/>
        <v>0</v>
      </c>
      <c r="R34" s="29"/>
      <c r="S34" s="130">
        <f t="shared" si="2"/>
        <v>0</v>
      </c>
      <c r="T34" s="28">
        <f t="shared" si="3"/>
        <v>0</v>
      </c>
      <c r="U34" s="104">
        <f t="shared" si="4"/>
        <v>0</v>
      </c>
      <c r="V34" s="105"/>
      <c r="W34" s="150"/>
    </row>
    <row r="35" spans="1:23" x14ac:dyDescent="0.2">
      <c r="A35" s="40" t="s">
        <v>374</v>
      </c>
      <c r="B35" s="957" t="s">
        <v>375</v>
      </c>
      <c r="C35" s="958" t="s">
        <v>375</v>
      </c>
      <c r="D35" s="958" t="s">
        <v>375</v>
      </c>
      <c r="E35" s="958" t="s">
        <v>375</v>
      </c>
      <c r="F35" s="958" t="s">
        <v>375</v>
      </c>
      <c r="G35" s="959" t="s">
        <v>375</v>
      </c>
      <c r="H35" s="41" t="s">
        <v>102</v>
      </c>
      <c r="I35" s="38"/>
      <c r="J35" s="39"/>
      <c r="K35" s="23">
        <f t="shared" si="5"/>
        <v>0</v>
      </c>
      <c r="M35" s="171"/>
      <c r="N35" s="28">
        <f t="shared" si="0"/>
        <v>0</v>
      </c>
      <c r="O35" s="2"/>
      <c r="P35" s="172"/>
      <c r="Q35" s="28">
        <f t="shared" si="1"/>
        <v>0</v>
      </c>
      <c r="R35" s="29"/>
      <c r="S35" s="130">
        <f t="shared" si="2"/>
        <v>0</v>
      </c>
      <c r="T35" s="28">
        <f t="shared" si="3"/>
        <v>0</v>
      </c>
      <c r="U35" s="104">
        <f t="shared" si="4"/>
        <v>0</v>
      </c>
      <c r="V35" s="105"/>
      <c r="W35" s="150"/>
    </row>
    <row r="36" spans="1:23" x14ac:dyDescent="0.2">
      <c r="A36" s="124"/>
      <c r="B36" s="963" t="s">
        <v>220</v>
      </c>
      <c r="C36" s="964" t="s">
        <v>220</v>
      </c>
      <c r="D36" s="964" t="s">
        <v>220</v>
      </c>
      <c r="E36" s="964" t="s">
        <v>220</v>
      </c>
      <c r="F36" s="964" t="s">
        <v>220</v>
      </c>
      <c r="G36" s="965" t="s">
        <v>220</v>
      </c>
      <c r="H36" s="126"/>
      <c r="I36" s="127"/>
      <c r="J36" s="128"/>
      <c r="K36" s="134"/>
      <c r="M36" s="171"/>
      <c r="N36" s="28">
        <f t="shared" si="0"/>
        <v>0</v>
      </c>
      <c r="O36" s="2"/>
      <c r="P36" s="172"/>
      <c r="Q36" s="28">
        <f t="shared" si="1"/>
        <v>0</v>
      </c>
      <c r="R36" s="29"/>
      <c r="S36" s="130">
        <f t="shared" si="2"/>
        <v>0</v>
      </c>
      <c r="T36" s="28">
        <f t="shared" si="3"/>
        <v>0</v>
      </c>
      <c r="U36" s="104">
        <f t="shared" si="4"/>
        <v>0</v>
      </c>
      <c r="V36" s="105"/>
      <c r="W36" s="150"/>
    </row>
    <row r="37" spans="1:23" ht="16.5" customHeight="1" x14ac:dyDescent="0.2">
      <c r="A37" s="155" t="s">
        <v>376</v>
      </c>
      <c r="B37" s="981" t="s">
        <v>377</v>
      </c>
      <c r="C37" s="982"/>
      <c r="D37" s="982"/>
      <c r="E37" s="982"/>
      <c r="F37" s="982"/>
      <c r="G37" s="983"/>
      <c r="H37" s="154" t="s">
        <v>87</v>
      </c>
      <c r="I37" s="38"/>
      <c r="J37" s="39"/>
      <c r="K37" s="23">
        <f t="shared" si="5"/>
        <v>0</v>
      </c>
      <c r="M37" s="171"/>
      <c r="N37" s="28">
        <f t="shared" si="0"/>
        <v>0</v>
      </c>
      <c r="O37" s="2"/>
      <c r="P37" s="172"/>
      <c r="Q37" s="28">
        <f t="shared" si="1"/>
        <v>0</v>
      </c>
      <c r="R37" s="29"/>
      <c r="S37" s="130">
        <f t="shared" si="2"/>
        <v>0</v>
      </c>
      <c r="T37" s="28">
        <f t="shared" si="3"/>
        <v>0</v>
      </c>
      <c r="U37" s="104">
        <f t="shared" si="4"/>
        <v>0</v>
      </c>
      <c r="V37" s="105"/>
    </row>
    <row r="38" spans="1:23" x14ac:dyDescent="0.2">
      <c r="A38" s="40" t="s">
        <v>221</v>
      </c>
      <c r="B38" s="957" t="s">
        <v>222</v>
      </c>
      <c r="C38" s="958" t="s">
        <v>222</v>
      </c>
      <c r="D38" s="958" t="s">
        <v>222</v>
      </c>
      <c r="E38" s="958" t="s">
        <v>222</v>
      </c>
      <c r="F38" s="958" t="s">
        <v>222</v>
      </c>
      <c r="G38" s="959" t="s">
        <v>222</v>
      </c>
      <c r="H38" s="41" t="s">
        <v>87</v>
      </c>
      <c r="I38" s="38"/>
      <c r="J38" s="39"/>
      <c r="K38" s="23">
        <f t="shared" si="5"/>
        <v>0</v>
      </c>
      <c r="M38" s="171"/>
      <c r="N38" s="28">
        <f t="shared" si="0"/>
        <v>0</v>
      </c>
      <c r="O38" s="2"/>
      <c r="P38" s="172"/>
      <c r="Q38" s="28">
        <f t="shared" si="1"/>
        <v>0</v>
      </c>
      <c r="R38" s="29"/>
      <c r="S38" s="130">
        <f t="shared" si="2"/>
        <v>0</v>
      </c>
      <c r="T38" s="28">
        <f t="shared" si="3"/>
        <v>0</v>
      </c>
      <c r="U38" s="104">
        <f t="shared" si="4"/>
        <v>0</v>
      </c>
      <c r="V38" s="105"/>
      <c r="W38" s="150"/>
    </row>
    <row r="39" spans="1:23" x14ac:dyDescent="0.2">
      <c r="A39" s="124"/>
      <c r="B39" s="963" t="s">
        <v>234</v>
      </c>
      <c r="C39" s="964" t="s">
        <v>234</v>
      </c>
      <c r="D39" s="964" t="s">
        <v>234</v>
      </c>
      <c r="E39" s="964" t="s">
        <v>234</v>
      </c>
      <c r="F39" s="964" t="s">
        <v>234</v>
      </c>
      <c r="G39" s="965" t="s">
        <v>234</v>
      </c>
      <c r="H39" s="126"/>
      <c r="I39" s="127"/>
      <c r="J39" s="128"/>
      <c r="K39" s="134"/>
      <c r="M39" s="171"/>
      <c r="N39" s="28">
        <f t="shared" si="0"/>
        <v>0</v>
      </c>
      <c r="O39" s="2"/>
      <c r="P39" s="172"/>
      <c r="Q39" s="28">
        <f t="shared" si="1"/>
        <v>0</v>
      </c>
      <c r="R39" s="29"/>
      <c r="S39" s="130">
        <f t="shared" si="2"/>
        <v>0</v>
      </c>
      <c r="T39" s="28">
        <f t="shared" si="3"/>
        <v>0</v>
      </c>
      <c r="U39" s="104">
        <f t="shared" si="4"/>
        <v>0</v>
      </c>
      <c r="V39" s="105"/>
      <c r="W39" s="150"/>
    </row>
    <row r="40" spans="1:23" x14ac:dyDescent="0.2">
      <c r="A40" s="40" t="s">
        <v>210</v>
      </c>
      <c r="B40" s="957" t="s">
        <v>211</v>
      </c>
      <c r="C40" s="958" t="s">
        <v>211</v>
      </c>
      <c r="D40" s="958" t="s">
        <v>211</v>
      </c>
      <c r="E40" s="958" t="s">
        <v>211</v>
      </c>
      <c r="F40" s="958" t="s">
        <v>211</v>
      </c>
      <c r="G40" s="959" t="s">
        <v>211</v>
      </c>
      <c r="H40" s="41" t="s">
        <v>87</v>
      </c>
      <c r="I40" s="38"/>
      <c r="J40" s="39"/>
      <c r="K40" s="23">
        <f t="shared" si="5"/>
        <v>0</v>
      </c>
      <c r="M40" s="171"/>
      <c r="N40" s="28">
        <f t="shared" si="0"/>
        <v>0</v>
      </c>
      <c r="O40" s="2"/>
      <c r="P40" s="172"/>
      <c r="Q40" s="28">
        <f t="shared" si="1"/>
        <v>0</v>
      </c>
      <c r="R40" s="29"/>
      <c r="S40" s="130">
        <f t="shared" si="2"/>
        <v>0</v>
      </c>
      <c r="T40" s="28">
        <f t="shared" si="3"/>
        <v>0</v>
      </c>
      <c r="U40" s="104">
        <f t="shared" si="4"/>
        <v>0</v>
      </c>
      <c r="V40" s="105"/>
      <c r="W40" s="150"/>
    </row>
    <row r="41" spans="1:23" x14ac:dyDescent="0.2">
      <c r="A41" s="110"/>
      <c r="B41" s="106"/>
      <c r="C41" s="106"/>
      <c r="D41" s="106"/>
      <c r="E41" s="106"/>
      <c r="F41" s="106"/>
      <c r="G41" s="106"/>
      <c r="H41" s="111"/>
      <c r="I41" s="42"/>
      <c r="J41" s="112"/>
      <c r="K41" s="28"/>
      <c r="L41" s="107"/>
      <c r="M41" s="171"/>
      <c r="N41" s="28">
        <f t="shared" si="0"/>
        <v>0</v>
      </c>
      <c r="O41" s="2"/>
      <c r="P41" s="172"/>
      <c r="Q41" s="28">
        <f t="shared" si="1"/>
        <v>0</v>
      </c>
      <c r="R41" s="29"/>
      <c r="S41" s="130">
        <f t="shared" si="2"/>
        <v>0</v>
      </c>
      <c r="T41" s="28">
        <f t="shared" si="3"/>
        <v>0</v>
      </c>
      <c r="U41" s="104">
        <f t="shared" si="4"/>
        <v>0</v>
      </c>
      <c r="V41" s="105"/>
      <c r="W41" s="150"/>
    </row>
    <row r="42" spans="1:23" x14ac:dyDescent="0.2">
      <c r="A42" s="984" t="s">
        <v>378</v>
      </c>
      <c r="B42" s="985"/>
      <c r="C42" s="985"/>
      <c r="D42" s="985"/>
      <c r="E42" s="985"/>
      <c r="F42" s="985"/>
      <c r="G42" s="985"/>
      <c r="H42" s="985"/>
      <c r="I42" s="985"/>
      <c r="J42" s="985"/>
      <c r="K42" s="986"/>
      <c r="M42" s="171"/>
      <c r="N42" s="28">
        <f t="shared" si="0"/>
        <v>0</v>
      </c>
      <c r="O42" s="2"/>
      <c r="P42" s="172"/>
      <c r="Q42" s="28">
        <f t="shared" si="1"/>
        <v>0</v>
      </c>
      <c r="R42" s="29"/>
      <c r="S42" s="130">
        <f t="shared" si="2"/>
        <v>0</v>
      </c>
      <c r="T42" s="28">
        <f t="shared" si="3"/>
        <v>0</v>
      </c>
      <c r="U42" s="104">
        <f t="shared" si="4"/>
        <v>0</v>
      </c>
      <c r="V42" s="105"/>
    </row>
    <row r="43" spans="1:23" x14ac:dyDescent="0.2">
      <c r="A43" s="125"/>
      <c r="B43" s="963" t="s">
        <v>65</v>
      </c>
      <c r="C43" s="964"/>
      <c r="D43" s="964"/>
      <c r="E43" s="964"/>
      <c r="F43" s="964"/>
      <c r="G43" s="965"/>
      <c r="H43" s="137"/>
      <c r="I43" s="138"/>
      <c r="J43" s="139"/>
      <c r="K43" s="140"/>
      <c r="L43" s="64"/>
      <c r="M43" s="171"/>
      <c r="N43" s="28">
        <f t="shared" si="0"/>
        <v>0</v>
      </c>
      <c r="O43" s="2"/>
      <c r="P43" s="172"/>
      <c r="Q43" s="28">
        <f t="shared" si="1"/>
        <v>0</v>
      </c>
      <c r="R43" s="29"/>
      <c r="S43" s="130">
        <f t="shared" si="2"/>
        <v>0</v>
      </c>
      <c r="T43" s="28">
        <f t="shared" si="3"/>
        <v>0</v>
      </c>
      <c r="U43" s="104">
        <f t="shared" si="4"/>
        <v>0</v>
      </c>
      <c r="V43" s="105"/>
    </row>
    <row r="44" spans="1:23" x14ac:dyDescent="0.2">
      <c r="A44" s="129"/>
      <c r="B44" s="960" t="s">
        <v>67</v>
      </c>
      <c r="C44" s="961"/>
      <c r="D44" s="961" t="s">
        <v>67</v>
      </c>
      <c r="E44" s="961"/>
      <c r="F44" s="961" t="s">
        <v>67</v>
      </c>
      <c r="G44" s="962"/>
      <c r="H44" s="131"/>
      <c r="I44" s="132"/>
      <c r="J44" s="133"/>
      <c r="K44" s="26"/>
      <c r="L44" s="64"/>
      <c r="M44" s="171"/>
      <c r="N44" s="28">
        <f t="shared" si="0"/>
        <v>0</v>
      </c>
      <c r="O44" s="2"/>
      <c r="P44" s="172"/>
      <c r="Q44" s="28">
        <f t="shared" si="1"/>
        <v>0</v>
      </c>
      <c r="R44" s="29"/>
      <c r="S44" s="130">
        <f t="shared" si="2"/>
        <v>0</v>
      </c>
      <c r="T44" s="28">
        <f t="shared" si="3"/>
        <v>0</v>
      </c>
      <c r="U44" s="104">
        <f t="shared" si="4"/>
        <v>0</v>
      </c>
      <c r="V44" s="105"/>
    </row>
    <row r="45" spans="1:23" x14ac:dyDescent="0.2">
      <c r="A45" s="40" t="s">
        <v>379</v>
      </c>
      <c r="B45" s="957" t="s">
        <v>380</v>
      </c>
      <c r="C45" s="958" t="s">
        <v>87</v>
      </c>
      <c r="D45" s="958" t="s">
        <v>380</v>
      </c>
      <c r="E45" s="958" t="s">
        <v>87</v>
      </c>
      <c r="F45" s="958" t="s">
        <v>380</v>
      </c>
      <c r="G45" s="959" t="s">
        <v>87</v>
      </c>
      <c r="H45" s="41" t="s">
        <v>87</v>
      </c>
      <c r="I45" s="38"/>
      <c r="J45" s="39"/>
      <c r="K45" s="23">
        <f>I45*J45</f>
        <v>0</v>
      </c>
      <c r="M45" s="171"/>
      <c r="N45" s="28">
        <f t="shared" si="0"/>
        <v>0</v>
      </c>
      <c r="O45" s="2"/>
      <c r="P45" s="172"/>
      <c r="Q45" s="28">
        <f t="shared" si="1"/>
        <v>0</v>
      </c>
      <c r="R45" s="29"/>
      <c r="S45" s="130">
        <f t="shared" si="2"/>
        <v>0</v>
      </c>
      <c r="T45" s="28">
        <f t="shared" si="3"/>
        <v>0</v>
      </c>
      <c r="U45" s="104">
        <f t="shared" si="4"/>
        <v>0</v>
      </c>
      <c r="V45" s="105"/>
    </row>
    <row r="46" spans="1:23" x14ac:dyDescent="0.2">
      <c r="A46" s="40" t="s">
        <v>85</v>
      </c>
      <c r="B46" s="957" t="s">
        <v>86</v>
      </c>
      <c r="C46" s="958" t="s">
        <v>87</v>
      </c>
      <c r="D46" s="958" t="s">
        <v>86</v>
      </c>
      <c r="E46" s="958" t="s">
        <v>87</v>
      </c>
      <c r="F46" s="958" t="s">
        <v>86</v>
      </c>
      <c r="G46" s="959" t="s">
        <v>87</v>
      </c>
      <c r="H46" s="41" t="s">
        <v>87</v>
      </c>
      <c r="I46" s="38"/>
      <c r="J46" s="39"/>
      <c r="K46" s="23">
        <f t="shared" ref="K46:K109" si="6">I46*J46</f>
        <v>0</v>
      </c>
      <c r="M46" s="171"/>
      <c r="N46" s="28">
        <f t="shared" si="0"/>
        <v>0</v>
      </c>
      <c r="O46" s="2"/>
      <c r="P46" s="172"/>
      <c r="Q46" s="28">
        <f t="shared" si="1"/>
        <v>0</v>
      </c>
      <c r="R46" s="29"/>
      <c r="S46" s="130">
        <f t="shared" si="2"/>
        <v>0</v>
      </c>
      <c r="T46" s="28">
        <f t="shared" si="3"/>
        <v>0</v>
      </c>
      <c r="U46" s="104">
        <f t="shared" si="4"/>
        <v>0</v>
      </c>
      <c r="V46" s="105"/>
    </row>
    <row r="47" spans="1:23" x14ac:dyDescent="0.2">
      <c r="A47" s="40" t="s">
        <v>381</v>
      </c>
      <c r="B47" s="957" t="s">
        <v>382</v>
      </c>
      <c r="C47" s="958" t="s">
        <v>73</v>
      </c>
      <c r="D47" s="958" t="s">
        <v>382</v>
      </c>
      <c r="E47" s="958" t="s">
        <v>73</v>
      </c>
      <c r="F47" s="958" t="s">
        <v>382</v>
      </c>
      <c r="G47" s="959" t="s">
        <v>73</v>
      </c>
      <c r="H47" s="41" t="s">
        <v>73</v>
      </c>
      <c r="I47" s="38"/>
      <c r="J47" s="39"/>
      <c r="K47" s="23">
        <f t="shared" si="6"/>
        <v>0</v>
      </c>
      <c r="M47" s="171"/>
      <c r="N47" s="28">
        <f t="shared" si="0"/>
        <v>0</v>
      </c>
      <c r="O47" s="2"/>
      <c r="P47" s="172"/>
      <c r="Q47" s="28">
        <f t="shared" si="1"/>
        <v>0</v>
      </c>
      <c r="R47" s="29"/>
      <c r="S47" s="130">
        <f t="shared" si="2"/>
        <v>0</v>
      </c>
      <c r="T47" s="28">
        <f t="shared" si="3"/>
        <v>0</v>
      </c>
      <c r="U47" s="104">
        <f t="shared" si="4"/>
        <v>0</v>
      </c>
      <c r="V47" s="105"/>
    </row>
    <row r="48" spans="1:23" x14ac:dyDescent="0.2">
      <c r="A48" s="40" t="s">
        <v>383</v>
      </c>
      <c r="B48" s="957" t="s">
        <v>384</v>
      </c>
      <c r="C48" s="958" t="s">
        <v>87</v>
      </c>
      <c r="D48" s="958" t="s">
        <v>384</v>
      </c>
      <c r="E48" s="958" t="s">
        <v>87</v>
      </c>
      <c r="F48" s="958" t="s">
        <v>384</v>
      </c>
      <c r="G48" s="959" t="s">
        <v>87</v>
      </c>
      <c r="H48" s="41" t="s">
        <v>87</v>
      </c>
      <c r="I48" s="38"/>
      <c r="J48" s="39"/>
      <c r="K48" s="23">
        <f t="shared" si="6"/>
        <v>0</v>
      </c>
      <c r="M48" s="171"/>
      <c r="N48" s="28">
        <f t="shared" si="0"/>
        <v>0</v>
      </c>
      <c r="O48" s="2"/>
      <c r="P48" s="172"/>
      <c r="Q48" s="28">
        <f t="shared" si="1"/>
        <v>0</v>
      </c>
      <c r="R48" s="29"/>
      <c r="S48" s="130">
        <f t="shared" si="2"/>
        <v>0</v>
      </c>
      <c r="T48" s="28">
        <f t="shared" si="3"/>
        <v>0</v>
      </c>
      <c r="U48" s="104">
        <f t="shared" si="4"/>
        <v>0</v>
      </c>
      <c r="V48" s="105"/>
    </row>
    <row r="49" spans="1:22" x14ac:dyDescent="0.2">
      <c r="A49" s="40" t="s">
        <v>385</v>
      </c>
      <c r="B49" s="957" t="s">
        <v>386</v>
      </c>
      <c r="C49" s="958" t="s">
        <v>87</v>
      </c>
      <c r="D49" s="958" t="s">
        <v>386</v>
      </c>
      <c r="E49" s="958" t="s">
        <v>87</v>
      </c>
      <c r="F49" s="958" t="s">
        <v>386</v>
      </c>
      <c r="G49" s="959" t="s">
        <v>87</v>
      </c>
      <c r="H49" s="41" t="s">
        <v>87</v>
      </c>
      <c r="I49" s="38"/>
      <c r="J49" s="39"/>
      <c r="K49" s="23">
        <f t="shared" si="6"/>
        <v>0</v>
      </c>
      <c r="M49" s="171"/>
      <c r="N49" s="28">
        <f t="shared" si="0"/>
        <v>0</v>
      </c>
      <c r="O49" s="2"/>
      <c r="P49" s="172"/>
      <c r="Q49" s="28">
        <f t="shared" si="1"/>
        <v>0</v>
      </c>
      <c r="R49" s="29"/>
      <c r="S49" s="130">
        <f t="shared" si="2"/>
        <v>0</v>
      </c>
      <c r="T49" s="28">
        <f t="shared" si="3"/>
        <v>0</v>
      </c>
      <c r="U49" s="104">
        <f t="shared" si="4"/>
        <v>0</v>
      </c>
      <c r="V49" s="105"/>
    </row>
    <row r="50" spans="1:22" x14ac:dyDescent="0.2">
      <c r="A50" s="40" t="s">
        <v>387</v>
      </c>
      <c r="B50" s="957" t="s">
        <v>388</v>
      </c>
      <c r="C50" s="958" t="s">
        <v>87</v>
      </c>
      <c r="D50" s="958" t="s">
        <v>388</v>
      </c>
      <c r="E50" s="958" t="s">
        <v>87</v>
      </c>
      <c r="F50" s="958" t="s">
        <v>388</v>
      </c>
      <c r="G50" s="959" t="s">
        <v>87</v>
      </c>
      <c r="H50" s="41" t="s">
        <v>87</v>
      </c>
      <c r="I50" s="38"/>
      <c r="J50" s="39"/>
      <c r="K50" s="23">
        <f t="shared" si="6"/>
        <v>0</v>
      </c>
      <c r="M50" s="171"/>
      <c r="N50" s="28">
        <f t="shared" si="0"/>
        <v>0</v>
      </c>
      <c r="O50" s="2"/>
      <c r="P50" s="172"/>
      <c r="Q50" s="28">
        <f t="shared" si="1"/>
        <v>0</v>
      </c>
      <c r="R50" s="29"/>
      <c r="S50" s="130">
        <f t="shared" si="2"/>
        <v>0</v>
      </c>
      <c r="T50" s="28">
        <f t="shared" si="3"/>
        <v>0</v>
      </c>
      <c r="U50" s="104">
        <f t="shared" si="4"/>
        <v>0</v>
      </c>
      <c r="V50" s="105"/>
    </row>
    <row r="51" spans="1:22" x14ac:dyDescent="0.2">
      <c r="A51" s="40" t="s">
        <v>389</v>
      </c>
      <c r="B51" s="957" t="s">
        <v>390</v>
      </c>
      <c r="C51" s="958" t="s">
        <v>47</v>
      </c>
      <c r="D51" s="958" t="s">
        <v>390</v>
      </c>
      <c r="E51" s="958" t="s">
        <v>47</v>
      </c>
      <c r="F51" s="958" t="s">
        <v>390</v>
      </c>
      <c r="G51" s="959" t="s">
        <v>47</v>
      </c>
      <c r="H51" s="41" t="s">
        <v>47</v>
      </c>
      <c r="I51" s="38"/>
      <c r="J51" s="39"/>
      <c r="K51" s="23">
        <f t="shared" si="6"/>
        <v>0</v>
      </c>
      <c r="M51" s="171"/>
      <c r="N51" s="28">
        <f t="shared" si="0"/>
        <v>0</v>
      </c>
      <c r="O51" s="2"/>
      <c r="P51" s="172"/>
      <c r="Q51" s="28">
        <f t="shared" si="1"/>
        <v>0</v>
      </c>
      <c r="R51" s="29"/>
      <c r="S51" s="130">
        <f t="shared" si="2"/>
        <v>0</v>
      </c>
      <c r="T51" s="28">
        <f t="shared" si="3"/>
        <v>0</v>
      </c>
      <c r="U51" s="104">
        <f t="shared" si="4"/>
        <v>0</v>
      </c>
      <c r="V51" s="105"/>
    </row>
    <row r="52" spans="1:22" x14ac:dyDescent="0.2">
      <c r="A52" s="40" t="s">
        <v>391</v>
      </c>
      <c r="B52" s="957" t="s">
        <v>392</v>
      </c>
      <c r="C52" s="958" t="s">
        <v>47</v>
      </c>
      <c r="D52" s="958" t="s">
        <v>392</v>
      </c>
      <c r="E52" s="958" t="s">
        <v>47</v>
      </c>
      <c r="F52" s="958" t="s">
        <v>392</v>
      </c>
      <c r="G52" s="959" t="s">
        <v>47</v>
      </c>
      <c r="H52" s="41" t="s">
        <v>47</v>
      </c>
      <c r="I52" s="38"/>
      <c r="J52" s="39"/>
      <c r="K52" s="23">
        <f t="shared" si="6"/>
        <v>0</v>
      </c>
      <c r="M52" s="171"/>
      <c r="N52" s="28">
        <f t="shared" si="0"/>
        <v>0</v>
      </c>
      <c r="O52" s="2"/>
      <c r="P52" s="172"/>
      <c r="Q52" s="28">
        <f t="shared" si="1"/>
        <v>0</v>
      </c>
      <c r="R52" s="29"/>
      <c r="S52" s="130">
        <f t="shared" si="2"/>
        <v>0</v>
      </c>
      <c r="T52" s="28">
        <f t="shared" si="3"/>
        <v>0</v>
      </c>
      <c r="U52" s="104">
        <f t="shared" si="4"/>
        <v>0</v>
      </c>
      <c r="V52" s="105"/>
    </row>
    <row r="53" spans="1:22" x14ac:dyDescent="0.2">
      <c r="A53" s="40" t="s">
        <v>353</v>
      </c>
      <c r="B53" s="957" t="s">
        <v>354</v>
      </c>
      <c r="C53" s="958" t="s">
        <v>47</v>
      </c>
      <c r="D53" s="958" t="s">
        <v>354</v>
      </c>
      <c r="E53" s="958" t="s">
        <v>47</v>
      </c>
      <c r="F53" s="958" t="s">
        <v>354</v>
      </c>
      <c r="G53" s="959" t="s">
        <v>47</v>
      </c>
      <c r="H53" s="41" t="s">
        <v>47</v>
      </c>
      <c r="I53" s="38"/>
      <c r="J53" s="39"/>
      <c r="K53" s="23">
        <f t="shared" si="6"/>
        <v>0</v>
      </c>
      <c r="M53" s="171"/>
      <c r="N53" s="28">
        <f t="shared" si="0"/>
        <v>0</v>
      </c>
      <c r="O53" s="2"/>
      <c r="P53" s="172"/>
      <c r="Q53" s="28">
        <f t="shared" si="1"/>
        <v>0</v>
      </c>
      <c r="R53" s="29"/>
      <c r="S53" s="130">
        <f t="shared" si="2"/>
        <v>0</v>
      </c>
      <c r="T53" s="28">
        <f t="shared" si="3"/>
        <v>0</v>
      </c>
      <c r="U53" s="104">
        <f t="shared" si="4"/>
        <v>0</v>
      </c>
      <c r="V53" s="105"/>
    </row>
    <row r="54" spans="1:22" x14ac:dyDescent="0.2">
      <c r="A54" s="125"/>
      <c r="B54" s="963" t="s">
        <v>335</v>
      </c>
      <c r="C54" s="964"/>
      <c r="D54" s="964" t="s">
        <v>335</v>
      </c>
      <c r="E54" s="964"/>
      <c r="F54" s="964" t="s">
        <v>335</v>
      </c>
      <c r="G54" s="965"/>
      <c r="H54" s="137"/>
      <c r="I54" s="138"/>
      <c r="J54" s="139"/>
      <c r="K54" s="140"/>
      <c r="M54" s="171"/>
      <c r="N54" s="28">
        <f t="shared" si="0"/>
        <v>0</v>
      </c>
      <c r="O54" s="2"/>
      <c r="P54" s="172"/>
      <c r="Q54" s="28">
        <f t="shared" si="1"/>
        <v>0</v>
      </c>
      <c r="R54" s="29"/>
      <c r="S54" s="130">
        <f t="shared" si="2"/>
        <v>0</v>
      </c>
      <c r="T54" s="28">
        <f t="shared" si="3"/>
        <v>0</v>
      </c>
      <c r="U54" s="104">
        <f t="shared" si="4"/>
        <v>0</v>
      </c>
      <c r="V54" s="105"/>
    </row>
    <row r="55" spans="1:22" x14ac:dyDescent="0.2">
      <c r="A55" s="40" t="s">
        <v>393</v>
      </c>
      <c r="B55" s="957" t="s">
        <v>394</v>
      </c>
      <c r="C55" s="958" t="s">
        <v>92</v>
      </c>
      <c r="D55" s="958" t="s">
        <v>394</v>
      </c>
      <c r="E55" s="958" t="s">
        <v>92</v>
      </c>
      <c r="F55" s="958" t="s">
        <v>394</v>
      </c>
      <c r="G55" s="959" t="s">
        <v>92</v>
      </c>
      <c r="H55" s="41" t="s">
        <v>92</v>
      </c>
      <c r="I55" s="38"/>
      <c r="J55" s="39"/>
      <c r="K55" s="23">
        <f t="shared" si="6"/>
        <v>0</v>
      </c>
      <c r="M55" s="171"/>
      <c r="N55" s="28">
        <f t="shared" si="0"/>
        <v>0</v>
      </c>
      <c r="O55" s="2"/>
      <c r="P55" s="172"/>
      <c r="Q55" s="28">
        <f t="shared" si="1"/>
        <v>0</v>
      </c>
      <c r="R55" s="29"/>
      <c r="S55" s="130">
        <f t="shared" si="2"/>
        <v>0</v>
      </c>
      <c r="T55" s="28">
        <f t="shared" si="3"/>
        <v>0</v>
      </c>
      <c r="U55" s="104">
        <f t="shared" si="4"/>
        <v>0</v>
      </c>
      <c r="V55" s="105"/>
    </row>
    <row r="56" spans="1:22" x14ac:dyDescent="0.2">
      <c r="A56" s="40" t="s">
        <v>336</v>
      </c>
      <c r="B56" s="957" t="s">
        <v>337</v>
      </c>
      <c r="C56" s="958" t="s">
        <v>92</v>
      </c>
      <c r="D56" s="958" t="s">
        <v>337</v>
      </c>
      <c r="E56" s="958" t="s">
        <v>92</v>
      </c>
      <c r="F56" s="958" t="s">
        <v>337</v>
      </c>
      <c r="G56" s="959" t="s">
        <v>92</v>
      </c>
      <c r="H56" s="41" t="s">
        <v>92</v>
      </c>
      <c r="I56" s="38"/>
      <c r="J56" s="39"/>
      <c r="K56" s="23">
        <f t="shared" si="6"/>
        <v>0</v>
      </c>
      <c r="M56" s="171"/>
      <c r="N56" s="28">
        <f t="shared" si="0"/>
        <v>0</v>
      </c>
      <c r="O56" s="2"/>
      <c r="P56" s="172"/>
      <c r="Q56" s="28">
        <f t="shared" si="1"/>
        <v>0</v>
      </c>
      <c r="R56" s="29"/>
      <c r="S56" s="130">
        <f t="shared" si="2"/>
        <v>0</v>
      </c>
      <c r="T56" s="28">
        <f t="shared" si="3"/>
        <v>0</v>
      </c>
      <c r="U56" s="104">
        <f t="shared" si="4"/>
        <v>0</v>
      </c>
      <c r="V56" s="105"/>
    </row>
    <row r="57" spans="1:22" x14ac:dyDescent="0.2">
      <c r="A57" s="40"/>
      <c r="B57" s="957" t="s">
        <v>71</v>
      </c>
      <c r="C57" s="958"/>
      <c r="D57" s="958" t="s">
        <v>71</v>
      </c>
      <c r="E57" s="958"/>
      <c r="F57" s="958" t="s">
        <v>71</v>
      </c>
      <c r="G57" s="959"/>
      <c r="H57" s="41"/>
      <c r="I57" s="38"/>
      <c r="J57" s="39"/>
      <c r="K57" s="23">
        <f t="shared" si="6"/>
        <v>0</v>
      </c>
      <c r="M57" s="171"/>
      <c r="N57" s="28">
        <f t="shared" si="0"/>
        <v>0</v>
      </c>
      <c r="O57" s="2"/>
      <c r="P57" s="172"/>
      <c r="Q57" s="28">
        <f t="shared" si="1"/>
        <v>0</v>
      </c>
      <c r="R57" s="29"/>
      <c r="S57" s="130">
        <f t="shared" si="2"/>
        <v>0</v>
      </c>
      <c r="T57" s="28">
        <f t="shared" si="3"/>
        <v>0</v>
      </c>
      <c r="U57" s="104">
        <f t="shared" si="4"/>
        <v>0</v>
      </c>
      <c r="V57" s="105"/>
    </row>
    <row r="58" spans="1:22" x14ac:dyDescent="0.2">
      <c r="A58" s="40"/>
      <c r="B58" s="957" t="s">
        <v>72</v>
      </c>
      <c r="C58" s="958"/>
      <c r="D58" s="958" t="s">
        <v>72</v>
      </c>
      <c r="E58" s="958"/>
      <c r="F58" s="958" t="s">
        <v>72</v>
      </c>
      <c r="G58" s="959"/>
      <c r="H58" s="41"/>
      <c r="I58" s="38"/>
      <c r="J58" s="39"/>
      <c r="K58" s="23">
        <f t="shared" si="6"/>
        <v>0</v>
      </c>
      <c r="M58" s="171"/>
      <c r="N58" s="28">
        <f t="shared" si="0"/>
        <v>0</v>
      </c>
      <c r="O58" s="2"/>
      <c r="P58" s="172"/>
      <c r="Q58" s="28">
        <f t="shared" si="1"/>
        <v>0</v>
      </c>
      <c r="R58" s="29"/>
      <c r="S58" s="130">
        <f t="shared" si="2"/>
        <v>0</v>
      </c>
      <c r="T58" s="28">
        <f t="shared" si="3"/>
        <v>0</v>
      </c>
      <c r="U58" s="104">
        <f t="shared" si="4"/>
        <v>0</v>
      </c>
      <c r="V58" s="105"/>
    </row>
    <row r="59" spans="1:22" x14ac:dyDescent="0.2">
      <c r="A59" s="40" t="s">
        <v>103</v>
      </c>
      <c r="B59" s="957" t="s">
        <v>104</v>
      </c>
      <c r="C59" s="958" t="s">
        <v>73</v>
      </c>
      <c r="D59" s="958" t="s">
        <v>104</v>
      </c>
      <c r="E59" s="958" t="s">
        <v>73</v>
      </c>
      <c r="F59" s="958" t="s">
        <v>104</v>
      </c>
      <c r="G59" s="959" t="s">
        <v>73</v>
      </c>
      <c r="H59" s="41" t="s">
        <v>73</v>
      </c>
      <c r="I59" s="38"/>
      <c r="J59" s="39"/>
      <c r="K59" s="23">
        <f t="shared" si="6"/>
        <v>0</v>
      </c>
      <c r="M59" s="171"/>
      <c r="N59" s="28">
        <f t="shared" si="0"/>
        <v>0</v>
      </c>
      <c r="O59" s="2"/>
      <c r="P59" s="172"/>
      <c r="Q59" s="28">
        <f t="shared" si="1"/>
        <v>0</v>
      </c>
      <c r="R59" s="29"/>
      <c r="S59" s="130">
        <f t="shared" si="2"/>
        <v>0</v>
      </c>
      <c r="T59" s="28">
        <f t="shared" si="3"/>
        <v>0</v>
      </c>
      <c r="U59" s="104">
        <f t="shared" si="4"/>
        <v>0</v>
      </c>
      <c r="V59" s="105"/>
    </row>
    <row r="60" spans="1:22" x14ac:dyDescent="0.2">
      <c r="A60" s="40" t="s">
        <v>395</v>
      </c>
      <c r="B60" s="957" t="s">
        <v>124</v>
      </c>
      <c r="C60" s="958" t="s">
        <v>47</v>
      </c>
      <c r="D60" s="958" t="s">
        <v>124</v>
      </c>
      <c r="E60" s="958" t="s">
        <v>47</v>
      </c>
      <c r="F60" s="958" t="s">
        <v>124</v>
      </c>
      <c r="G60" s="959" t="s">
        <v>47</v>
      </c>
      <c r="H60" s="41" t="s">
        <v>47</v>
      </c>
      <c r="I60" s="38"/>
      <c r="J60" s="39"/>
      <c r="K60" s="23">
        <f t="shared" si="6"/>
        <v>0</v>
      </c>
      <c r="M60" s="171"/>
      <c r="N60" s="28">
        <f t="shared" si="0"/>
        <v>0</v>
      </c>
      <c r="O60" s="2"/>
      <c r="P60" s="172"/>
      <c r="Q60" s="28">
        <f t="shared" si="1"/>
        <v>0</v>
      </c>
      <c r="R60" s="29"/>
      <c r="S60" s="130">
        <f t="shared" si="2"/>
        <v>0</v>
      </c>
      <c r="T60" s="28">
        <f t="shared" si="3"/>
        <v>0</v>
      </c>
      <c r="U60" s="104">
        <f t="shared" si="4"/>
        <v>0</v>
      </c>
      <c r="V60" s="105"/>
    </row>
    <row r="61" spans="1:22" x14ac:dyDescent="0.2">
      <c r="A61" s="125"/>
      <c r="B61" s="963" t="s">
        <v>74</v>
      </c>
      <c r="C61" s="964"/>
      <c r="D61" s="964" t="s">
        <v>74</v>
      </c>
      <c r="E61" s="964"/>
      <c r="F61" s="964" t="s">
        <v>74</v>
      </c>
      <c r="G61" s="965"/>
      <c r="H61" s="137"/>
      <c r="I61" s="138"/>
      <c r="J61" s="139"/>
      <c r="K61" s="140"/>
      <c r="M61" s="171"/>
      <c r="N61" s="28">
        <f t="shared" si="0"/>
        <v>0</v>
      </c>
      <c r="O61" s="2"/>
      <c r="P61" s="172"/>
      <c r="Q61" s="28">
        <f t="shared" si="1"/>
        <v>0</v>
      </c>
      <c r="R61" s="29"/>
      <c r="S61" s="130">
        <f t="shared" si="2"/>
        <v>0</v>
      </c>
      <c r="T61" s="28">
        <f t="shared" si="3"/>
        <v>0</v>
      </c>
      <c r="U61" s="104">
        <f t="shared" si="4"/>
        <v>0</v>
      </c>
      <c r="V61" s="105"/>
    </row>
    <row r="62" spans="1:22" x14ac:dyDescent="0.2">
      <c r="A62" s="129"/>
      <c r="B62" s="960" t="s">
        <v>112</v>
      </c>
      <c r="C62" s="961"/>
      <c r="D62" s="961" t="s">
        <v>112</v>
      </c>
      <c r="E62" s="961"/>
      <c r="F62" s="961" t="s">
        <v>112</v>
      </c>
      <c r="G62" s="962"/>
      <c r="H62" s="131"/>
      <c r="I62" s="132"/>
      <c r="J62" s="133"/>
      <c r="K62" s="26"/>
      <c r="M62" s="171"/>
      <c r="N62" s="28">
        <f t="shared" si="0"/>
        <v>0</v>
      </c>
      <c r="O62" s="2"/>
      <c r="P62" s="172"/>
      <c r="Q62" s="28">
        <f t="shared" si="1"/>
        <v>0</v>
      </c>
      <c r="R62" s="29"/>
      <c r="S62" s="130">
        <f t="shared" si="2"/>
        <v>0</v>
      </c>
      <c r="T62" s="28">
        <f t="shared" si="3"/>
        <v>0</v>
      </c>
      <c r="U62" s="104">
        <f t="shared" si="4"/>
        <v>0</v>
      </c>
      <c r="V62" s="105"/>
    </row>
    <row r="63" spans="1:22" x14ac:dyDescent="0.2">
      <c r="A63" s="40" t="s">
        <v>396</v>
      </c>
      <c r="B63" s="957" t="s">
        <v>397</v>
      </c>
      <c r="C63" s="958" t="s">
        <v>87</v>
      </c>
      <c r="D63" s="958" t="s">
        <v>397</v>
      </c>
      <c r="E63" s="958" t="s">
        <v>87</v>
      </c>
      <c r="F63" s="958" t="s">
        <v>397</v>
      </c>
      <c r="G63" s="959" t="s">
        <v>87</v>
      </c>
      <c r="H63" s="41" t="s">
        <v>87</v>
      </c>
      <c r="I63" s="38"/>
      <c r="J63" s="39"/>
      <c r="K63" s="23">
        <f t="shared" si="6"/>
        <v>0</v>
      </c>
      <c r="M63" s="171"/>
      <c r="N63" s="28">
        <f t="shared" si="0"/>
        <v>0</v>
      </c>
      <c r="O63" s="2"/>
      <c r="P63" s="172"/>
      <c r="Q63" s="28">
        <f t="shared" si="1"/>
        <v>0</v>
      </c>
      <c r="R63" s="29"/>
      <c r="S63" s="130">
        <f t="shared" si="2"/>
        <v>0</v>
      </c>
      <c r="T63" s="28">
        <f t="shared" si="3"/>
        <v>0</v>
      </c>
      <c r="U63" s="104">
        <f t="shared" si="4"/>
        <v>0</v>
      </c>
      <c r="V63" s="105"/>
    </row>
    <row r="64" spans="1:22" x14ac:dyDescent="0.2">
      <c r="A64" s="125"/>
      <c r="B64" s="963" t="s">
        <v>77</v>
      </c>
      <c r="C64" s="964"/>
      <c r="D64" s="964" t="s">
        <v>77</v>
      </c>
      <c r="E64" s="964"/>
      <c r="F64" s="964" t="s">
        <v>77</v>
      </c>
      <c r="G64" s="965"/>
      <c r="H64" s="137"/>
      <c r="I64" s="138"/>
      <c r="J64" s="139"/>
      <c r="K64" s="140"/>
      <c r="M64" s="171"/>
      <c r="N64" s="28">
        <f t="shared" si="0"/>
        <v>0</v>
      </c>
      <c r="O64" s="2"/>
      <c r="P64" s="172"/>
      <c r="Q64" s="28">
        <f t="shared" si="1"/>
        <v>0</v>
      </c>
      <c r="R64" s="29"/>
      <c r="S64" s="130">
        <f t="shared" si="2"/>
        <v>0</v>
      </c>
      <c r="T64" s="28">
        <f t="shared" si="3"/>
        <v>0</v>
      </c>
      <c r="U64" s="104">
        <f t="shared" si="4"/>
        <v>0</v>
      </c>
      <c r="V64" s="105"/>
    </row>
    <row r="65" spans="1:22" x14ac:dyDescent="0.2">
      <c r="A65" s="129"/>
      <c r="B65" s="960" t="s">
        <v>398</v>
      </c>
      <c r="C65" s="961"/>
      <c r="D65" s="961" t="s">
        <v>398</v>
      </c>
      <c r="E65" s="961"/>
      <c r="F65" s="961" t="s">
        <v>398</v>
      </c>
      <c r="G65" s="962"/>
      <c r="H65" s="131"/>
      <c r="I65" s="132"/>
      <c r="J65" s="133"/>
      <c r="K65" s="26"/>
      <c r="M65" s="171"/>
      <c r="N65" s="28">
        <f t="shared" si="0"/>
        <v>0</v>
      </c>
      <c r="O65" s="2"/>
      <c r="P65" s="172"/>
      <c r="Q65" s="28">
        <f t="shared" si="1"/>
        <v>0</v>
      </c>
      <c r="R65" s="29"/>
      <c r="S65" s="130">
        <f t="shared" si="2"/>
        <v>0</v>
      </c>
      <c r="T65" s="28">
        <f t="shared" si="3"/>
        <v>0</v>
      </c>
      <c r="U65" s="104">
        <f t="shared" si="4"/>
        <v>0</v>
      </c>
      <c r="V65" s="105"/>
    </row>
    <row r="66" spans="1:22" x14ac:dyDescent="0.2">
      <c r="A66" s="40" t="s">
        <v>399</v>
      </c>
      <c r="B66" s="957" t="s">
        <v>400</v>
      </c>
      <c r="C66" s="958" t="s">
        <v>47</v>
      </c>
      <c r="D66" s="958" t="s">
        <v>400</v>
      </c>
      <c r="E66" s="958" t="s">
        <v>47</v>
      </c>
      <c r="F66" s="958" t="s">
        <v>400</v>
      </c>
      <c r="G66" s="959" t="s">
        <v>47</v>
      </c>
      <c r="H66" s="41" t="s">
        <v>47</v>
      </c>
      <c r="I66" s="38"/>
      <c r="J66" s="39"/>
      <c r="K66" s="23">
        <f t="shared" si="6"/>
        <v>0</v>
      </c>
      <c r="M66" s="171"/>
      <c r="N66" s="28">
        <f t="shared" si="0"/>
        <v>0</v>
      </c>
      <c r="O66" s="2"/>
      <c r="P66" s="172"/>
      <c r="Q66" s="28">
        <f t="shared" si="1"/>
        <v>0</v>
      </c>
      <c r="R66" s="29"/>
      <c r="S66" s="130">
        <f t="shared" si="2"/>
        <v>0</v>
      </c>
      <c r="T66" s="28">
        <f t="shared" si="3"/>
        <v>0</v>
      </c>
      <c r="U66" s="104">
        <f t="shared" si="4"/>
        <v>0</v>
      </c>
      <c r="V66" s="105"/>
    </row>
    <row r="67" spans="1:22" x14ac:dyDescent="0.2">
      <c r="A67" s="129"/>
      <c r="B67" s="960" t="s">
        <v>78</v>
      </c>
      <c r="C67" s="961"/>
      <c r="D67" s="961" t="s">
        <v>78</v>
      </c>
      <c r="E67" s="961"/>
      <c r="F67" s="961" t="s">
        <v>78</v>
      </c>
      <c r="G67" s="962"/>
      <c r="H67" s="131"/>
      <c r="I67" s="132"/>
      <c r="J67" s="133"/>
      <c r="K67" s="26"/>
      <c r="M67" s="171"/>
      <c r="N67" s="28">
        <f t="shared" si="0"/>
        <v>0</v>
      </c>
      <c r="O67" s="2"/>
      <c r="P67" s="172"/>
      <c r="Q67" s="28">
        <f t="shared" si="1"/>
        <v>0</v>
      </c>
      <c r="R67" s="29"/>
      <c r="S67" s="130">
        <f t="shared" si="2"/>
        <v>0</v>
      </c>
      <c r="T67" s="28">
        <f t="shared" si="3"/>
        <v>0</v>
      </c>
      <c r="U67" s="104">
        <f t="shared" si="4"/>
        <v>0</v>
      </c>
      <c r="V67" s="105"/>
    </row>
    <row r="68" spans="1:22" x14ac:dyDescent="0.2">
      <c r="A68" s="40" t="s">
        <v>113</v>
      </c>
      <c r="B68" s="957" t="s">
        <v>114</v>
      </c>
      <c r="C68" s="958" t="s">
        <v>47</v>
      </c>
      <c r="D68" s="958" t="s">
        <v>114</v>
      </c>
      <c r="E68" s="958" t="s">
        <v>47</v>
      </c>
      <c r="F68" s="958" t="s">
        <v>114</v>
      </c>
      <c r="G68" s="959" t="s">
        <v>47</v>
      </c>
      <c r="H68" s="41" t="s">
        <v>47</v>
      </c>
      <c r="I68" s="38"/>
      <c r="J68" s="39"/>
      <c r="K68" s="23">
        <f t="shared" si="6"/>
        <v>0</v>
      </c>
      <c r="M68" s="171"/>
      <c r="N68" s="28">
        <f t="shared" si="0"/>
        <v>0</v>
      </c>
      <c r="O68" s="2"/>
      <c r="P68" s="172"/>
      <c r="Q68" s="28">
        <f t="shared" si="1"/>
        <v>0</v>
      </c>
      <c r="R68" s="29"/>
      <c r="S68" s="130">
        <f t="shared" si="2"/>
        <v>0</v>
      </c>
      <c r="T68" s="28">
        <f t="shared" si="3"/>
        <v>0</v>
      </c>
      <c r="U68" s="104">
        <f t="shared" si="4"/>
        <v>0</v>
      </c>
      <c r="V68" s="105"/>
    </row>
    <row r="69" spans="1:22" x14ac:dyDescent="0.2">
      <c r="A69" s="40" t="s">
        <v>115</v>
      </c>
      <c r="B69" s="957" t="s">
        <v>116</v>
      </c>
      <c r="C69" s="958" t="s">
        <v>47</v>
      </c>
      <c r="D69" s="958" t="s">
        <v>116</v>
      </c>
      <c r="E69" s="958" t="s">
        <v>47</v>
      </c>
      <c r="F69" s="958" t="s">
        <v>116</v>
      </c>
      <c r="G69" s="959" t="s">
        <v>47</v>
      </c>
      <c r="H69" s="41" t="s">
        <v>47</v>
      </c>
      <c r="I69" s="38"/>
      <c r="J69" s="39"/>
      <c r="K69" s="23">
        <f t="shared" si="6"/>
        <v>0</v>
      </c>
      <c r="M69" s="171"/>
      <c r="N69" s="28">
        <f t="shared" si="0"/>
        <v>0</v>
      </c>
      <c r="O69" s="2"/>
      <c r="P69" s="172"/>
      <c r="Q69" s="28">
        <f t="shared" si="1"/>
        <v>0</v>
      </c>
      <c r="R69" s="29"/>
      <c r="S69" s="130">
        <f t="shared" si="2"/>
        <v>0</v>
      </c>
      <c r="T69" s="28">
        <f t="shared" si="3"/>
        <v>0</v>
      </c>
      <c r="U69" s="104">
        <f t="shared" si="4"/>
        <v>0</v>
      </c>
      <c r="V69" s="105"/>
    </row>
    <row r="70" spans="1:22" x14ac:dyDescent="0.2">
      <c r="A70" s="40" t="s">
        <v>117</v>
      </c>
      <c r="B70" s="957" t="s">
        <v>118</v>
      </c>
      <c r="C70" s="958" t="s">
        <v>47</v>
      </c>
      <c r="D70" s="958" t="s">
        <v>118</v>
      </c>
      <c r="E70" s="958" t="s">
        <v>47</v>
      </c>
      <c r="F70" s="958" t="s">
        <v>118</v>
      </c>
      <c r="G70" s="959" t="s">
        <v>47</v>
      </c>
      <c r="H70" s="41" t="s">
        <v>47</v>
      </c>
      <c r="I70" s="38"/>
      <c r="J70" s="39"/>
      <c r="K70" s="23">
        <f t="shared" si="6"/>
        <v>0</v>
      </c>
      <c r="M70" s="171"/>
      <c r="N70" s="28">
        <f t="shared" si="0"/>
        <v>0</v>
      </c>
      <c r="O70" s="2"/>
      <c r="P70" s="172"/>
      <c r="Q70" s="28">
        <f t="shared" si="1"/>
        <v>0</v>
      </c>
      <c r="R70" s="29"/>
      <c r="S70" s="130">
        <f t="shared" si="2"/>
        <v>0</v>
      </c>
      <c r="T70" s="28">
        <f t="shared" si="3"/>
        <v>0</v>
      </c>
      <c r="U70" s="104">
        <f t="shared" si="4"/>
        <v>0</v>
      </c>
      <c r="V70" s="105"/>
    </row>
    <row r="71" spans="1:22" x14ac:dyDescent="0.2">
      <c r="A71" s="40" t="s">
        <v>119</v>
      </c>
      <c r="B71" s="957" t="s">
        <v>120</v>
      </c>
      <c r="C71" s="958" t="s">
        <v>47</v>
      </c>
      <c r="D71" s="958" t="s">
        <v>120</v>
      </c>
      <c r="E71" s="958" t="s">
        <v>47</v>
      </c>
      <c r="F71" s="958" t="s">
        <v>120</v>
      </c>
      <c r="G71" s="959" t="s">
        <v>47</v>
      </c>
      <c r="H71" s="41" t="s">
        <v>47</v>
      </c>
      <c r="I71" s="38"/>
      <c r="J71" s="39"/>
      <c r="K71" s="23">
        <f t="shared" si="6"/>
        <v>0</v>
      </c>
      <c r="M71" s="171"/>
      <c r="N71" s="28">
        <f t="shared" ref="N71:N134" si="7">+ROUND((ROUNDDOWN(M71,2))*J71,2)</f>
        <v>0</v>
      </c>
      <c r="O71" s="2"/>
      <c r="P71" s="172"/>
      <c r="Q71" s="28">
        <f t="shared" ref="Q71:Q134" si="8">+ROUND(P71*J71,2)</f>
        <v>0</v>
      </c>
      <c r="R71" s="29"/>
      <c r="S71" s="130">
        <f t="shared" ref="S71:S134" si="9">+M71+P71</f>
        <v>0</v>
      </c>
      <c r="T71" s="28">
        <f t="shared" ref="T71:T134" si="10">+ROUND((ROUNDDOWN(S71,2))*J71,2)</f>
        <v>0</v>
      </c>
      <c r="U71" s="104">
        <f t="shared" ref="U71:U134" si="11">IF(K71=0,0)+IF(K71&gt;0,T71/K71)</f>
        <v>0</v>
      </c>
      <c r="V71" s="105"/>
    </row>
    <row r="72" spans="1:22" x14ac:dyDescent="0.2">
      <c r="A72" s="40" t="s">
        <v>121</v>
      </c>
      <c r="B72" s="957" t="s">
        <v>122</v>
      </c>
      <c r="C72" s="958" t="s">
        <v>47</v>
      </c>
      <c r="D72" s="958" t="s">
        <v>122</v>
      </c>
      <c r="E72" s="958" t="s">
        <v>47</v>
      </c>
      <c r="F72" s="958" t="s">
        <v>122</v>
      </c>
      <c r="G72" s="959" t="s">
        <v>47</v>
      </c>
      <c r="H72" s="41" t="s">
        <v>47</v>
      </c>
      <c r="I72" s="38"/>
      <c r="J72" s="39"/>
      <c r="K72" s="23">
        <f t="shared" si="6"/>
        <v>0</v>
      </c>
      <c r="M72" s="171"/>
      <c r="N72" s="28">
        <f t="shared" si="7"/>
        <v>0</v>
      </c>
      <c r="O72" s="2"/>
      <c r="P72" s="172"/>
      <c r="Q72" s="28">
        <f t="shared" si="8"/>
        <v>0</v>
      </c>
      <c r="R72" s="29"/>
      <c r="S72" s="130">
        <f t="shared" si="9"/>
        <v>0</v>
      </c>
      <c r="T72" s="28">
        <f t="shared" si="10"/>
        <v>0</v>
      </c>
      <c r="U72" s="104">
        <f t="shared" si="11"/>
        <v>0</v>
      </c>
      <c r="V72" s="105"/>
    </row>
    <row r="73" spans="1:22" x14ac:dyDescent="0.2">
      <c r="A73" s="40" t="s">
        <v>401</v>
      </c>
      <c r="B73" s="957" t="s">
        <v>402</v>
      </c>
      <c r="C73" s="958" t="s">
        <v>47</v>
      </c>
      <c r="D73" s="958" t="s">
        <v>402</v>
      </c>
      <c r="E73" s="958" t="s">
        <v>47</v>
      </c>
      <c r="F73" s="958" t="s">
        <v>402</v>
      </c>
      <c r="G73" s="959" t="s">
        <v>47</v>
      </c>
      <c r="H73" s="41" t="s">
        <v>47</v>
      </c>
      <c r="I73" s="38"/>
      <c r="J73" s="39"/>
      <c r="K73" s="23">
        <f t="shared" si="6"/>
        <v>0</v>
      </c>
      <c r="M73" s="171"/>
      <c r="N73" s="28">
        <f t="shared" si="7"/>
        <v>0</v>
      </c>
      <c r="O73" s="2"/>
      <c r="P73" s="172"/>
      <c r="Q73" s="28">
        <f t="shared" si="8"/>
        <v>0</v>
      </c>
      <c r="R73" s="29"/>
      <c r="S73" s="130">
        <f t="shared" si="9"/>
        <v>0</v>
      </c>
      <c r="T73" s="28">
        <f t="shared" si="10"/>
        <v>0</v>
      </c>
      <c r="U73" s="104">
        <f t="shared" si="11"/>
        <v>0</v>
      </c>
      <c r="V73" s="105"/>
    </row>
    <row r="74" spans="1:22" x14ac:dyDescent="0.2">
      <c r="A74" s="40" t="s">
        <v>403</v>
      </c>
      <c r="B74" s="957" t="s">
        <v>404</v>
      </c>
      <c r="C74" s="958" t="s">
        <v>47</v>
      </c>
      <c r="D74" s="958" t="s">
        <v>404</v>
      </c>
      <c r="E74" s="958" t="s">
        <v>47</v>
      </c>
      <c r="F74" s="958" t="s">
        <v>404</v>
      </c>
      <c r="G74" s="959" t="s">
        <v>47</v>
      </c>
      <c r="H74" s="41" t="s">
        <v>47</v>
      </c>
      <c r="I74" s="38"/>
      <c r="J74" s="39"/>
      <c r="K74" s="23">
        <f t="shared" si="6"/>
        <v>0</v>
      </c>
      <c r="M74" s="171"/>
      <c r="N74" s="28">
        <f t="shared" si="7"/>
        <v>0</v>
      </c>
      <c r="O74" s="2"/>
      <c r="P74" s="172"/>
      <c r="Q74" s="28">
        <f t="shared" si="8"/>
        <v>0</v>
      </c>
      <c r="R74" s="29"/>
      <c r="S74" s="130">
        <f t="shared" si="9"/>
        <v>0</v>
      </c>
      <c r="T74" s="28">
        <f t="shared" si="10"/>
        <v>0</v>
      </c>
      <c r="U74" s="104">
        <f t="shared" si="11"/>
        <v>0</v>
      </c>
      <c r="V74" s="105"/>
    </row>
    <row r="75" spans="1:22" x14ac:dyDescent="0.2">
      <c r="A75" s="129"/>
      <c r="B75" s="960" t="s">
        <v>405</v>
      </c>
      <c r="C75" s="961"/>
      <c r="D75" s="961" t="s">
        <v>405</v>
      </c>
      <c r="E75" s="961"/>
      <c r="F75" s="961" t="s">
        <v>405</v>
      </c>
      <c r="G75" s="962"/>
      <c r="H75" s="131"/>
      <c r="I75" s="132"/>
      <c r="J75" s="133"/>
      <c r="K75" s="26"/>
      <c r="M75" s="171"/>
      <c r="N75" s="28">
        <f t="shared" si="7"/>
        <v>0</v>
      </c>
      <c r="O75" s="2"/>
      <c r="P75" s="172"/>
      <c r="Q75" s="28">
        <f t="shared" si="8"/>
        <v>0</v>
      </c>
      <c r="R75" s="29"/>
      <c r="S75" s="130">
        <f t="shared" si="9"/>
        <v>0</v>
      </c>
      <c r="T75" s="28">
        <f t="shared" si="10"/>
        <v>0</v>
      </c>
      <c r="U75" s="104">
        <f t="shared" si="11"/>
        <v>0</v>
      </c>
      <c r="V75" s="105"/>
    </row>
    <row r="76" spans="1:22" x14ac:dyDescent="0.2">
      <c r="A76" s="40" t="s">
        <v>123</v>
      </c>
      <c r="B76" s="957" t="s">
        <v>124</v>
      </c>
      <c r="C76" s="958" t="s">
        <v>47</v>
      </c>
      <c r="D76" s="958" t="s">
        <v>124</v>
      </c>
      <c r="E76" s="958" t="s">
        <v>47</v>
      </c>
      <c r="F76" s="958" t="s">
        <v>124</v>
      </c>
      <c r="G76" s="959" t="s">
        <v>47</v>
      </c>
      <c r="H76" s="41" t="s">
        <v>47</v>
      </c>
      <c r="I76" s="38"/>
      <c r="J76" s="39"/>
      <c r="K76" s="23">
        <f t="shared" si="6"/>
        <v>0</v>
      </c>
      <c r="M76" s="171"/>
      <c r="N76" s="28">
        <f t="shared" si="7"/>
        <v>0</v>
      </c>
      <c r="O76" s="2"/>
      <c r="P76" s="172"/>
      <c r="Q76" s="28">
        <f t="shared" si="8"/>
        <v>0</v>
      </c>
      <c r="R76" s="29"/>
      <c r="S76" s="130">
        <f t="shared" si="9"/>
        <v>0</v>
      </c>
      <c r="T76" s="28">
        <f t="shared" si="10"/>
        <v>0</v>
      </c>
      <c r="U76" s="104">
        <f t="shared" si="11"/>
        <v>0</v>
      </c>
      <c r="V76" s="105"/>
    </row>
    <row r="77" spans="1:22" x14ac:dyDescent="0.2">
      <c r="A77" s="40" t="s">
        <v>406</v>
      </c>
      <c r="B77" s="957" t="s">
        <v>407</v>
      </c>
      <c r="C77" s="958" t="s">
        <v>47</v>
      </c>
      <c r="D77" s="958" t="s">
        <v>407</v>
      </c>
      <c r="E77" s="958" t="s">
        <v>47</v>
      </c>
      <c r="F77" s="958" t="s">
        <v>407</v>
      </c>
      <c r="G77" s="959" t="s">
        <v>47</v>
      </c>
      <c r="H77" s="41" t="s">
        <v>47</v>
      </c>
      <c r="I77" s="38"/>
      <c r="J77" s="39"/>
      <c r="K77" s="23">
        <f t="shared" si="6"/>
        <v>0</v>
      </c>
      <c r="M77" s="171"/>
      <c r="N77" s="28">
        <f t="shared" si="7"/>
        <v>0</v>
      </c>
      <c r="O77" s="2"/>
      <c r="P77" s="172"/>
      <c r="Q77" s="28">
        <f t="shared" si="8"/>
        <v>0</v>
      </c>
      <c r="R77" s="29"/>
      <c r="S77" s="130">
        <f t="shared" si="9"/>
        <v>0</v>
      </c>
      <c r="T77" s="28">
        <f t="shared" si="10"/>
        <v>0</v>
      </c>
      <c r="U77" s="104">
        <f t="shared" si="11"/>
        <v>0</v>
      </c>
      <c r="V77" s="105"/>
    </row>
    <row r="78" spans="1:22" x14ac:dyDescent="0.2">
      <c r="A78" s="40" t="s">
        <v>408</v>
      </c>
      <c r="B78" s="957" t="s">
        <v>409</v>
      </c>
      <c r="C78" s="958" t="s">
        <v>47</v>
      </c>
      <c r="D78" s="958" t="s">
        <v>409</v>
      </c>
      <c r="E78" s="958" t="s">
        <v>47</v>
      </c>
      <c r="F78" s="958" t="s">
        <v>409</v>
      </c>
      <c r="G78" s="959" t="s">
        <v>47</v>
      </c>
      <c r="H78" s="41" t="s">
        <v>47</v>
      </c>
      <c r="I78" s="38"/>
      <c r="J78" s="39"/>
      <c r="K78" s="23">
        <f t="shared" si="6"/>
        <v>0</v>
      </c>
      <c r="M78" s="171"/>
      <c r="N78" s="28">
        <f t="shared" si="7"/>
        <v>0</v>
      </c>
      <c r="O78" s="2"/>
      <c r="P78" s="172"/>
      <c r="Q78" s="28">
        <f t="shared" si="8"/>
        <v>0</v>
      </c>
      <c r="R78" s="29"/>
      <c r="S78" s="130">
        <f t="shared" si="9"/>
        <v>0</v>
      </c>
      <c r="T78" s="28">
        <f t="shared" si="10"/>
        <v>0</v>
      </c>
      <c r="U78" s="104">
        <f t="shared" si="11"/>
        <v>0</v>
      </c>
      <c r="V78" s="105"/>
    </row>
    <row r="79" spans="1:22" x14ac:dyDescent="0.2">
      <c r="A79" s="40" t="s">
        <v>410</v>
      </c>
      <c r="B79" s="957" t="s">
        <v>411</v>
      </c>
      <c r="C79" s="958" t="s">
        <v>47</v>
      </c>
      <c r="D79" s="958" t="s">
        <v>411</v>
      </c>
      <c r="E79" s="958" t="s">
        <v>47</v>
      </c>
      <c r="F79" s="958" t="s">
        <v>411</v>
      </c>
      <c r="G79" s="959" t="s">
        <v>47</v>
      </c>
      <c r="H79" s="41" t="s">
        <v>47</v>
      </c>
      <c r="I79" s="38"/>
      <c r="J79" s="39"/>
      <c r="K79" s="23">
        <f t="shared" si="6"/>
        <v>0</v>
      </c>
      <c r="M79" s="171"/>
      <c r="N79" s="28">
        <f t="shared" si="7"/>
        <v>0</v>
      </c>
      <c r="O79" s="2"/>
      <c r="P79" s="172"/>
      <c r="Q79" s="28">
        <f t="shared" si="8"/>
        <v>0</v>
      </c>
      <c r="R79" s="29"/>
      <c r="S79" s="130">
        <f t="shared" si="9"/>
        <v>0</v>
      </c>
      <c r="T79" s="28">
        <f t="shared" si="10"/>
        <v>0</v>
      </c>
      <c r="U79" s="104">
        <f t="shared" si="11"/>
        <v>0</v>
      </c>
      <c r="V79" s="105"/>
    </row>
    <row r="80" spans="1:22" x14ac:dyDescent="0.2">
      <c r="A80" s="40" t="s">
        <v>125</v>
      </c>
      <c r="B80" s="957" t="s">
        <v>126</v>
      </c>
      <c r="C80" s="958" t="s">
        <v>47</v>
      </c>
      <c r="D80" s="958" t="s">
        <v>126</v>
      </c>
      <c r="E80" s="958" t="s">
        <v>47</v>
      </c>
      <c r="F80" s="958" t="s">
        <v>126</v>
      </c>
      <c r="G80" s="959" t="s">
        <v>47</v>
      </c>
      <c r="H80" s="41" t="s">
        <v>47</v>
      </c>
      <c r="I80" s="38"/>
      <c r="J80" s="39"/>
      <c r="K80" s="23">
        <f t="shared" si="6"/>
        <v>0</v>
      </c>
      <c r="M80" s="171"/>
      <c r="N80" s="28">
        <f t="shared" si="7"/>
        <v>0</v>
      </c>
      <c r="O80" s="2"/>
      <c r="P80" s="172"/>
      <c r="Q80" s="28">
        <f t="shared" si="8"/>
        <v>0</v>
      </c>
      <c r="R80" s="29"/>
      <c r="S80" s="130">
        <f t="shared" si="9"/>
        <v>0</v>
      </c>
      <c r="T80" s="28">
        <f t="shared" si="10"/>
        <v>0</v>
      </c>
      <c r="U80" s="104">
        <f t="shared" si="11"/>
        <v>0</v>
      </c>
      <c r="V80" s="105"/>
    </row>
    <row r="81" spans="1:22" x14ac:dyDescent="0.2">
      <c r="A81" s="40"/>
      <c r="B81" s="957" t="s">
        <v>127</v>
      </c>
      <c r="C81" s="958"/>
      <c r="D81" s="958" t="s">
        <v>127</v>
      </c>
      <c r="E81" s="958"/>
      <c r="F81" s="958" t="s">
        <v>127</v>
      </c>
      <c r="G81" s="959"/>
      <c r="H81" s="41"/>
      <c r="I81" s="38"/>
      <c r="J81" s="39"/>
      <c r="K81" s="23">
        <f t="shared" si="6"/>
        <v>0</v>
      </c>
      <c r="M81" s="171"/>
      <c r="N81" s="28">
        <f t="shared" si="7"/>
        <v>0</v>
      </c>
      <c r="O81" s="2"/>
      <c r="P81" s="172"/>
      <c r="Q81" s="28">
        <f t="shared" si="8"/>
        <v>0</v>
      </c>
      <c r="R81" s="29"/>
      <c r="S81" s="130">
        <f t="shared" si="9"/>
        <v>0</v>
      </c>
      <c r="T81" s="28">
        <f t="shared" si="10"/>
        <v>0</v>
      </c>
      <c r="U81" s="104">
        <f t="shared" si="11"/>
        <v>0</v>
      </c>
      <c r="V81" s="105"/>
    </row>
    <row r="82" spans="1:22" x14ac:dyDescent="0.2">
      <c r="A82" s="40" t="s">
        <v>128</v>
      </c>
      <c r="B82" s="957" t="s">
        <v>129</v>
      </c>
      <c r="C82" s="958" t="s">
        <v>73</v>
      </c>
      <c r="D82" s="958" t="s">
        <v>129</v>
      </c>
      <c r="E82" s="958" t="s">
        <v>73</v>
      </c>
      <c r="F82" s="958" t="s">
        <v>129</v>
      </c>
      <c r="G82" s="959" t="s">
        <v>73</v>
      </c>
      <c r="H82" s="41" t="s">
        <v>73</v>
      </c>
      <c r="I82" s="38"/>
      <c r="J82" s="39"/>
      <c r="K82" s="23">
        <f t="shared" si="6"/>
        <v>0</v>
      </c>
      <c r="M82" s="171"/>
      <c r="N82" s="28">
        <f t="shared" si="7"/>
        <v>0</v>
      </c>
      <c r="O82" s="2"/>
      <c r="P82" s="172"/>
      <c r="Q82" s="28">
        <f t="shared" si="8"/>
        <v>0</v>
      </c>
      <c r="R82" s="29"/>
      <c r="S82" s="130">
        <f t="shared" si="9"/>
        <v>0</v>
      </c>
      <c r="T82" s="28">
        <f t="shared" si="10"/>
        <v>0</v>
      </c>
      <c r="U82" s="104">
        <f t="shared" si="11"/>
        <v>0</v>
      </c>
      <c r="V82" s="105"/>
    </row>
    <row r="83" spans="1:22" x14ac:dyDescent="0.2">
      <c r="A83" s="125"/>
      <c r="B83" s="963" t="s">
        <v>79</v>
      </c>
      <c r="C83" s="964"/>
      <c r="D83" s="964" t="s">
        <v>79</v>
      </c>
      <c r="E83" s="964"/>
      <c r="F83" s="964" t="s">
        <v>79</v>
      </c>
      <c r="G83" s="965"/>
      <c r="H83" s="137"/>
      <c r="I83" s="138"/>
      <c r="J83" s="139"/>
      <c r="K83" s="140"/>
      <c r="M83" s="171"/>
      <c r="N83" s="28">
        <f t="shared" si="7"/>
        <v>0</v>
      </c>
      <c r="O83" s="2"/>
      <c r="P83" s="172"/>
      <c r="Q83" s="28">
        <f t="shared" si="8"/>
        <v>0</v>
      </c>
      <c r="R83" s="29"/>
      <c r="S83" s="130">
        <f t="shared" si="9"/>
        <v>0</v>
      </c>
      <c r="T83" s="28">
        <f t="shared" si="10"/>
        <v>0</v>
      </c>
      <c r="U83" s="104">
        <f t="shared" si="11"/>
        <v>0</v>
      </c>
      <c r="V83" s="105"/>
    </row>
    <row r="84" spans="1:22" x14ac:dyDescent="0.2">
      <c r="A84" s="129"/>
      <c r="B84" s="960" t="s">
        <v>80</v>
      </c>
      <c r="C84" s="961" t="s">
        <v>412</v>
      </c>
      <c r="D84" s="961" t="s">
        <v>80</v>
      </c>
      <c r="E84" s="961" t="s">
        <v>412</v>
      </c>
      <c r="F84" s="961" t="s">
        <v>80</v>
      </c>
      <c r="G84" s="962" t="s">
        <v>412</v>
      </c>
      <c r="H84" s="131" t="s">
        <v>412</v>
      </c>
      <c r="I84" s="132"/>
      <c r="J84" s="133"/>
      <c r="K84" s="26"/>
      <c r="M84" s="171"/>
      <c r="N84" s="28">
        <f t="shared" si="7"/>
        <v>0</v>
      </c>
      <c r="O84" s="2"/>
      <c r="P84" s="172"/>
      <c r="Q84" s="28">
        <f t="shared" si="8"/>
        <v>0</v>
      </c>
      <c r="R84" s="29"/>
      <c r="S84" s="130">
        <f t="shared" si="9"/>
        <v>0</v>
      </c>
      <c r="T84" s="28">
        <f t="shared" si="10"/>
        <v>0</v>
      </c>
      <c r="U84" s="104">
        <f t="shared" si="11"/>
        <v>0</v>
      </c>
      <c r="V84" s="105"/>
    </row>
    <row r="85" spans="1:22" x14ac:dyDescent="0.2">
      <c r="A85" s="40" t="s">
        <v>130</v>
      </c>
      <c r="B85" s="957" t="s">
        <v>131</v>
      </c>
      <c r="C85" s="958" t="s">
        <v>47</v>
      </c>
      <c r="D85" s="958" t="s">
        <v>131</v>
      </c>
      <c r="E85" s="958" t="s">
        <v>47</v>
      </c>
      <c r="F85" s="958" t="s">
        <v>131</v>
      </c>
      <c r="G85" s="959" t="s">
        <v>47</v>
      </c>
      <c r="H85" s="41" t="s">
        <v>47</v>
      </c>
      <c r="I85" s="38"/>
      <c r="J85" s="39"/>
      <c r="K85" s="23">
        <f t="shared" si="6"/>
        <v>0</v>
      </c>
      <c r="M85" s="171"/>
      <c r="N85" s="28">
        <f t="shared" si="7"/>
        <v>0</v>
      </c>
      <c r="O85" s="2"/>
      <c r="P85" s="172"/>
      <c r="Q85" s="28">
        <f t="shared" si="8"/>
        <v>0</v>
      </c>
      <c r="R85" s="29"/>
      <c r="S85" s="130">
        <f t="shared" si="9"/>
        <v>0</v>
      </c>
      <c r="T85" s="28">
        <f t="shared" si="10"/>
        <v>0</v>
      </c>
      <c r="U85" s="104">
        <f t="shared" si="11"/>
        <v>0</v>
      </c>
      <c r="V85" s="105"/>
    </row>
    <row r="86" spans="1:22" x14ac:dyDescent="0.2">
      <c r="A86" s="40" t="s">
        <v>413</v>
      </c>
      <c r="B86" s="957" t="s">
        <v>414</v>
      </c>
      <c r="C86" s="958" t="s">
        <v>47</v>
      </c>
      <c r="D86" s="958" t="s">
        <v>414</v>
      </c>
      <c r="E86" s="958" t="s">
        <v>47</v>
      </c>
      <c r="F86" s="958" t="s">
        <v>414</v>
      </c>
      <c r="G86" s="959" t="s">
        <v>47</v>
      </c>
      <c r="H86" s="41" t="s">
        <v>47</v>
      </c>
      <c r="I86" s="38"/>
      <c r="J86" s="39"/>
      <c r="K86" s="23">
        <f t="shared" si="6"/>
        <v>0</v>
      </c>
      <c r="M86" s="171"/>
      <c r="N86" s="28">
        <f t="shared" si="7"/>
        <v>0</v>
      </c>
      <c r="O86" s="2"/>
      <c r="P86" s="172"/>
      <c r="Q86" s="28">
        <f t="shared" si="8"/>
        <v>0</v>
      </c>
      <c r="R86" s="29"/>
      <c r="S86" s="130">
        <f t="shared" si="9"/>
        <v>0</v>
      </c>
      <c r="T86" s="28">
        <f t="shared" si="10"/>
        <v>0</v>
      </c>
      <c r="U86" s="104">
        <f t="shared" si="11"/>
        <v>0</v>
      </c>
      <c r="V86" s="105"/>
    </row>
    <row r="87" spans="1:22" x14ac:dyDescent="0.2">
      <c r="A87" s="40" t="s">
        <v>415</v>
      </c>
      <c r="B87" s="957" t="s">
        <v>416</v>
      </c>
      <c r="C87" s="958" t="s">
        <v>47</v>
      </c>
      <c r="D87" s="958" t="s">
        <v>416</v>
      </c>
      <c r="E87" s="958" t="s">
        <v>47</v>
      </c>
      <c r="F87" s="958" t="s">
        <v>416</v>
      </c>
      <c r="G87" s="959" t="s">
        <v>47</v>
      </c>
      <c r="H87" s="41" t="s">
        <v>47</v>
      </c>
      <c r="I87" s="38"/>
      <c r="J87" s="39"/>
      <c r="K87" s="23">
        <f t="shared" si="6"/>
        <v>0</v>
      </c>
      <c r="M87" s="171"/>
      <c r="N87" s="28">
        <f t="shared" si="7"/>
        <v>0</v>
      </c>
      <c r="O87" s="2"/>
      <c r="P87" s="172"/>
      <c r="Q87" s="28">
        <f t="shared" si="8"/>
        <v>0</v>
      </c>
      <c r="R87" s="29"/>
      <c r="S87" s="130">
        <f t="shared" si="9"/>
        <v>0</v>
      </c>
      <c r="T87" s="28">
        <f t="shared" si="10"/>
        <v>0</v>
      </c>
      <c r="U87" s="104">
        <f t="shared" si="11"/>
        <v>0</v>
      </c>
      <c r="V87" s="105"/>
    </row>
    <row r="88" spans="1:22" x14ac:dyDescent="0.2">
      <c r="A88" s="40" t="s">
        <v>132</v>
      </c>
      <c r="B88" s="957" t="s">
        <v>133</v>
      </c>
      <c r="C88" s="958" t="s">
        <v>47</v>
      </c>
      <c r="D88" s="958" t="s">
        <v>133</v>
      </c>
      <c r="E88" s="958" t="s">
        <v>47</v>
      </c>
      <c r="F88" s="958" t="s">
        <v>133</v>
      </c>
      <c r="G88" s="959" t="s">
        <v>47</v>
      </c>
      <c r="H88" s="41" t="s">
        <v>47</v>
      </c>
      <c r="I88" s="38"/>
      <c r="J88" s="39"/>
      <c r="K88" s="23">
        <f t="shared" si="6"/>
        <v>0</v>
      </c>
      <c r="M88" s="171"/>
      <c r="N88" s="28">
        <f t="shared" si="7"/>
        <v>0</v>
      </c>
      <c r="O88" s="2"/>
      <c r="P88" s="172"/>
      <c r="Q88" s="28">
        <f t="shared" si="8"/>
        <v>0</v>
      </c>
      <c r="R88" s="29"/>
      <c r="S88" s="130">
        <f t="shared" si="9"/>
        <v>0</v>
      </c>
      <c r="T88" s="28">
        <f t="shared" si="10"/>
        <v>0</v>
      </c>
      <c r="U88" s="104">
        <f t="shared" si="11"/>
        <v>0</v>
      </c>
      <c r="V88" s="105"/>
    </row>
    <row r="89" spans="1:22" x14ac:dyDescent="0.2">
      <c r="A89" s="40"/>
      <c r="B89" s="960" t="s">
        <v>81</v>
      </c>
      <c r="C89" s="961"/>
      <c r="D89" s="961" t="s">
        <v>81</v>
      </c>
      <c r="E89" s="961"/>
      <c r="F89" s="961" t="s">
        <v>81</v>
      </c>
      <c r="G89" s="962"/>
      <c r="H89" s="41"/>
      <c r="I89" s="38"/>
      <c r="J89" s="39"/>
      <c r="K89" s="23">
        <f t="shared" si="6"/>
        <v>0</v>
      </c>
      <c r="M89" s="171"/>
      <c r="N89" s="28">
        <f t="shared" si="7"/>
        <v>0</v>
      </c>
      <c r="O89" s="2"/>
      <c r="P89" s="172"/>
      <c r="Q89" s="28">
        <f t="shared" si="8"/>
        <v>0</v>
      </c>
      <c r="R89" s="29"/>
      <c r="S89" s="130">
        <f t="shared" si="9"/>
        <v>0</v>
      </c>
      <c r="T89" s="28">
        <f t="shared" si="10"/>
        <v>0</v>
      </c>
      <c r="U89" s="104">
        <f t="shared" si="11"/>
        <v>0</v>
      </c>
      <c r="V89" s="105"/>
    </row>
    <row r="90" spans="1:22" x14ac:dyDescent="0.2">
      <c r="A90" s="40" t="s">
        <v>134</v>
      </c>
      <c r="B90" s="957" t="s">
        <v>135</v>
      </c>
      <c r="C90" s="958" t="s">
        <v>73</v>
      </c>
      <c r="D90" s="958" t="s">
        <v>135</v>
      </c>
      <c r="E90" s="958" t="s">
        <v>73</v>
      </c>
      <c r="F90" s="958" t="s">
        <v>135</v>
      </c>
      <c r="G90" s="959" t="s">
        <v>73</v>
      </c>
      <c r="H90" s="41" t="s">
        <v>73</v>
      </c>
      <c r="I90" s="38"/>
      <c r="J90" s="39"/>
      <c r="K90" s="23">
        <f t="shared" si="6"/>
        <v>0</v>
      </c>
      <c r="M90" s="171"/>
      <c r="N90" s="28">
        <f t="shared" si="7"/>
        <v>0</v>
      </c>
      <c r="O90" s="2"/>
      <c r="P90" s="172"/>
      <c r="Q90" s="28">
        <f t="shared" si="8"/>
        <v>0</v>
      </c>
      <c r="R90" s="29"/>
      <c r="S90" s="130">
        <f t="shared" si="9"/>
        <v>0</v>
      </c>
      <c r="T90" s="28">
        <f t="shared" si="10"/>
        <v>0</v>
      </c>
      <c r="U90" s="104">
        <f t="shared" si="11"/>
        <v>0</v>
      </c>
      <c r="V90" s="105"/>
    </row>
    <row r="91" spans="1:22" x14ac:dyDescent="0.2">
      <c r="A91" s="40" t="s">
        <v>136</v>
      </c>
      <c r="B91" s="957" t="s">
        <v>137</v>
      </c>
      <c r="C91" s="958" t="s">
        <v>73</v>
      </c>
      <c r="D91" s="958" t="s">
        <v>137</v>
      </c>
      <c r="E91" s="958" t="s">
        <v>73</v>
      </c>
      <c r="F91" s="958" t="s">
        <v>137</v>
      </c>
      <c r="G91" s="959" t="s">
        <v>73</v>
      </c>
      <c r="H91" s="41" t="s">
        <v>73</v>
      </c>
      <c r="I91" s="38"/>
      <c r="J91" s="39"/>
      <c r="K91" s="23">
        <f t="shared" si="6"/>
        <v>0</v>
      </c>
      <c r="M91" s="171"/>
      <c r="N91" s="28">
        <f t="shared" si="7"/>
        <v>0</v>
      </c>
      <c r="O91" s="2"/>
      <c r="P91" s="172"/>
      <c r="Q91" s="28">
        <f t="shared" si="8"/>
        <v>0</v>
      </c>
      <c r="R91" s="29"/>
      <c r="S91" s="130">
        <f t="shared" si="9"/>
        <v>0</v>
      </c>
      <c r="T91" s="28">
        <f t="shared" si="10"/>
        <v>0</v>
      </c>
      <c r="U91" s="104">
        <f t="shared" si="11"/>
        <v>0</v>
      </c>
      <c r="V91" s="105"/>
    </row>
    <row r="92" spans="1:22" x14ac:dyDescent="0.2">
      <c r="A92" s="40" t="s">
        <v>138</v>
      </c>
      <c r="B92" s="957" t="s">
        <v>139</v>
      </c>
      <c r="C92" s="958" t="s">
        <v>73</v>
      </c>
      <c r="D92" s="958" t="s">
        <v>139</v>
      </c>
      <c r="E92" s="958" t="s">
        <v>73</v>
      </c>
      <c r="F92" s="958" t="s">
        <v>139</v>
      </c>
      <c r="G92" s="959" t="s">
        <v>73</v>
      </c>
      <c r="H92" s="41" t="s">
        <v>73</v>
      </c>
      <c r="I92" s="38"/>
      <c r="J92" s="39"/>
      <c r="K92" s="23">
        <f t="shared" si="6"/>
        <v>0</v>
      </c>
      <c r="M92" s="171"/>
      <c r="N92" s="28">
        <f t="shared" si="7"/>
        <v>0</v>
      </c>
      <c r="O92" s="2"/>
      <c r="P92" s="172"/>
      <c r="Q92" s="28">
        <f t="shared" si="8"/>
        <v>0</v>
      </c>
      <c r="R92" s="29"/>
      <c r="S92" s="130">
        <f t="shared" si="9"/>
        <v>0</v>
      </c>
      <c r="T92" s="28">
        <f t="shared" si="10"/>
        <v>0</v>
      </c>
      <c r="U92" s="104">
        <f t="shared" si="11"/>
        <v>0</v>
      </c>
      <c r="V92" s="105"/>
    </row>
    <row r="93" spans="1:22" x14ac:dyDescent="0.2">
      <c r="A93" s="40" t="s">
        <v>140</v>
      </c>
      <c r="B93" s="957" t="s">
        <v>141</v>
      </c>
      <c r="C93" s="958" t="s">
        <v>73</v>
      </c>
      <c r="D93" s="958" t="s">
        <v>141</v>
      </c>
      <c r="E93" s="958" t="s">
        <v>73</v>
      </c>
      <c r="F93" s="958" t="s">
        <v>141</v>
      </c>
      <c r="G93" s="959" t="s">
        <v>73</v>
      </c>
      <c r="H93" s="41" t="s">
        <v>73</v>
      </c>
      <c r="I93" s="38"/>
      <c r="J93" s="39"/>
      <c r="K93" s="23">
        <f t="shared" si="6"/>
        <v>0</v>
      </c>
      <c r="M93" s="171"/>
      <c r="N93" s="28">
        <f t="shared" si="7"/>
        <v>0</v>
      </c>
      <c r="O93" s="2"/>
      <c r="P93" s="172"/>
      <c r="Q93" s="28">
        <f t="shared" si="8"/>
        <v>0</v>
      </c>
      <c r="R93" s="29"/>
      <c r="S93" s="130">
        <f t="shared" si="9"/>
        <v>0</v>
      </c>
      <c r="T93" s="28">
        <f t="shared" si="10"/>
        <v>0</v>
      </c>
      <c r="U93" s="104">
        <f t="shared" si="11"/>
        <v>0</v>
      </c>
      <c r="V93" s="105"/>
    </row>
    <row r="94" spans="1:22" x14ac:dyDescent="0.2">
      <c r="A94" s="40"/>
      <c r="B94" s="960" t="s">
        <v>142</v>
      </c>
      <c r="C94" s="961"/>
      <c r="D94" s="961" t="s">
        <v>142</v>
      </c>
      <c r="E94" s="961"/>
      <c r="F94" s="961" t="s">
        <v>142</v>
      </c>
      <c r="G94" s="962"/>
      <c r="H94" s="41"/>
      <c r="I94" s="38"/>
      <c r="J94" s="39"/>
      <c r="K94" s="23">
        <f t="shared" si="6"/>
        <v>0</v>
      </c>
      <c r="M94" s="171"/>
      <c r="N94" s="28">
        <f t="shared" si="7"/>
        <v>0</v>
      </c>
      <c r="O94" s="2"/>
      <c r="P94" s="172"/>
      <c r="Q94" s="28">
        <f t="shared" si="8"/>
        <v>0</v>
      </c>
      <c r="R94" s="29"/>
      <c r="S94" s="130">
        <f t="shared" si="9"/>
        <v>0</v>
      </c>
      <c r="T94" s="28">
        <f t="shared" si="10"/>
        <v>0</v>
      </c>
      <c r="U94" s="104">
        <f t="shared" si="11"/>
        <v>0</v>
      </c>
      <c r="V94" s="105"/>
    </row>
    <row r="95" spans="1:22" x14ac:dyDescent="0.2">
      <c r="A95" s="40" t="s">
        <v>417</v>
      </c>
      <c r="B95" s="957" t="s">
        <v>418</v>
      </c>
      <c r="C95" s="958" t="s">
        <v>47</v>
      </c>
      <c r="D95" s="958" t="s">
        <v>418</v>
      </c>
      <c r="E95" s="958" t="s">
        <v>47</v>
      </c>
      <c r="F95" s="958" t="s">
        <v>418</v>
      </c>
      <c r="G95" s="959" t="s">
        <v>47</v>
      </c>
      <c r="H95" s="41" t="s">
        <v>47</v>
      </c>
      <c r="I95" s="38"/>
      <c r="J95" s="39"/>
      <c r="K95" s="23">
        <f t="shared" si="6"/>
        <v>0</v>
      </c>
      <c r="M95" s="171"/>
      <c r="N95" s="28">
        <f t="shared" si="7"/>
        <v>0</v>
      </c>
      <c r="O95" s="2"/>
      <c r="P95" s="172"/>
      <c r="Q95" s="28">
        <f t="shared" si="8"/>
        <v>0</v>
      </c>
      <c r="R95" s="29"/>
      <c r="S95" s="130">
        <f t="shared" si="9"/>
        <v>0</v>
      </c>
      <c r="T95" s="28">
        <f t="shared" si="10"/>
        <v>0</v>
      </c>
      <c r="U95" s="104">
        <f t="shared" si="11"/>
        <v>0</v>
      </c>
      <c r="V95" s="105"/>
    </row>
    <row r="96" spans="1:22" x14ac:dyDescent="0.2">
      <c r="A96" s="40" t="s">
        <v>143</v>
      </c>
      <c r="B96" s="957" t="s">
        <v>144</v>
      </c>
      <c r="C96" s="958" t="s">
        <v>47</v>
      </c>
      <c r="D96" s="958" t="s">
        <v>144</v>
      </c>
      <c r="E96" s="958" t="s">
        <v>47</v>
      </c>
      <c r="F96" s="958" t="s">
        <v>144</v>
      </c>
      <c r="G96" s="959" t="s">
        <v>47</v>
      </c>
      <c r="H96" s="41" t="s">
        <v>47</v>
      </c>
      <c r="I96" s="38"/>
      <c r="J96" s="39"/>
      <c r="K96" s="23">
        <f t="shared" si="6"/>
        <v>0</v>
      </c>
      <c r="M96" s="171"/>
      <c r="N96" s="28">
        <f t="shared" si="7"/>
        <v>0</v>
      </c>
      <c r="O96" s="2"/>
      <c r="P96" s="172"/>
      <c r="Q96" s="28">
        <f t="shared" si="8"/>
        <v>0</v>
      </c>
      <c r="R96" s="29"/>
      <c r="S96" s="130">
        <f t="shared" si="9"/>
        <v>0</v>
      </c>
      <c r="T96" s="28">
        <f t="shared" si="10"/>
        <v>0</v>
      </c>
      <c r="U96" s="104">
        <f t="shared" si="11"/>
        <v>0</v>
      </c>
      <c r="V96" s="105"/>
    </row>
    <row r="97" spans="1:22" x14ac:dyDescent="0.2">
      <c r="A97" s="40" t="s">
        <v>419</v>
      </c>
      <c r="B97" s="957" t="s">
        <v>420</v>
      </c>
      <c r="C97" s="958" t="s">
        <v>47</v>
      </c>
      <c r="D97" s="958" t="s">
        <v>420</v>
      </c>
      <c r="E97" s="958" t="s">
        <v>47</v>
      </c>
      <c r="F97" s="958" t="s">
        <v>420</v>
      </c>
      <c r="G97" s="959" t="s">
        <v>47</v>
      </c>
      <c r="H97" s="41" t="s">
        <v>47</v>
      </c>
      <c r="I97" s="38"/>
      <c r="J97" s="39"/>
      <c r="K97" s="23">
        <f t="shared" si="6"/>
        <v>0</v>
      </c>
      <c r="M97" s="171"/>
      <c r="N97" s="28">
        <f t="shared" si="7"/>
        <v>0</v>
      </c>
      <c r="O97" s="2"/>
      <c r="P97" s="172"/>
      <c r="Q97" s="28">
        <f t="shared" si="8"/>
        <v>0</v>
      </c>
      <c r="R97" s="29"/>
      <c r="S97" s="130">
        <f t="shared" si="9"/>
        <v>0</v>
      </c>
      <c r="T97" s="28">
        <f t="shared" si="10"/>
        <v>0</v>
      </c>
      <c r="U97" s="104">
        <f t="shared" si="11"/>
        <v>0</v>
      </c>
      <c r="V97" s="105"/>
    </row>
    <row r="98" spans="1:22" x14ac:dyDescent="0.2">
      <c r="A98" s="40"/>
      <c r="B98" s="960" t="s">
        <v>290</v>
      </c>
      <c r="C98" s="961"/>
      <c r="D98" s="961" t="s">
        <v>290</v>
      </c>
      <c r="E98" s="961"/>
      <c r="F98" s="961" t="s">
        <v>290</v>
      </c>
      <c r="G98" s="962"/>
      <c r="H98" s="41"/>
      <c r="I98" s="38"/>
      <c r="J98" s="39"/>
      <c r="K98" s="23">
        <f t="shared" si="6"/>
        <v>0</v>
      </c>
      <c r="M98" s="171"/>
      <c r="N98" s="28">
        <f t="shared" si="7"/>
        <v>0</v>
      </c>
      <c r="O98" s="2"/>
      <c r="P98" s="172"/>
      <c r="Q98" s="28">
        <f t="shared" si="8"/>
        <v>0</v>
      </c>
      <c r="R98" s="29"/>
      <c r="S98" s="130">
        <f t="shared" si="9"/>
        <v>0</v>
      </c>
      <c r="T98" s="28">
        <f t="shared" si="10"/>
        <v>0</v>
      </c>
      <c r="U98" s="104">
        <f t="shared" si="11"/>
        <v>0</v>
      </c>
      <c r="V98" s="105"/>
    </row>
    <row r="99" spans="1:22" x14ac:dyDescent="0.2">
      <c r="A99" s="40" t="s">
        <v>291</v>
      </c>
      <c r="B99" s="957" t="s">
        <v>292</v>
      </c>
      <c r="C99" s="958" t="s">
        <v>47</v>
      </c>
      <c r="D99" s="958" t="s">
        <v>292</v>
      </c>
      <c r="E99" s="958" t="s">
        <v>47</v>
      </c>
      <c r="F99" s="958" t="s">
        <v>292</v>
      </c>
      <c r="G99" s="959" t="s">
        <v>47</v>
      </c>
      <c r="H99" s="41" t="s">
        <v>47</v>
      </c>
      <c r="I99" s="38"/>
      <c r="J99" s="39"/>
      <c r="K99" s="23">
        <f t="shared" si="6"/>
        <v>0</v>
      </c>
      <c r="M99" s="171"/>
      <c r="N99" s="28">
        <f t="shared" si="7"/>
        <v>0</v>
      </c>
      <c r="O99" s="2"/>
      <c r="P99" s="172"/>
      <c r="Q99" s="28">
        <f t="shared" si="8"/>
        <v>0</v>
      </c>
      <c r="R99" s="29"/>
      <c r="S99" s="130">
        <f t="shared" si="9"/>
        <v>0</v>
      </c>
      <c r="T99" s="28">
        <f t="shared" si="10"/>
        <v>0</v>
      </c>
      <c r="U99" s="104">
        <f t="shared" si="11"/>
        <v>0</v>
      </c>
      <c r="V99" s="105"/>
    </row>
    <row r="100" spans="1:22" x14ac:dyDescent="0.2">
      <c r="A100" s="40" t="s">
        <v>293</v>
      </c>
      <c r="B100" s="957" t="s">
        <v>294</v>
      </c>
      <c r="C100" s="958" t="s">
        <v>47</v>
      </c>
      <c r="D100" s="958" t="s">
        <v>294</v>
      </c>
      <c r="E100" s="958" t="s">
        <v>47</v>
      </c>
      <c r="F100" s="958" t="s">
        <v>294</v>
      </c>
      <c r="G100" s="959" t="s">
        <v>47</v>
      </c>
      <c r="H100" s="41" t="s">
        <v>47</v>
      </c>
      <c r="I100" s="38"/>
      <c r="J100" s="39"/>
      <c r="K100" s="23">
        <f t="shared" si="6"/>
        <v>0</v>
      </c>
      <c r="M100" s="171"/>
      <c r="N100" s="28">
        <f t="shared" si="7"/>
        <v>0</v>
      </c>
      <c r="O100" s="2"/>
      <c r="P100" s="172"/>
      <c r="Q100" s="28">
        <f t="shared" si="8"/>
        <v>0</v>
      </c>
      <c r="R100" s="29"/>
      <c r="S100" s="130">
        <f t="shared" si="9"/>
        <v>0</v>
      </c>
      <c r="T100" s="28">
        <f t="shared" si="10"/>
        <v>0</v>
      </c>
      <c r="U100" s="104">
        <f t="shared" si="11"/>
        <v>0</v>
      </c>
      <c r="V100" s="105"/>
    </row>
    <row r="101" spans="1:22" x14ac:dyDescent="0.2">
      <c r="A101" s="40" t="s">
        <v>295</v>
      </c>
      <c r="B101" s="957" t="s">
        <v>296</v>
      </c>
      <c r="C101" s="958" t="s">
        <v>47</v>
      </c>
      <c r="D101" s="958" t="s">
        <v>296</v>
      </c>
      <c r="E101" s="958" t="s">
        <v>47</v>
      </c>
      <c r="F101" s="958" t="s">
        <v>296</v>
      </c>
      <c r="G101" s="959" t="s">
        <v>47</v>
      </c>
      <c r="H101" s="41" t="s">
        <v>47</v>
      </c>
      <c r="I101" s="38"/>
      <c r="J101" s="39"/>
      <c r="K101" s="23">
        <f t="shared" si="6"/>
        <v>0</v>
      </c>
      <c r="M101" s="171"/>
      <c r="N101" s="28">
        <f t="shared" si="7"/>
        <v>0</v>
      </c>
      <c r="O101" s="2"/>
      <c r="P101" s="172"/>
      <c r="Q101" s="28">
        <f t="shared" si="8"/>
        <v>0</v>
      </c>
      <c r="R101" s="29"/>
      <c r="S101" s="130">
        <f t="shared" si="9"/>
        <v>0</v>
      </c>
      <c r="T101" s="28">
        <f t="shared" si="10"/>
        <v>0</v>
      </c>
      <c r="U101" s="104">
        <f t="shared" si="11"/>
        <v>0</v>
      </c>
      <c r="V101" s="105"/>
    </row>
    <row r="102" spans="1:22" x14ac:dyDescent="0.2">
      <c r="A102" s="40" t="s">
        <v>297</v>
      </c>
      <c r="B102" s="957" t="s">
        <v>298</v>
      </c>
      <c r="C102" s="958" t="s">
        <v>47</v>
      </c>
      <c r="D102" s="958" t="s">
        <v>298</v>
      </c>
      <c r="E102" s="958" t="s">
        <v>47</v>
      </c>
      <c r="F102" s="958" t="s">
        <v>298</v>
      </c>
      <c r="G102" s="959" t="s">
        <v>47</v>
      </c>
      <c r="H102" s="41" t="s">
        <v>47</v>
      </c>
      <c r="I102" s="38"/>
      <c r="J102" s="39"/>
      <c r="K102" s="23">
        <f t="shared" si="6"/>
        <v>0</v>
      </c>
      <c r="M102" s="171"/>
      <c r="N102" s="28">
        <f t="shared" si="7"/>
        <v>0</v>
      </c>
      <c r="O102" s="2"/>
      <c r="P102" s="172"/>
      <c r="Q102" s="28">
        <f t="shared" si="8"/>
        <v>0</v>
      </c>
      <c r="R102" s="29"/>
      <c r="S102" s="130">
        <f t="shared" si="9"/>
        <v>0</v>
      </c>
      <c r="T102" s="28">
        <f t="shared" si="10"/>
        <v>0</v>
      </c>
      <c r="U102" s="104">
        <f t="shared" si="11"/>
        <v>0</v>
      </c>
      <c r="V102" s="105"/>
    </row>
    <row r="103" spans="1:22" x14ac:dyDescent="0.2">
      <c r="A103" s="40"/>
      <c r="B103" s="960" t="s">
        <v>145</v>
      </c>
      <c r="C103" s="961"/>
      <c r="D103" s="961" t="s">
        <v>145</v>
      </c>
      <c r="E103" s="961"/>
      <c r="F103" s="961" t="s">
        <v>145</v>
      </c>
      <c r="G103" s="962"/>
      <c r="H103" s="41"/>
      <c r="I103" s="38"/>
      <c r="J103" s="39"/>
      <c r="K103" s="23">
        <f t="shared" si="6"/>
        <v>0</v>
      </c>
      <c r="M103" s="171"/>
      <c r="N103" s="28">
        <f t="shared" si="7"/>
        <v>0</v>
      </c>
      <c r="O103" s="2"/>
      <c r="P103" s="172"/>
      <c r="Q103" s="28">
        <f t="shared" si="8"/>
        <v>0</v>
      </c>
      <c r="R103" s="29"/>
      <c r="S103" s="130">
        <f t="shared" si="9"/>
        <v>0</v>
      </c>
      <c r="T103" s="28">
        <f t="shared" si="10"/>
        <v>0</v>
      </c>
      <c r="U103" s="104">
        <f t="shared" si="11"/>
        <v>0</v>
      </c>
      <c r="V103" s="105"/>
    </row>
    <row r="104" spans="1:22" x14ac:dyDescent="0.2">
      <c r="A104" s="40" t="s">
        <v>421</v>
      </c>
      <c r="B104" s="957" t="s">
        <v>146</v>
      </c>
      <c r="C104" s="958" t="s">
        <v>47</v>
      </c>
      <c r="D104" s="958" t="s">
        <v>146</v>
      </c>
      <c r="E104" s="958" t="s">
        <v>47</v>
      </c>
      <c r="F104" s="958" t="s">
        <v>146</v>
      </c>
      <c r="G104" s="959" t="s">
        <v>47</v>
      </c>
      <c r="H104" s="41" t="s">
        <v>47</v>
      </c>
      <c r="I104" s="38"/>
      <c r="J104" s="39"/>
      <c r="K104" s="23">
        <f t="shared" si="6"/>
        <v>0</v>
      </c>
      <c r="M104" s="171"/>
      <c r="N104" s="28">
        <f t="shared" si="7"/>
        <v>0</v>
      </c>
      <c r="O104" s="2"/>
      <c r="P104" s="172"/>
      <c r="Q104" s="28">
        <f t="shared" si="8"/>
        <v>0</v>
      </c>
      <c r="R104" s="29"/>
      <c r="S104" s="130">
        <f t="shared" si="9"/>
        <v>0</v>
      </c>
      <c r="T104" s="28">
        <f t="shared" si="10"/>
        <v>0</v>
      </c>
      <c r="U104" s="104">
        <f t="shared" si="11"/>
        <v>0</v>
      </c>
      <c r="V104" s="105"/>
    </row>
    <row r="105" spans="1:22" x14ac:dyDescent="0.2">
      <c r="A105" s="40" t="s">
        <v>422</v>
      </c>
      <c r="B105" s="957" t="s">
        <v>147</v>
      </c>
      <c r="C105" s="958" t="s">
        <v>47</v>
      </c>
      <c r="D105" s="958" t="s">
        <v>147</v>
      </c>
      <c r="E105" s="958" t="s">
        <v>47</v>
      </c>
      <c r="F105" s="958" t="s">
        <v>147</v>
      </c>
      <c r="G105" s="959" t="s">
        <v>47</v>
      </c>
      <c r="H105" s="41" t="s">
        <v>47</v>
      </c>
      <c r="I105" s="38"/>
      <c r="J105" s="39"/>
      <c r="K105" s="23">
        <f t="shared" si="6"/>
        <v>0</v>
      </c>
      <c r="M105" s="171"/>
      <c r="N105" s="28">
        <f t="shared" si="7"/>
        <v>0</v>
      </c>
      <c r="O105" s="2"/>
      <c r="P105" s="172"/>
      <c r="Q105" s="28">
        <f t="shared" si="8"/>
        <v>0</v>
      </c>
      <c r="R105" s="29"/>
      <c r="S105" s="130">
        <f t="shared" si="9"/>
        <v>0</v>
      </c>
      <c r="T105" s="28">
        <f t="shared" si="10"/>
        <v>0</v>
      </c>
      <c r="U105" s="104">
        <f t="shared" si="11"/>
        <v>0</v>
      </c>
      <c r="V105" s="105"/>
    </row>
    <row r="106" spans="1:22" x14ac:dyDescent="0.2">
      <c r="A106" s="40" t="s">
        <v>423</v>
      </c>
      <c r="B106" s="957" t="s">
        <v>148</v>
      </c>
      <c r="C106" s="958" t="s">
        <v>73</v>
      </c>
      <c r="D106" s="958" t="s">
        <v>148</v>
      </c>
      <c r="E106" s="958" t="s">
        <v>73</v>
      </c>
      <c r="F106" s="958" t="s">
        <v>148</v>
      </c>
      <c r="G106" s="959" t="s">
        <v>73</v>
      </c>
      <c r="H106" s="41" t="s">
        <v>73</v>
      </c>
      <c r="I106" s="38"/>
      <c r="J106" s="39"/>
      <c r="K106" s="23">
        <f t="shared" si="6"/>
        <v>0</v>
      </c>
      <c r="M106" s="171"/>
      <c r="N106" s="28">
        <f t="shared" si="7"/>
        <v>0</v>
      </c>
      <c r="O106" s="2"/>
      <c r="P106" s="172"/>
      <c r="Q106" s="28">
        <f t="shared" si="8"/>
        <v>0</v>
      </c>
      <c r="R106" s="29"/>
      <c r="S106" s="130">
        <f t="shared" si="9"/>
        <v>0</v>
      </c>
      <c r="T106" s="28">
        <f t="shared" si="10"/>
        <v>0</v>
      </c>
      <c r="U106" s="104">
        <f t="shared" si="11"/>
        <v>0</v>
      </c>
      <c r="V106" s="105"/>
    </row>
    <row r="107" spans="1:22" x14ac:dyDescent="0.2">
      <c r="A107" s="40" t="s">
        <v>424</v>
      </c>
      <c r="B107" s="957" t="s">
        <v>149</v>
      </c>
      <c r="C107" s="958" t="s">
        <v>73</v>
      </c>
      <c r="D107" s="958" t="s">
        <v>149</v>
      </c>
      <c r="E107" s="958" t="s">
        <v>73</v>
      </c>
      <c r="F107" s="958" t="s">
        <v>149</v>
      </c>
      <c r="G107" s="959" t="s">
        <v>73</v>
      </c>
      <c r="H107" s="41" t="s">
        <v>73</v>
      </c>
      <c r="I107" s="38"/>
      <c r="J107" s="39"/>
      <c r="K107" s="23">
        <f t="shared" si="6"/>
        <v>0</v>
      </c>
      <c r="M107" s="171"/>
      <c r="N107" s="28">
        <f t="shared" si="7"/>
        <v>0</v>
      </c>
      <c r="O107" s="2"/>
      <c r="P107" s="172"/>
      <c r="Q107" s="28">
        <f t="shared" si="8"/>
        <v>0</v>
      </c>
      <c r="R107" s="29"/>
      <c r="S107" s="130">
        <f t="shared" si="9"/>
        <v>0</v>
      </c>
      <c r="T107" s="28">
        <f t="shared" si="10"/>
        <v>0</v>
      </c>
      <c r="U107" s="104">
        <f t="shared" si="11"/>
        <v>0</v>
      </c>
      <c r="V107" s="105"/>
    </row>
    <row r="108" spans="1:22" x14ac:dyDescent="0.2">
      <c r="A108" s="40" t="s">
        <v>425</v>
      </c>
      <c r="B108" s="957" t="s">
        <v>150</v>
      </c>
      <c r="C108" s="958" t="s">
        <v>47</v>
      </c>
      <c r="D108" s="958" t="s">
        <v>150</v>
      </c>
      <c r="E108" s="958" t="s">
        <v>47</v>
      </c>
      <c r="F108" s="958" t="s">
        <v>150</v>
      </c>
      <c r="G108" s="959" t="s">
        <v>47</v>
      </c>
      <c r="H108" s="41" t="s">
        <v>47</v>
      </c>
      <c r="I108" s="38"/>
      <c r="J108" s="39"/>
      <c r="K108" s="23">
        <f t="shared" si="6"/>
        <v>0</v>
      </c>
      <c r="M108" s="171"/>
      <c r="N108" s="28">
        <f t="shared" si="7"/>
        <v>0</v>
      </c>
      <c r="O108" s="2"/>
      <c r="P108" s="172"/>
      <c r="Q108" s="28">
        <f t="shared" si="8"/>
        <v>0</v>
      </c>
      <c r="R108" s="29"/>
      <c r="S108" s="130">
        <f t="shared" si="9"/>
        <v>0</v>
      </c>
      <c r="T108" s="28">
        <f t="shared" si="10"/>
        <v>0</v>
      </c>
      <c r="U108" s="104">
        <f t="shared" si="11"/>
        <v>0</v>
      </c>
      <c r="V108" s="105"/>
    </row>
    <row r="109" spans="1:22" x14ac:dyDescent="0.2">
      <c r="A109" s="40" t="s">
        <v>426</v>
      </c>
      <c r="B109" s="957" t="s">
        <v>151</v>
      </c>
      <c r="C109" s="958" t="s">
        <v>47</v>
      </c>
      <c r="D109" s="958" t="s">
        <v>151</v>
      </c>
      <c r="E109" s="958" t="s">
        <v>47</v>
      </c>
      <c r="F109" s="958" t="s">
        <v>151</v>
      </c>
      <c r="G109" s="959" t="s">
        <v>47</v>
      </c>
      <c r="H109" s="41" t="s">
        <v>47</v>
      </c>
      <c r="I109" s="38"/>
      <c r="J109" s="39"/>
      <c r="K109" s="23">
        <f t="shared" si="6"/>
        <v>0</v>
      </c>
      <c r="M109" s="171"/>
      <c r="N109" s="28">
        <f t="shared" si="7"/>
        <v>0</v>
      </c>
      <c r="O109" s="2"/>
      <c r="P109" s="172"/>
      <c r="Q109" s="28">
        <f t="shared" si="8"/>
        <v>0</v>
      </c>
      <c r="R109" s="29"/>
      <c r="S109" s="130">
        <f t="shared" si="9"/>
        <v>0</v>
      </c>
      <c r="T109" s="28">
        <f t="shared" si="10"/>
        <v>0</v>
      </c>
      <c r="U109" s="104">
        <f t="shared" si="11"/>
        <v>0</v>
      </c>
      <c r="V109" s="105"/>
    </row>
    <row r="110" spans="1:22" x14ac:dyDescent="0.2">
      <c r="A110" s="40" t="s">
        <v>427</v>
      </c>
      <c r="B110" s="957" t="s">
        <v>152</v>
      </c>
      <c r="C110" s="958" t="s">
        <v>47</v>
      </c>
      <c r="D110" s="958" t="s">
        <v>152</v>
      </c>
      <c r="E110" s="958" t="s">
        <v>47</v>
      </c>
      <c r="F110" s="958" t="s">
        <v>152</v>
      </c>
      <c r="G110" s="959" t="s">
        <v>47</v>
      </c>
      <c r="H110" s="41" t="s">
        <v>47</v>
      </c>
      <c r="I110" s="38"/>
      <c r="J110" s="39"/>
      <c r="K110" s="23">
        <f t="shared" ref="K110:K169" si="12">I110*J110</f>
        <v>0</v>
      </c>
      <c r="M110" s="171"/>
      <c r="N110" s="28">
        <f t="shared" si="7"/>
        <v>0</v>
      </c>
      <c r="O110" s="2"/>
      <c r="P110" s="172"/>
      <c r="Q110" s="28">
        <f t="shared" si="8"/>
        <v>0</v>
      </c>
      <c r="R110" s="29"/>
      <c r="S110" s="130">
        <f t="shared" si="9"/>
        <v>0</v>
      </c>
      <c r="T110" s="28">
        <f t="shared" si="10"/>
        <v>0</v>
      </c>
      <c r="U110" s="104">
        <f t="shared" si="11"/>
        <v>0</v>
      </c>
      <c r="V110" s="105"/>
    </row>
    <row r="111" spans="1:22" x14ac:dyDescent="0.2">
      <c r="A111" s="40" t="s">
        <v>428</v>
      </c>
      <c r="B111" s="957" t="s">
        <v>153</v>
      </c>
      <c r="C111" s="958" t="s">
        <v>47</v>
      </c>
      <c r="D111" s="958" t="s">
        <v>153</v>
      </c>
      <c r="E111" s="958" t="s">
        <v>47</v>
      </c>
      <c r="F111" s="958" t="s">
        <v>153</v>
      </c>
      <c r="G111" s="959" t="s">
        <v>47</v>
      </c>
      <c r="H111" s="41" t="s">
        <v>47</v>
      </c>
      <c r="I111" s="38"/>
      <c r="J111" s="39"/>
      <c r="K111" s="23">
        <f t="shared" si="12"/>
        <v>0</v>
      </c>
      <c r="M111" s="171"/>
      <c r="N111" s="28">
        <f t="shared" si="7"/>
        <v>0</v>
      </c>
      <c r="O111" s="2"/>
      <c r="P111" s="172"/>
      <c r="Q111" s="28">
        <f t="shared" si="8"/>
        <v>0</v>
      </c>
      <c r="R111" s="29"/>
      <c r="S111" s="130">
        <f t="shared" si="9"/>
        <v>0</v>
      </c>
      <c r="T111" s="28">
        <f t="shared" si="10"/>
        <v>0</v>
      </c>
      <c r="U111" s="104">
        <f t="shared" si="11"/>
        <v>0</v>
      </c>
      <c r="V111" s="105"/>
    </row>
    <row r="112" spans="1:22" x14ac:dyDescent="0.2">
      <c r="A112" s="125"/>
      <c r="B112" s="963" t="s">
        <v>154</v>
      </c>
      <c r="C112" s="964"/>
      <c r="D112" s="964" t="s">
        <v>154</v>
      </c>
      <c r="E112" s="964"/>
      <c r="F112" s="964" t="s">
        <v>154</v>
      </c>
      <c r="G112" s="965"/>
      <c r="H112" s="137"/>
      <c r="I112" s="138"/>
      <c r="J112" s="139"/>
      <c r="K112" s="140"/>
      <c r="M112" s="171"/>
      <c r="N112" s="28">
        <f t="shared" si="7"/>
        <v>0</v>
      </c>
      <c r="O112" s="2"/>
      <c r="P112" s="172"/>
      <c r="Q112" s="28">
        <f t="shared" si="8"/>
        <v>0</v>
      </c>
      <c r="R112" s="29"/>
      <c r="S112" s="130">
        <f t="shared" si="9"/>
        <v>0</v>
      </c>
      <c r="T112" s="28">
        <f t="shared" si="10"/>
        <v>0</v>
      </c>
      <c r="U112" s="104">
        <f t="shared" si="11"/>
        <v>0</v>
      </c>
      <c r="V112" s="105"/>
    </row>
    <row r="113" spans="1:22" x14ac:dyDescent="0.2">
      <c r="A113" s="129"/>
      <c r="B113" s="960" t="s">
        <v>355</v>
      </c>
      <c r="C113" s="961"/>
      <c r="D113" s="961" t="s">
        <v>355</v>
      </c>
      <c r="E113" s="961"/>
      <c r="F113" s="961" t="s">
        <v>355</v>
      </c>
      <c r="G113" s="962"/>
      <c r="H113" s="131"/>
      <c r="I113" s="132"/>
      <c r="J113" s="133"/>
      <c r="K113" s="26"/>
      <c r="M113" s="171"/>
      <c r="N113" s="28">
        <f t="shared" si="7"/>
        <v>0</v>
      </c>
      <c r="O113" s="2"/>
      <c r="P113" s="172"/>
      <c r="Q113" s="28">
        <f t="shared" si="8"/>
        <v>0</v>
      </c>
      <c r="R113" s="29"/>
      <c r="S113" s="130">
        <f t="shared" si="9"/>
        <v>0</v>
      </c>
      <c r="T113" s="28">
        <f t="shared" si="10"/>
        <v>0</v>
      </c>
      <c r="U113" s="104">
        <f t="shared" si="11"/>
        <v>0</v>
      </c>
      <c r="V113" s="105"/>
    </row>
    <row r="114" spans="1:22" x14ac:dyDescent="0.2">
      <c r="A114" s="40" t="s">
        <v>155</v>
      </c>
      <c r="B114" s="957" t="s">
        <v>156</v>
      </c>
      <c r="C114" s="958" t="s">
        <v>73</v>
      </c>
      <c r="D114" s="958" t="s">
        <v>156</v>
      </c>
      <c r="E114" s="958" t="s">
        <v>73</v>
      </c>
      <c r="F114" s="958" t="s">
        <v>156</v>
      </c>
      <c r="G114" s="959" t="s">
        <v>73</v>
      </c>
      <c r="H114" s="41" t="s">
        <v>73</v>
      </c>
      <c r="I114" s="38"/>
      <c r="J114" s="149"/>
      <c r="K114" s="23">
        <f t="shared" si="12"/>
        <v>0</v>
      </c>
      <c r="M114" s="171"/>
      <c r="N114" s="28">
        <f t="shared" si="7"/>
        <v>0</v>
      </c>
      <c r="O114" s="2"/>
      <c r="P114" s="172"/>
      <c r="Q114" s="28">
        <f t="shared" si="8"/>
        <v>0</v>
      </c>
      <c r="R114" s="29"/>
      <c r="S114" s="130">
        <f t="shared" si="9"/>
        <v>0</v>
      </c>
      <c r="T114" s="28">
        <f t="shared" si="10"/>
        <v>0</v>
      </c>
      <c r="U114" s="104">
        <f t="shared" si="11"/>
        <v>0</v>
      </c>
      <c r="V114" s="105"/>
    </row>
    <row r="115" spans="1:22" x14ac:dyDescent="0.2">
      <c r="A115" s="40" t="s">
        <v>157</v>
      </c>
      <c r="B115" s="957" t="s">
        <v>158</v>
      </c>
      <c r="C115" s="958" t="s">
        <v>87</v>
      </c>
      <c r="D115" s="958" t="s">
        <v>158</v>
      </c>
      <c r="E115" s="958" t="s">
        <v>87</v>
      </c>
      <c r="F115" s="958" t="s">
        <v>158</v>
      </c>
      <c r="G115" s="959" t="s">
        <v>87</v>
      </c>
      <c r="H115" s="41" t="s">
        <v>87</v>
      </c>
      <c r="I115" s="38"/>
      <c r="J115" s="39"/>
      <c r="K115" s="23">
        <f t="shared" si="12"/>
        <v>0</v>
      </c>
      <c r="M115" s="171"/>
      <c r="N115" s="28">
        <f t="shared" si="7"/>
        <v>0</v>
      </c>
      <c r="O115" s="2"/>
      <c r="P115" s="172"/>
      <c r="Q115" s="28">
        <f t="shared" si="8"/>
        <v>0</v>
      </c>
      <c r="R115" s="29"/>
      <c r="S115" s="130">
        <f t="shared" si="9"/>
        <v>0</v>
      </c>
      <c r="T115" s="28">
        <f t="shared" si="10"/>
        <v>0</v>
      </c>
      <c r="U115" s="104">
        <f t="shared" si="11"/>
        <v>0</v>
      </c>
      <c r="V115" s="105"/>
    </row>
    <row r="116" spans="1:22" x14ac:dyDescent="0.2">
      <c r="A116" s="40" t="s">
        <v>429</v>
      </c>
      <c r="B116" s="957" t="s">
        <v>430</v>
      </c>
      <c r="C116" s="958" t="s">
        <v>87</v>
      </c>
      <c r="D116" s="958" t="s">
        <v>430</v>
      </c>
      <c r="E116" s="958" t="s">
        <v>87</v>
      </c>
      <c r="F116" s="958" t="s">
        <v>430</v>
      </c>
      <c r="G116" s="959" t="s">
        <v>87</v>
      </c>
      <c r="H116" s="41" t="s">
        <v>87</v>
      </c>
      <c r="I116" s="38"/>
      <c r="J116" s="39"/>
      <c r="K116" s="23">
        <f t="shared" si="12"/>
        <v>0</v>
      </c>
      <c r="M116" s="171"/>
      <c r="N116" s="28">
        <f t="shared" si="7"/>
        <v>0</v>
      </c>
      <c r="O116" s="2"/>
      <c r="P116" s="172"/>
      <c r="Q116" s="28">
        <f t="shared" si="8"/>
        <v>0</v>
      </c>
      <c r="R116" s="29"/>
      <c r="S116" s="130">
        <f t="shared" si="9"/>
        <v>0</v>
      </c>
      <c r="T116" s="28">
        <f t="shared" si="10"/>
        <v>0</v>
      </c>
      <c r="U116" s="104">
        <f t="shared" si="11"/>
        <v>0</v>
      </c>
      <c r="V116" s="105"/>
    </row>
    <row r="117" spans="1:22" x14ac:dyDescent="0.2">
      <c r="A117" s="125"/>
      <c r="B117" s="963" t="s">
        <v>161</v>
      </c>
      <c r="C117" s="964"/>
      <c r="D117" s="964" t="s">
        <v>161</v>
      </c>
      <c r="E117" s="964"/>
      <c r="F117" s="964" t="s">
        <v>161</v>
      </c>
      <c r="G117" s="965"/>
      <c r="H117" s="137"/>
      <c r="I117" s="138"/>
      <c r="J117" s="139"/>
      <c r="K117" s="140"/>
      <c r="M117" s="171"/>
      <c r="N117" s="28">
        <f t="shared" si="7"/>
        <v>0</v>
      </c>
      <c r="O117" s="2"/>
      <c r="P117" s="172"/>
      <c r="Q117" s="28">
        <f t="shared" si="8"/>
        <v>0</v>
      </c>
      <c r="R117" s="29"/>
      <c r="S117" s="130">
        <f t="shared" si="9"/>
        <v>0</v>
      </c>
      <c r="T117" s="28">
        <f t="shared" si="10"/>
        <v>0</v>
      </c>
      <c r="U117" s="104">
        <f t="shared" si="11"/>
        <v>0</v>
      </c>
      <c r="V117" s="105"/>
    </row>
    <row r="118" spans="1:22" x14ac:dyDescent="0.2">
      <c r="A118" s="129"/>
      <c r="B118" s="960" t="s">
        <v>358</v>
      </c>
      <c r="C118" s="961"/>
      <c r="D118" s="961" t="s">
        <v>358</v>
      </c>
      <c r="E118" s="961"/>
      <c r="F118" s="961" t="s">
        <v>358</v>
      </c>
      <c r="G118" s="962"/>
      <c r="H118" s="131"/>
      <c r="I118" s="132"/>
      <c r="J118" s="133"/>
      <c r="K118" s="26"/>
      <c r="M118" s="171"/>
      <c r="N118" s="28">
        <f t="shared" si="7"/>
        <v>0</v>
      </c>
      <c r="O118" s="2"/>
      <c r="P118" s="172"/>
      <c r="Q118" s="28">
        <f t="shared" si="8"/>
        <v>0</v>
      </c>
      <c r="R118" s="29"/>
      <c r="S118" s="130">
        <f t="shared" si="9"/>
        <v>0</v>
      </c>
      <c r="T118" s="28">
        <f t="shared" si="10"/>
        <v>0</v>
      </c>
      <c r="U118" s="104">
        <f t="shared" si="11"/>
        <v>0</v>
      </c>
      <c r="V118" s="105"/>
    </row>
    <row r="119" spans="1:22" x14ac:dyDescent="0.2">
      <c r="A119" s="40" t="s">
        <v>431</v>
      </c>
      <c r="B119" s="957" t="s">
        <v>432</v>
      </c>
      <c r="C119" s="958" t="s">
        <v>87</v>
      </c>
      <c r="D119" s="958" t="s">
        <v>432</v>
      </c>
      <c r="E119" s="958" t="s">
        <v>87</v>
      </c>
      <c r="F119" s="958" t="s">
        <v>432</v>
      </c>
      <c r="G119" s="959" t="s">
        <v>87</v>
      </c>
      <c r="H119" s="41" t="s">
        <v>87</v>
      </c>
      <c r="I119" s="38"/>
      <c r="J119" s="39"/>
      <c r="K119" s="23">
        <f t="shared" si="12"/>
        <v>0</v>
      </c>
      <c r="M119" s="171"/>
      <c r="N119" s="28">
        <f t="shared" si="7"/>
        <v>0</v>
      </c>
      <c r="O119" s="2"/>
      <c r="P119" s="172"/>
      <c r="Q119" s="28">
        <f t="shared" si="8"/>
        <v>0</v>
      </c>
      <c r="R119" s="29"/>
      <c r="S119" s="130">
        <f t="shared" si="9"/>
        <v>0</v>
      </c>
      <c r="T119" s="28">
        <f t="shared" si="10"/>
        <v>0</v>
      </c>
      <c r="U119" s="104">
        <f t="shared" si="11"/>
        <v>0</v>
      </c>
      <c r="V119" s="105"/>
    </row>
    <row r="120" spans="1:22" x14ac:dyDescent="0.2">
      <c r="A120" s="125"/>
      <c r="B120" s="963" t="s">
        <v>166</v>
      </c>
      <c r="C120" s="964"/>
      <c r="D120" s="964" t="s">
        <v>166</v>
      </c>
      <c r="E120" s="964"/>
      <c r="F120" s="964" t="s">
        <v>166</v>
      </c>
      <c r="G120" s="965"/>
      <c r="H120" s="137"/>
      <c r="I120" s="138"/>
      <c r="J120" s="139"/>
      <c r="K120" s="140"/>
      <c r="M120" s="171"/>
      <c r="N120" s="28">
        <f t="shared" si="7"/>
        <v>0</v>
      </c>
      <c r="O120" s="2"/>
      <c r="P120" s="172"/>
      <c r="Q120" s="28">
        <f t="shared" si="8"/>
        <v>0</v>
      </c>
      <c r="R120" s="29"/>
      <c r="S120" s="130">
        <f t="shared" si="9"/>
        <v>0</v>
      </c>
      <c r="T120" s="28">
        <f t="shared" si="10"/>
        <v>0</v>
      </c>
      <c r="U120" s="104">
        <f t="shared" si="11"/>
        <v>0</v>
      </c>
      <c r="V120" s="105"/>
    </row>
    <row r="121" spans="1:22" x14ac:dyDescent="0.2">
      <c r="A121" s="129"/>
      <c r="B121" s="960" t="s">
        <v>167</v>
      </c>
      <c r="C121" s="961"/>
      <c r="D121" s="961" t="s">
        <v>167</v>
      </c>
      <c r="E121" s="961"/>
      <c r="F121" s="961" t="s">
        <v>167</v>
      </c>
      <c r="G121" s="962"/>
      <c r="H121" s="131"/>
      <c r="I121" s="132"/>
      <c r="J121" s="133"/>
      <c r="K121" s="26"/>
      <c r="M121" s="171"/>
      <c r="N121" s="28">
        <f t="shared" si="7"/>
        <v>0</v>
      </c>
      <c r="O121" s="2"/>
      <c r="P121" s="172"/>
      <c r="Q121" s="28">
        <f t="shared" si="8"/>
        <v>0</v>
      </c>
      <c r="R121" s="29"/>
      <c r="S121" s="130">
        <f t="shared" si="9"/>
        <v>0</v>
      </c>
      <c r="T121" s="28">
        <f t="shared" si="10"/>
        <v>0</v>
      </c>
      <c r="U121" s="104">
        <f t="shared" si="11"/>
        <v>0</v>
      </c>
      <c r="V121" s="105"/>
    </row>
    <row r="122" spans="1:22" x14ac:dyDescent="0.2">
      <c r="A122" s="40" t="s">
        <v>433</v>
      </c>
      <c r="B122" s="957" t="s">
        <v>434</v>
      </c>
      <c r="C122" s="958" t="s">
        <v>87</v>
      </c>
      <c r="D122" s="958" t="s">
        <v>434</v>
      </c>
      <c r="E122" s="958" t="s">
        <v>87</v>
      </c>
      <c r="F122" s="958" t="s">
        <v>434</v>
      </c>
      <c r="G122" s="959" t="s">
        <v>87</v>
      </c>
      <c r="H122" s="41" t="s">
        <v>87</v>
      </c>
      <c r="I122" s="38"/>
      <c r="J122" s="39"/>
      <c r="K122" s="23">
        <f t="shared" si="12"/>
        <v>0</v>
      </c>
      <c r="M122" s="171"/>
      <c r="N122" s="28">
        <f t="shared" si="7"/>
        <v>0</v>
      </c>
      <c r="O122" s="2"/>
      <c r="P122" s="172"/>
      <c r="Q122" s="28">
        <f t="shared" si="8"/>
        <v>0</v>
      </c>
      <c r="R122" s="29"/>
      <c r="S122" s="130">
        <f t="shared" si="9"/>
        <v>0</v>
      </c>
      <c r="T122" s="28">
        <f t="shared" si="10"/>
        <v>0</v>
      </c>
      <c r="U122" s="104">
        <f t="shared" si="11"/>
        <v>0</v>
      </c>
      <c r="V122" s="105"/>
    </row>
    <row r="123" spans="1:22" x14ac:dyDescent="0.2">
      <c r="A123" s="129"/>
      <c r="B123" s="960" t="s">
        <v>217</v>
      </c>
      <c r="C123" s="961"/>
      <c r="D123" s="961" t="s">
        <v>217</v>
      </c>
      <c r="E123" s="961"/>
      <c r="F123" s="961" t="s">
        <v>217</v>
      </c>
      <c r="G123" s="962"/>
      <c r="H123" s="131"/>
      <c r="I123" s="132"/>
      <c r="J123" s="133"/>
      <c r="K123" s="26"/>
      <c r="M123" s="171"/>
      <c r="N123" s="28">
        <f t="shared" si="7"/>
        <v>0</v>
      </c>
      <c r="O123" s="2"/>
      <c r="P123" s="172"/>
      <c r="Q123" s="28">
        <f t="shared" si="8"/>
        <v>0</v>
      </c>
      <c r="R123" s="29"/>
      <c r="S123" s="130">
        <f t="shared" si="9"/>
        <v>0</v>
      </c>
      <c r="T123" s="28">
        <f t="shared" si="10"/>
        <v>0</v>
      </c>
      <c r="U123" s="104">
        <f t="shared" si="11"/>
        <v>0</v>
      </c>
      <c r="V123" s="105"/>
    </row>
    <row r="124" spans="1:22" x14ac:dyDescent="0.2">
      <c r="A124" s="40" t="s">
        <v>435</v>
      </c>
      <c r="B124" s="957" t="s">
        <v>436</v>
      </c>
      <c r="C124" s="958" t="s">
        <v>87</v>
      </c>
      <c r="D124" s="958" t="s">
        <v>436</v>
      </c>
      <c r="E124" s="958" t="s">
        <v>87</v>
      </c>
      <c r="F124" s="958" t="s">
        <v>436</v>
      </c>
      <c r="G124" s="959" t="s">
        <v>87</v>
      </c>
      <c r="H124" s="41" t="s">
        <v>87</v>
      </c>
      <c r="I124" s="38"/>
      <c r="J124" s="39"/>
      <c r="K124" s="23">
        <f t="shared" si="12"/>
        <v>0</v>
      </c>
      <c r="M124" s="171"/>
      <c r="N124" s="28">
        <f t="shared" si="7"/>
        <v>0</v>
      </c>
      <c r="O124" s="2"/>
      <c r="P124" s="172"/>
      <c r="Q124" s="28">
        <f t="shared" si="8"/>
        <v>0</v>
      </c>
      <c r="R124" s="29"/>
      <c r="S124" s="130">
        <f t="shared" si="9"/>
        <v>0</v>
      </c>
      <c r="T124" s="28">
        <f t="shared" si="10"/>
        <v>0</v>
      </c>
      <c r="U124" s="104">
        <f t="shared" si="11"/>
        <v>0</v>
      </c>
      <c r="V124" s="105"/>
    </row>
    <row r="125" spans="1:22" x14ac:dyDescent="0.2">
      <c r="A125" s="40" t="s">
        <v>437</v>
      </c>
      <c r="B125" s="957" t="s">
        <v>438</v>
      </c>
      <c r="C125" s="958" t="s">
        <v>73</v>
      </c>
      <c r="D125" s="958" t="s">
        <v>438</v>
      </c>
      <c r="E125" s="958" t="s">
        <v>73</v>
      </c>
      <c r="F125" s="958" t="s">
        <v>438</v>
      </c>
      <c r="G125" s="959" t="s">
        <v>73</v>
      </c>
      <c r="H125" s="41" t="s">
        <v>73</v>
      </c>
      <c r="I125" s="38"/>
      <c r="J125" s="39"/>
      <c r="K125" s="23">
        <f t="shared" si="12"/>
        <v>0</v>
      </c>
      <c r="M125" s="171"/>
      <c r="N125" s="28">
        <f t="shared" si="7"/>
        <v>0</v>
      </c>
      <c r="O125" s="2"/>
      <c r="P125" s="172"/>
      <c r="Q125" s="28">
        <f t="shared" si="8"/>
        <v>0</v>
      </c>
      <c r="R125" s="29"/>
      <c r="S125" s="130">
        <f t="shared" si="9"/>
        <v>0</v>
      </c>
      <c r="T125" s="28">
        <f t="shared" si="10"/>
        <v>0</v>
      </c>
      <c r="U125" s="104">
        <f t="shared" si="11"/>
        <v>0</v>
      </c>
      <c r="V125" s="105"/>
    </row>
    <row r="126" spans="1:22" x14ac:dyDescent="0.2">
      <c r="A126" s="40" t="s">
        <v>168</v>
      </c>
      <c r="B126" s="957" t="s">
        <v>169</v>
      </c>
      <c r="C126" s="958" t="s">
        <v>97</v>
      </c>
      <c r="D126" s="958" t="s">
        <v>169</v>
      </c>
      <c r="E126" s="958" t="s">
        <v>97</v>
      </c>
      <c r="F126" s="958" t="s">
        <v>169</v>
      </c>
      <c r="G126" s="959" t="s">
        <v>97</v>
      </c>
      <c r="H126" s="41" t="s">
        <v>97</v>
      </c>
      <c r="I126" s="38"/>
      <c r="J126" s="39"/>
      <c r="K126" s="23">
        <f t="shared" si="12"/>
        <v>0</v>
      </c>
      <c r="M126" s="171"/>
      <c r="N126" s="28">
        <f t="shared" si="7"/>
        <v>0</v>
      </c>
      <c r="O126" s="2"/>
      <c r="P126" s="172"/>
      <c r="Q126" s="28">
        <f t="shared" si="8"/>
        <v>0</v>
      </c>
      <c r="R126" s="29"/>
      <c r="S126" s="130">
        <f t="shared" si="9"/>
        <v>0</v>
      </c>
      <c r="T126" s="28">
        <f t="shared" si="10"/>
        <v>0</v>
      </c>
      <c r="U126" s="104">
        <f t="shared" si="11"/>
        <v>0</v>
      </c>
      <c r="V126" s="105"/>
    </row>
    <row r="127" spans="1:22" x14ac:dyDescent="0.2">
      <c r="A127" s="40" t="s">
        <v>170</v>
      </c>
      <c r="B127" s="957" t="s">
        <v>171</v>
      </c>
      <c r="C127" s="958" t="s">
        <v>87</v>
      </c>
      <c r="D127" s="958" t="s">
        <v>171</v>
      </c>
      <c r="E127" s="958" t="s">
        <v>87</v>
      </c>
      <c r="F127" s="958" t="s">
        <v>171</v>
      </c>
      <c r="G127" s="959" t="s">
        <v>87</v>
      </c>
      <c r="H127" s="41" t="s">
        <v>87</v>
      </c>
      <c r="I127" s="38"/>
      <c r="J127" s="39"/>
      <c r="K127" s="23">
        <f t="shared" si="12"/>
        <v>0</v>
      </c>
      <c r="M127" s="171"/>
      <c r="N127" s="28">
        <f t="shared" si="7"/>
        <v>0</v>
      </c>
      <c r="O127" s="2"/>
      <c r="P127" s="172"/>
      <c r="Q127" s="28">
        <f t="shared" si="8"/>
        <v>0</v>
      </c>
      <c r="R127" s="29"/>
      <c r="S127" s="130">
        <f t="shared" si="9"/>
        <v>0</v>
      </c>
      <c r="T127" s="28">
        <f t="shared" si="10"/>
        <v>0</v>
      </c>
      <c r="U127" s="104">
        <f t="shared" si="11"/>
        <v>0</v>
      </c>
      <c r="V127" s="105"/>
    </row>
    <row r="128" spans="1:22" x14ac:dyDescent="0.2">
      <c r="A128" s="129"/>
      <c r="B128" s="960" t="s">
        <v>172</v>
      </c>
      <c r="C128" s="961"/>
      <c r="D128" s="961" t="s">
        <v>172</v>
      </c>
      <c r="E128" s="961"/>
      <c r="F128" s="961" t="s">
        <v>172</v>
      </c>
      <c r="G128" s="962"/>
      <c r="H128" s="131"/>
      <c r="I128" s="132"/>
      <c r="J128" s="133"/>
      <c r="K128" s="26"/>
      <c r="M128" s="171"/>
      <c r="N128" s="28">
        <f t="shared" si="7"/>
        <v>0</v>
      </c>
      <c r="O128" s="2"/>
      <c r="P128" s="172"/>
      <c r="Q128" s="28">
        <f t="shared" si="8"/>
        <v>0</v>
      </c>
      <c r="R128" s="29"/>
      <c r="S128" s="130">
        <f t="shared" si="9"/>
        <v>0</v>
      </c>
      <c r="T128" s="28">
        <f t="shared" si="10"/>
        <v>0</v>
      </c>
      <c r="U128" s="104">
        <f t="shared" si="11"/>
        <v>0</v>
      </c>
      <c r="V128" s="105"/>
    </row>
    <row r="129" spans="1:23" x14ac:dyDescent="0.2">
      <c r="A129" s="40" t="s">
        <v>173</v>
      </c>
      <c r="B129" s="957" t="s">
        <v>174</v>
      </c>
      <c r="C129" s="958" t="s">
        <v>73</v>
      </c>
      <c r="D129" s="958" t="s">
        <v>174</v>
      </c>
      <c r="E129" s="958" t="s">
        <v>73</v>
      </c>
      <c r="F129" s="958" t="s">
        <v>174</v>
      </c>
      <c r="G129" s="959" t="s">
        <v>73</v>
      </c>
      <c r="H129" s="41" t="s">
        <v>73</v>
      </c>
      <c r="I129" s="38"/>
      <c r="J129" s="39"/>
      <c r="K129" s="23">
        <f t="shared" si="12"/>
        <v>0</v>
      </c>
      <c r="M129" s="171"/>
      <c r="N129" s="28">
        <f t="shared" si="7"/>
        <v>0</v>
      </c>
      <c r="O129" s="2"/>
      <c r="P129" s="172"/>
      <c r="Q129" s="28">
        <f t="shared" si="8"/>
        <v>0</v>
      </c>
      <c r="R129" s="29"/>
      <c r="S129" s="130">
        <f t="shared" si="9"/>
        <v>0</v>
      </c>
      <c r="T129" s="28">
        <f t="shared" si="10"/>
        <v>0</v>
      </c>
      <c r="U129" s="104">
        <f t="shared" si="11"/>
        <v>0</v>
      </c>
      <c r="V129" s="105"/>
    </row>
    <row r="130" spans="1:23" x14ac:dyDescent="0.2">
      <c r="A130" s="40" t="s">
        <v>439</v>
      </c>
      <c r="B130" s="957" t="s">
        <v>440</v>
      </c>
      <c r="C130" s="958" t="s">
        <v>73</v>
      </c>
      <c r="D130" s="958" t="s">
        <v>440</v>
      </c>
      <c r="E130" s="958" t="s">
        <v>73</v>
      </c>
      <c r="F130" s="958" t="s">
        <v>440</v>
      </c>
      <c r="G130" s="959" t="s">
        <v>73</v>
      </c>
      <c r="H130" s="41" t="s">
        <v>73</v>
      </c>
      <c r="I130" s="38"/>
      <c r="J130" s="39"/>
      <c r="K130" s="23">
        <f t="shared" si="12"/>
        <v>0</v>
      </c>
      <c r="M130" s="171"/>
      <c r="N130" s="28">
        <f t="shared" si="7"/>
        <v>0</v>
      </c>
      <c r="O130" s="2"/>
      <c r="P130" s="172"/>
      <c r="Q130" s="28">
        <f t="shared" si="8"/>
        <v>0</v>
      </c>
      <c r="R130" s="29"/>
      <c r="S130" s="130">
        <f t="shared" si="9"/>
        <v>0</v>
      </c>
      <c r="T130" s="28">
        <f t="shared" si="10"/>
        <v>0</v>
      </c>
      <c r="U130" s="104">
        <f t="shared" si="11"/>
        <v>0</v>
      </c>
      <c r="V130" s="105"/>
    </row>
    <row r="131" spans="1:23" x14ac:dyDescent="0.2">
      <c r="A131" s="40" t="s">
        <v>441</v>
      </c>
      <c r="B131" s="957" t="s">
        <v>442</v>
      </c>
      <c r="C131" s="958" t="s">
        <v>47</v>
      </c>
      <c r="D131" s="958" t="s">
        <v>442</v>
      </c>
      <c r="E131" s="958" t="s">
        <v>47</v>
      </c>
      <c r="F131" s="958" t="s">
        <v>442</v>
      </c>
      <c r="G131" s="959" t="s">
        <v>47</v>
      </c>
      <c r="H131" s="41" t="s">
        <v>47</v>
      </c>
      <c r="I131" s="38"/>
      <c r="J131" s="39"/>
      <c r="K131" s="23">
        <f t="shared" si="12"/>
        <v>0</v>
      </c>
      <c r="M131" s="171"/>
      <c r="N131" s="28">
        <f t="shared" si="7"/>
        <v>0</v>
      </c>
      <c r="O131" s="2"/>
      <c r="P131" s="172"/>
      <c r="Q131" s="28">
        <f t="shared" si="8"/>
        <v>0</v>
      </c>
      <c r="R131" s="29"/>
      <c r="S131" s="130">
        <f t="shared" si="9"/>
        <v>0</v>
      </c>
      <c r="T131" s="28">
        <f t="shared" si="10"/>
        <v>0</v>
      </c>
      <c r="U131" s="104">
        <f t="shared" si="11"/>
        <v>0</v>
      </c>
      <c r="V131" s="105"/>
    </row>
    <row r="132" spans="1:23" x14ac:dyDescent="0.2">
      <c r="A132" s="40" t="s">
        <v>443</v>
      </c>
      <c r="B132" s="957" t="s">
        <v>444</v>
      </c>
      <c r="C132" s="958" t="s">
        <v>73</v>
      </c>
      <c r="D132" s="958" t="s">
        <v>444</v>
      </c>
      <c r="E132" s="958" t="s">
        <v>73</v>
      </c>
      <c r="F132" s="958" t="s">
        <v>444</v>
      </c>
      <c r="G132" s="959" t="s">
        <v>73</v>
      </c>
      <c r="H132" s="41" t="s">
        <v>73</v>
      </c>
      <c r="I132" s="38"/>
      <c r="J132" s="39"/>
      <c r="K132" s="23">
        <f t="shared" si="12"/>
        <v>0</v>
      </c>
      <c r="M132" s="171"/>
      <c r="N132" s="28">
        <f t="shared" si="7"/>
        <v>0</v>
      </c>
      <c r="O132" s="2"/>
      <c r="P132" s="172"/>
      <c r="Q132" s="28">
        <f t="shared" si="8"/>
        <v>0</v>
      </c>
      <c r="R132" s="29"/>
      <c r="S132" s="130">
        <f t="shared" si="9"/>
        <v>0</v>
      </c>
      <c r="T132" s="28">
        <f t="shared" si="10"/>
        <v>0</v>
      </c>
      <c r="U132" s="104">
        <f t="shared" si="11"/>
        <v>0</v>
      </c>
      <c r="V132" s="105"/>
    </row>
    <row r="133" spans="1:23" x14ac:dyDescent="0.2">
      <c r="A133" s="40" t="s">
        <v>177</v>
      </c>
      <c r="B133" s="957" t="s">
        <v>178</v>
      </c>
      <c r="C133" s="958" t="s">
        <v>73</v>
      </c>
      <c r="D133" s="958" t="s">
        <v>178</v>
      </c>
      <c r="E133" s="958" t="s">
        <v>73</v>
      </c>
      <c r="F133" s="958" t="s">
        <v>178</v>
      </c>
      <c r="G133" s="959" t="s">
        <v>73</v>
      </c>
      <c r="H133" s="41" t="s">
        <v>73</v>
      </c>
      <c r="I133" s="38"/>
      <c r="J133" s="39"/>
      <c r="K133" s="23">
        <f t="shared" si="12"/>
        <v>0</v>
      </c>
      <c r="M133" s="171"/>
      <c r="N133" s="28">
        <f t="shared" si="7"/>
        <v>0</v>
      </c>
      <c r="O133" s="2"/>
      <c r="P133" s="172"/>
      <c r="Q133" s="28">
        <f t="shared" si="8"/>
        <v>0</v>
      </c>
      <c r="R133" s="29"/>
      <c r="S133" s="130">
        <f t="shared" si="9"/>
        <v>0</v>
      </c>
      <c r="T133" s="28">
        <f t="shared" si="10"/>
        <v>0</v>
      </c>
      <c r="U133" s="104">
        <f t="shared" si="11"/>
        <v>0</v>
      </c>
      <c r="V133" s="105"/>
    </row>
    <row r="134" spans="1:23" x14ac:dyDescent="0.2">
      <c r="A134" s="125"/>
      <c r="B134" s="963" t="s">
        <v>179</v>
      </c>
      <c r="C134" s="964"/>
      <c r="D134" s="964" t="s">
        <v>179</v>
      </c>
      <c r="E134" s="964"/>
      <c r="F134" s="964" t="s">
        <v>179</v>
      </c>
      <c r="G134" s="965"/>
      <c r="H134" s="137"/>
      <c r="I134" s="138"/>
      <c r="J134" s="139"/>
      <c r="K134" s="140"/>
      <c r="L134" s="64"/>
      <c r="M134" s="171"/>
      <c r="N134" s="28">
        <f t="shared" si="7"/>
        <v>0</v>
      </c>
      <c r="O134" s="2"/>
      <c r="P134" s="172"/>
      <c r="Q134" s="28">
        <f t="shared" si="8"/>
        <v>0</v>
      </c>
      <c r="R134" s="29"/>
      <c r="S134" s="130">
        <f t="shared" si="9"/>
        <v>0</v>
      </c>
      <c r="T134" s="28">
        <f t="shared" si="10"/>
        <v>0</v>
      </c>
      <c r="U134" s="104">
        <f t="shared" si="11"/>
        <v>0</v>
      </c>
      <c r="V134" s="105"/>
      <c r="W134" s="64"/>
    </row>
    <row r="135" spans="1:23" x14ac:dyDescent="0.2">
      <c r="A135" s="129"/>
      <c r="B135" s="960" t="s">
        <v>288</v>
      </c>
      <c r="C135" s="961"/>
      <c r="D135" s="961" t="s">
        <v>288</v>
      </c>
      <c r="E135" s="961"/>
      <c r="F135" s="961" t="s">
        <v>288</v>
      </c>
      <c r="G135" s="962"/>
      <c r="H135" s="131"/>
      <c r="I135" s="132"/>
      <c r="J135" s="133"/>
      <c r="K135" s="26"/>
      <c r="L135" s="64"/>
      <c r="M135" s="171"/>
      <c r="N135" s="28">
        <f t="shared" ref="N135:N173" si="13">+ROUND((ROUNDDOWN(M135,2))*J135,2)</f>
        <v>0</v>
      </c>
      <c r="O135" s="2"/>
      <c r="P135" s="172"/>
      <c r="Q135" s="28">
        <f t="shared" ref="Q135:Q173" si="14">+ROUND(P135*J135,2)</f>
        <v>0</v>
      </c>
      <c r="R135" s="29"/>
      <c r="S135" s="130">
        <f t="shared" ref="S135:S173" si="15">+M135+P135</f>
        <v>0</v>
      </c>
      <c r="T135" s="28">
        <f t="shared" ref="T135:T173" si="16">+ROUND((ROUNDDOWN(S135,2))*J135,2)</f>
        <v>0</v>
      </c>
      <c r="U135" s="104">
        <f t="shared" ref="U135:U173" si="17">IF(K135=0,0)+IF(K135&gt;0,T135/K135)</f>
        <v>0</v>
      </c>
      <c r="V135" s="105"/>
      <c r="W135" s="64"/>
    </row>
    <row r="136" spans="1:23" x14ac:dyDescent="0.2">
      <c r="A136" s="40" t="s">
        <v>180</v>
      </c>
      <c r="B136" s="957" t="s">
        <v>181</v>
      </c>
      <c r="C136" s="958" t="s">
        <v>47</v>
      </c>
      <c r="D136" s="958" t="s">
        <v>181</v>
      </c>
      <c r="E136" s="958" t="s">
        <v>47</v>
      </c>
      <c r="F136" s="958" t="s">
        <v>181</v>
      </c>
      <c r="G136" s="959" t="s">
        <v>47</v>
      </c>
      <c r="H136" s="41" t="s">
        <v>47</v>
      </c>
      <c r="I136" s="38"/>
      <c r="J136" s="39"/>
      <c r="K136" s="23">
        <f t="shared" si="12"/>
        <v>0</v>
      </c>
      <c r="M136" s="171"/>
      <c r="N136" s="28">
        <f t="shared" si="13"/>
        <v>0</v>
      </c>
      <c r="O136" s="2"/>
      <c r="P136" s="172"/>
      <c r="Q136" s="28">
        <f t="shared" si="14"/>
        <v>0</v>
      </c>
      <c r="R136" s="29"/>
      <c r="S136" s="130">
        <f t="shared" si="15"/>
        <v>0</v>
      </c>
      <c r="T136" s="28">
        <f t="shared" si="16"/>
        <v>0</v>
      </c>
      <c r="U136" s="104">
        <f t="shared" si="17"/>
        <v>0</v>
      </c>
      <c r="V136" s="105"/>
    </row>
    <row r="137" spans="1:23" x14ac:dyDescent="0.2">
      <c r="A137" s="40" t="s">
        <v>182</v>
      </c>
      <c r="B137" s="957" t="s">
        <v>183</v>
      </c>
      <c r="C137" s="958" t="s">
        <v>87</v>
      </c>
      <c r="D137" s="958" t="s">
        <v>183</v>
      </c>
      <c r="E137" s="958" t="s">
        <v>87</v>
      </c>
      <c r="F137" s="958" t="s">
        <v>183</v>
      </c>
      <c r="G137" s="959" t="s">
        <v>87</v>
      </c>
      <c r="H137" s="41" t="s">
        <v>87</v>
      </c>
      <c r="I137" s="38"/>
      <c r="J137" s="39"/>
      <c r="K137" s="23">
        <f t="shared" si="12"/>
        <v>0</v>
      </c>
      <c r="M137" s="171"/>
      <c r="N137" s="28">
        <f t="shared" si="13"/>
        <v>0</v>
      </c>
      <c r="O137" s="2"/>
      <c r="P137" s="172"/>
      <c r="Q137" s="28">
        <f t="shared" si="14"/>
        <v>0</v>
      </c>
      <c r="R137" s="29"/>
      <c r="S137" s="130">
        <f t="shared" si="15"/>
        <v>0</v>
      </c>
      <c r="T137" s="28">
        <f t="shared" si="16"/>
        <v>0</v>
      </c>
      <c r="U137" s="104">
        <f t="shared" si="17"/>
        <v>0</v>
      </c>
      <c r="V137" s="105"/>
    </row>
    <row r="138" spans="1:23" x14ac:dyDescent="0.2">
      <c r="A138" s="125"/>
      <c r="B138" s="963" t="s">
        <v>188</v>
      </c>
      <c r="C138" s="964"/>
      <c r="D138" s="964" t="s">
        <v>188</v>
      </c>
      <c r="E138" s="964"/>
      <c r="F138" s="964" t="s">
        <v>188</v>
      </c>
      <c r="G138" s="965"/>
      <c r="H138" s="137"/>
      <c r="I138" s="138"/>
      <c r="J138" s="139"/>
      <c r="K138" s="140"/>
      <c r="M138" s="171"/>
      <c r="N138" s="28">
        <f t="shared" si="13"/>
        <v>0</v>
      </c>
      <c r="O138" s="2"/>
      <c r="P138" s="172"/>
      <c r="Q138" s="28">
        <f t="shared" si="14"/>
        <v>0</v>
      </c>
      <c r="R138" s="29"/>
      <c r="S138" s="130">
        <f t="shared" si="15"/>
        <v>0</v>
      </c>
      <c r="T138" s="28">
        <f t="shared" si="16"/>
        <v>0</v>
      </c>
      <c r="U138" s="104">
        <f t="shared" si="17"/>
        <v>0</v>
      </c>
      <c r="V138" s="105"/>
    </row>
    <row r="139" spans="1:23" x14ac:dyDescent="0.2">
      <c r="A139" s="129"/>
      <c r="B139" s="960" t="s">
        <v>445</v>
      </c>
      <c r="C139" s="961"/>
      <c r="D139" s="961" t="s">
        <v>445</v>
      </c>
      <c r="E139" s="961"/>
      <c r="F139" s="961" t="s">
        <v>445</v>
      </c>
      <c r="G139" s="962"/>
      <c r="H139" s="131"/>
      <c r="I139" s="132"/>
      <c r="J139" s="133"/>
      <c r="K139" s="26"/>
      <c r="M139" s="171"/>
      <c r="N139" s="28">
        <f t="shared" si="13"/>
        <v>0</v>
      </c>
      <c r="O139" s="2"/>
      <c r="P139" s="172"/>
      <c r="Q139" s="28">
        <f t="shared" si="14"/>
        <v>0</v>
      </c>
      <c r="R139" s="29"/>
      <c r="S139" s="130">
        <f t="shared" si="15"/>
        <v>0</v>
      </c>
      <c r="T139" s="28">
        <f t="shared" si="16"/>
        <v>0</v>
      </c>
      <c r="U139" s="104">
        <f t="shared" si="17"/>
        <v>0</v>
      </c>
      <c r="V139" s="105"/>
    </row>
    <row r="140" spans="1:23" x14ac:dyDescent="0.2">
      <c r="A140" s="40" t="s">
        <v>446</v>
      </c>
      <c r="B140" s="957" t="s">
        <v>447</v>
      </c>
      <c r="C140" s="958" t="s">
        <v>87</v>
      </c>
      <c r="D140" s="958" t="s">
        <v>447</v>
      </c>
      <c r="E140" s="958" t="s">
        <v>87</v>
      </c>
      <c r="F140" s="958" t="s">
        <v>447</v>
      </c>
      <c r="G140" s="959" t="s">
        <v>87</v>
      </c>
      <c r="H140" s="41" t="s">
        <v>87</v>
      </c>
      <c r="I140" s="38"/>
      <c r="J140" s="39"/>
      <c r="K140" s="23">
        <f t="shared" si="12"/>
        <v>0</v>
      </c>
      <c r="M140" s="171"/>
      <c r="N140" s="28">
        <f t="shared" si="13"/>
        <v>0</v>
      </c>
      <c r="O140" s="2"/>
      <c r="P140" s="172"/>
      <c r="Q140" s="28">
        <f t="shared" si="14"/>
        <v>0</v>
      </c>
      <c r="R140" s="29"/>
      <c r="S140" s="130">
        <f t="shared" si="15"/>
        <v>0</v>
      </c>
      <c r="T140" s="28">
        <f t="shared" si="16"/>
        <v>0</v>
      </c>
      <c r="U140" s="104">
        <f t="shared" si="17"/>
        <v>0</v>
      </c>
      <c r="V140" s="105"/>
    </row>
    <row r="141" spans="1:23" x14ac:dyDescent="0.2">
      <c r="A141" s="125"/>
      <c r="B141" s="963" t="s">
        <v>189</v>
      </c>
      <c r="C141" s="964"/>
      <c r="D141" s="964" t="s">
        <v>189</v>
      </c>
      <c r="E141" s="964"/>
      <c r="F141" s="964" t="s">
        <v>189</v>
      </c>
      <c r="G141" s="965"/>
      <c r="H141" s="137"/>
      <c r="I141" s="138"/>
      <c r="J141" s="139"/>
      <c r="K141" s="140"/>
      <c r="M141" s="171"/>
      <c r="N141" s="28">
        <f t="shared" si="13"/>
        <v>0</v>
      </c>
      <c r="O141" s="2"/>
      <c r="P141" s="172"/>
      <c r="Q141" s="28">
        <f t="shared" si="14"/>
        <v>0</v>
      </c>
      <c r="R141" s="29"/>
      <c r="S141" s="130">
        <f t="shared" si="15"/>
        <v>0</v>
      </c>
      <c r="T141" s="28">
        <f t="shared" si="16"/>
        <v>0</v>
      </c>
      <c r="U141" s="104">
        <f t="shared" si="17"/>
        <v>0</v>
      </c>
      <c r="V141" s="105"/>
    </row>
    <row r="142" spans="1:23" x14ac:dyDescent="0.2">
      <c r="A142" s="129"/>
      <c r="B142" s="960" t="s">
        <v>190</v>
      </c>
      <c r="C142" s="961"/>
      <c r="D142" s="961" t="s">
        <v>190</v>
      </c>
      <c r="E142" s="961"/>
      <c r="F142" s="961" t="s">
        <v>190</v>
      </c>
      <c r="G142" s="962"/>
      <c r="H142" s="131"/>
      <c r="I142" s="132"/>
      <c r="J142" s="133"/>
      <c r="K142" s="26"/>
      <c r="M142" s="171"/>
      <c r="N142" s="28">
        <f t="shared" si="13"/>
        <v>0</v>
      </c>
      <c r="O142" s="2"/>
      <c r="P142" s="172"/>
      <c r="Q142" s="28">
        <f t="shared" si="14"/>
        <v>0</v>
      </c>
      <c r="R142" s="29"/>
      <c r="S142" s="130">
        <f t="shared" si="15"/>
        <v>0</v>
      </c>
      <c r="T142" s="28">
        <f t="shared" si="16"/>
        <v>0</v>
      </c>
      <c r="U142" s="104">
        <f t="shared" si="17"/>
        <v>0</v>
      </c>
      <c r="V142" s="105"/>
    </row>
    <row r="143" spans="1:23" x14ac:dyDescent="0.2">
      <c r="A143" s="40" t="s">
        <v>448</v>
      </c>
      <c r="B143" s="957" t="s">
        <v>449</v>
      </c>
      <c r="C143" s="958" t="s">
        <v>87</v>
      </c>
      <c r="D143" s="958" t="s">
        <v>449</v>
      </c>
      <c r="E143" s="958" t="s">
        <v>87</v>
      </c>
      <c r="F143" s="958" t="s">
        <v>449</v>
      </c>
      <c r="G143" s="959" t="s">
        <v>87</v>
      </c>
      <c r="H143" s="41" t="s">
        <v>87</v>
      </c>
      <c r="I143" s="38"/>
      <c r="J143" s="39"/>
      <c r="K143" s="23">
        <f t="shared" si="12"/>
        <v>0</v>
      </c>
      <c r="M143" s="171"/>
      <c r="N143" s="28">
        <f t="shared" si="13"/>
        <v>0</v>
      </c>
      <c r="O143" s="2"/>
      <c r="P143" s="172"/>
      <c r="Q143" s="28">
        <f t="shared" si="14"/>
        <v>0</v>
      </c>
      <c r="R143" s="29"/>
      <c r="S143" s="130">
        <f t="shared" si="15"/>
        <v>0</v>
      </c>
      <c r="T143" s="28">
        <f t="shared" si="16"/>
        <v>0</v>
      </c>
      <c r="U143" s="104">
        <f t="shared" si="17"/>
        <v>0</v>
      </c>
      <c r="V143" s="105"/>
    </row>
    <row r="144" spans="1:23" x14ac:dyDescent="0.2">
      <c r="A144" s="40" t="s">
        <v>223</v>
      </c>
      <c r="B144" s="957" t="s">
        <v>224</v>
      </c>
      <c r="C144" s="958" t="s">
        <v>87</v>
      </c>
      <c r="D144" s="958" t="s">
        <v>224</v>
      </c>
      <c r="E144" s="958" t="s">
        <v>87</v>
      </c>
      <c r="F144" s="958" t="s">
        <v>224</v>
      </c>
      <c r="G144" s="959" t="s">
        <v>87</v>
      </c>
      <c r="H144" s="41" t="s">
        <v>87</v>
      </c>
      <c r="I144" s="38"/>
      <c r="J144" s="39"/>
      <c r="K144" s="23">
        <f t="shared" si="12"/>
        <v>0</v>
      </c>
      <c r="M144" s="171"/>
      <c r="N144" s="28">
        <f t="shared" si="13"/>
        <v>0</v>
      </c>
      <c r="O144" s="2"/>
      <c r="P144" s="172"/>
      <c r="Q144" s="28">
        <f t="shared" si="14"/>
        <v>0</v>
      </c>
      <c r="R144" s="29"/>
      <c r="S144" s="130">
        <f t="shared" si="15"/>
        <v>0</v>
      </c>
      <c r="T144" s="28">
        <f t="shared" si="16"/>
        <v>0</v>
      </c>
      <c r="U144" s="104">
        <f t="shared" si="17"/>
        <v>0</v>
      </c>
      <c r="V144" s="105"/>
    </row>
    <row r="145" spans="1:22" x14ac:dyDescent="0.2">
      <c r="A145" s="129"/>
      <c r="B145" s="960" t="s">
        <v>220</v>
      </c>
      <c r="C145" s="961"/>
      <c r="D145" s="961" t="s">
        <v>220</v>
      </c>
      <c r="E145" s="961"/>
      <c r="F145" s="961" t="s">
        <v>220</v>
      </c>
      <c r="G145" s="962"/>
      <c r="H145" s="131"/>
      <c r="I145" s="132"/>
      <c r="J145" s="133"/>
      <c r="K145" s="26"/>
      <c r="M145" s="171"/>
      <c r="N145" s="28">
        <f t="shared" si="13"/>
        <v>0</v>
      </c>
      <c r="O145" s="2"/>
      <c r="P145" s="172"/>
      <c r="Q145" s="28">
        <f t="shared" si="14"/>
        <v>0</v>
      </c>
      <c r="R145" s="29"/>
      <c r="S145" s="130">
        <f t="shared" si="15"/>
        <v>0</v>
      </c>
      <c r="T145" s="28">
        <f t="shared" si="16"/>
        <v>0</v>
      </c>
      <c r="U145" s="104">
        <f t="shared" si="17"/>
        <v>0</v>
      </c>
      <c r="V145" s="105"/>
    </row>
    <row r="146" spans="1:22" x14ac:dyDescent="0.2">
      <c r="A146" s="40" t="s">
        <v>221</v>
      </c>
      <c r="B146" s="957" t="s">
        <v>222</v>
      </c>
      <c r="C146" s="958" t="s">
        <v>87</v>
      </c>
      <c r="D146" s="958" t="s">
        <v>222</v>
      </c>
      <c r="E146" s="958" t="s">
        <v>87</v>
      </c>
      <c r="F146" s="958" t="s">
        <v>222</v>
      </c>
      <c r="G146" s="959" t="s">
        <v>87</v>
      </c>
      <c r="H146" s="41" t="s">
        <v>87</v>
      </c>
      <c r="I146" s="38"/>
      <c r="J146" s="39"/>
      <c r="K146" s="23">
        <f t="shared" si="12"/>
        <v>0</v>
      </c>
      <c r="M146" s="171"/>
      <c r="N146" s="28">
        <f t="shared" si="13"/>
        <v>0</v>
      </c>
      <c r="O146" s="2"/>
      <c r="P146" s="172"/>
      <c r="Q146" s="28">
        <f t="shared" si="14"/>
        <v>0</v>
      </c>
      <c r="R146" s="29"/>
      <c r="S146" s="130">
        <f t="shared" si="15"/>
        <v>0</v>
      </c>
      <c r="T146" s="28">
        <f t="shared" si="16"/>
        <v>0</v>
      </c>
      <c r="U146" s="104">
        <f t="shared" si="17"/>
        <v>0</v>
      </c>
      <c r="V146" s="105"/>
    </row>
    <row r="147" spans="1:22" x14ac:dyDescent="0.2">
      <c r="A147" s="125"/>
      <c r="B147" s="963" t="s">
        <v>191</v>
      </c>
      <c r="C147" s="964"/>
      <c r="D147" s="964" t="s">
        <v>191</v>
      </c>
      <c r="E147" s="964"/>
      <c r="F147" s="964" t="s">
        <v>191</v>
      </c>
      <c r="G147" s="965"/>
      <c r="H147" s="137"/>
      <c r="I147" s="138"/>
      <c r="J147" s="139"/>
      <c r="K147" s="140"/>
      <c r="M147" s="171"/>
      <c r="N147" s="28">
        <f t="shared" si="13"/>
        <v>0</v>
      </c>
      <c r="O147" s="2"/>
      <c r="P147" s="172"/>
      <c r="Q147" s="28">
        <f t="shared" si="14"/>
        <v>0</v>
      </c>
      <c r="R147" s="29"/>
      <c r="S147" s="130">
        <f t="shared" si="15"/>
        <v>0</v>
      </c>
      <c r="T147" s="28">
        <f t="shared" si="16"/>
        <v>0</v>
      </c>
      <c r="U147" s="104">
        <f t="shared" si="17"/>
        <v>0</v>
      </c>
      <c r="V147" s="105"/>
    </row>
    <row r="148" spans="1:22" x14ac:dyDescent="0.2">
      <c r="A148" s="129"/>
      <c r="B148" s="960" t="s">
        <v>192</v>
      </c>
      <c r="C148" s="961"/>
      <c r="D148" s="961" t="s">
        <v>192</v>
      </c>
      <c r="E148" s="961"/>
      <c r="F148" s="961" t="s">
        <v>192</v>
      </c>
      <c r="G148" s="962"/>
      <c r="H148" s="131"/>
      <c r="I148" s="132"/>
      <c r="J148" s="133"/>
      <c r="K148" s="26"/>
      <c r="M148" s="171"/>
      <c r="N148" s="28">
        <f t="shared" si="13"/>
        <v>0</v>
      </c>
      <c r="O148" s="2"/>
      <c r="P148" s="172"/>
      <c r="Q148" s="28">
        <f t="shared" si="14"/>
        <v>0</v>
      </c>
      <c r="R148" s="29"/>
      <c r="S148" s="130">
        <f t="shared" si="15"/>
        <v>0</v>
      </c>
      <c r="T148" s="28">
        <f t="shared" si="16"/>
        <v>0</v>
      </c>
      <c r="U148" s="104">
        <f t="shared" si="17"/>
        <v>0</v>
      </c>
      <c r="V148" s="105"/>
    </row>
    <row r="149" spans="1:22" x14ac:dyDescent="0.2">
      <c r="A149" s="40" t="s">
        <v>193</v>
      </c>
      <c r="B149" s="957" t="s">
        <v>194</v>
      </c>
      <c r="C149" s="958" t="s">
        <v>87</v>
      </c>
      <c r="D149" s="958" t="s">
        <v>194</v>
      </c>
      <c r="E149" s="958" t="s">
        <v>87</v>
      </c>
      <c r="F149" s="958" t="s">
        <v>194</v>
      </c>
      <c r="G149" s="959" t="s">
        <v>87</v>
      </c>
      <c r="H149" s="41" t="s">
        <v>87</v>
      </c>
      <c r="I149" s="38"/>
      <c r="J149" s="39"/>
      <c r="K149" s="23">
        <f t="shared" si="12"/>
        <v>0</v>
      </c>
      <c r="M149" s="171"/>
      <c r="N149" s="28">
        <f t="shared" si="13"/>
        <v>0</v>
      </c>
      <c r="O149" s="2"/>
      <c r="P149" s="172"/>
      <c r="Q149" s="28">
        <f t="shared" si="14"/>
        <v>0</v>
      </c>
      <c r="R149" s="29"/>
      <c r="S149" s="130">
        <f t="shared" si="15"/>
        <v>0</v>
      </c>
      <c r="T149" s="28">
        <f t="shared" si="16"/>
        <v>0</v>
      </c>
      <c r="U149" s="104">
        <f t="shared" si="17"/>
        <v>0</v>
      </c>
      <c r="V149" s="105"/>
    </row>
    <row r="150" spans="1:22" x14ac:dyDescent="0.2">
      <c r="A150" s="40" t="s">
        <v>195</v>
      </c>
      <c r="B150" s="957" t="s">
        <v>196</v>
      </c>
      <c r="C150" s="958" t="s">
        <v>87</v>
      </c>
      <c r="D150" s="958" t="s">
        <v>196</v>
      </c>
      <c r="E150" s="958" t="s">
        <v>87</v>
      </c>
      <c r="F150" s="958" t="s">
        <v>196</v>
      </c>
      <c r="G150" s="959" t="s">
        <v>87</v>
      </c>
      <c r="H150" s="41" t="s">
        <v>87</v>
      </c>
      <c r="I150" s="38"/>
      <c r="J150" s="39"/>
      <c r="K150" s="23">
        <f t="shared" si="12"/>
        <v>0</v>
      </c>
      <c r="M150" s="171"/>
      <c r="N150" s="28">
        <f t="shared" si="13"/>
        <v>0</v>
      </c>
      <c r="O150" s="2"/>
      <c r="P150" s="172"/>
      <c r="Q150" s="28">
        <f t="shared" si="14"/>
        <v>0</v>
      </c>
      <c r="R150" s="29"/>
      <c r="S150" s="130">
        <f t="shared" si="15"/>
        <v>0</v>
      </c>
      <c r="T150" s="28">
        <f t="shared" si="16"/>
        <v>0</v>
      </c>
      <c r="U150" s="104">
        <f t="shared" si="17"/>
        <v>0</v>
      </c>
      <c r="V150" s="105"/>
    </row>
    <row r="151" spans="1:22" x14ac:dyDescent="0.2">
      <c r="A151" s="40" t="s">
        <v>450</v>
      </c>
      <c r="B151" s="957" t="s">
        <v>451</v>
      </c>
      <c r="C151" s="958" t="s">
        <v>87</v>
      </c>
      <c r="D151" s="958" t="s">
        <v>451</v>
      </c>
      <c r="E151" s="958" t="s">
        <v>87</v>
      </c>
      <c r="F151" s="958" t="s">
        <v>451</v>
      </c>
      <c r="G151" s="959" t="s">
        <v>87</v>
      </c>
      <c r="H151" s="41" t="s">
        <v>87</v>
      </c>
      <c r="I151" s="38"/>
      <c r="J151" s="39"/>
      <c r="K151" s="23">
        <f t="shared" si="12"/>
        <v>0</v>
      </c>
      <c r="M151" s="171"/>
      <c r="N151" s="28">
        <f t="shared" si="13"/>
        <v>0</v>
      </c>
      <c r="O151" s="2"/>
      <c r="P151" s="172"/>
      <c r="Q151" s="28">
        <f t="shared" si="14"/>
        <v>0</v>
      </c>
      <c r="R151" s="29"/>
      <c r="S151" s="130">
        <f t="shared" si="15"/>
        <v>0</v>
      </c>
      <c r="T151" s="28">
        <f t="shared" si="16"/>
        <v>0</v>
      </c>
      <c r="U151" s="104">
        <f t="shared" si="17"/>
        <v>0</v>
      </c>
      <c r="V151" s="105"/>
    </row>
    <row r="152" spans="1:22" x14ac:dyDescent="0.2">
      <c r="A152" s="125"/>
      <c r="B152" s="963" t="s">
        <v>82</v>
      </c>
      <c r="C152" s="964"/>
      <c r="D152" s="964" t="s">
        <v>82</v>
      </c>
      <c r="E152" s="964"/>
      <c r="F152" s="964" t="s">
        <v>82</v>
      </c>
      <c r="G152" s="965"/>
      <c r="H152" s="137"/>
      <c r="I152" s="138"/>
      <c r="J152" s="139"/>
      <c r="K152" s="140"/>
      <c r="M152" s="171"/>
      <c r="N152" s="28">
        <f t="shared" si="13"/>
        <v>0</v>
      </c>
      <c r="O152" s="2"/>
      <c r="P152" s="172"/>
      <c r="Q152" s="28">
        <f t="shared" si="14"/>
        <v>0</v>
      </c>
      <c r="R152" s="29"/>
      <c r="S152" s="130">
        <f t="shared" si="15"/>
        <v>0</v>
      </c>
      <c r="T152" s="28">
        <f t="shared" si="16"/>
        <v>0</v>
      </c>
      <c r="U152" s="104">
        <f t="shared" si="17"/>
        <v>0</v>
      </c>
      <c r="V152" s="105"/>
    </row>
    <row r="153" spans="1:22" x14ac:dyDescent="0.2">
      <c r="A153" s="129"/>
      <c r="B153" s="960" t="s">
        <v>83</v>
      </c>
      <c r="C153" s="961"/>
      <c r="D153" s="961" t="s">
        <v>83</v>
      </c>
      <c r="E153" s="961"/>
      <c r="F153" s="961" t="s">
        <v>83</v>
      </c>
      <c r="G153" s="962"/>
      <c r="H153" s="131"/>
      <c r="I153" s="132"/>
      <c r="J153" s="133"/>
      <c r="K153" s="26"/>
      <c r="M153" s="171"/>
      <c r="N153" s="28">
        <f t="shared" si="13"/>
        <v>0</v>
      </c>
      <c r="O153" s="2"/>
      <c r="P153" s="172"/>
      <c r="Q153" s="28">
        <f t="shared" si="14"/>
        <v>0</v>
      </c>
      <c r="R153" s="29"/>
      <c r="S153" s="130">
        <f t="shared" si="15"/>
        <v>0</v>
      </c>
      <c r="T153" s="28">
        <f t="shared" si="16"/>
        <v>0</v>
      </c>
      <c r="U153" s="104">
        <f t="shared" si="17"/>
        <v>0</v>
      </c>
      <c r="V153" s="105"/>
    </row>
    <row r="154" spans="1:22" x14ac:dyDescent="0.2">
      <c r="A154" s="40" t="s">
        <v>197</v>
      </c>
      <c r="B154" s="957" t="s">
        <v>198</v>
      </c>
      <c r="C154" s="958" t="s">
        <v>87</v>
      </c>
      <c r="D154" s="958" t="s">
        <v>198</v>
      </c>
      <c r="E154" s="958" t="s">
        <v>87</v>
      </c>
      <c r="F154" s="958" t="s">
        <v>198</v>
      </c>
      <c r="G154" s="959" t="s">
        <v>87</v>
      </c>
      <c r="H154" s="41" t="s">
        <v>87</v>
      </c>
      <c r="I154" s="38"/>
      <c r="J154" s="39"/>
      <c r="K154" s="23">
        <f t="shared" si="12"/>
        <v>0</v>
      </c>
      <c r="M154" s="171"/>
      <c r="N154" s="28">
        <f t="shared" si="13"/>
        <v>0</v>
      </c>
      <c r="O154" s="2"/>
      <c r="P154" s="172"/>
      <c r="Q154" s="28">
        <f t="shared" si="14"/>
        <v>0</v>
      </c>
      <c r="R154" s="29"/>
      <c r="S154" s="130">
        <f t="shared" si="15"/>
        <v>0</v>
      </c>
      <c r="T154" s="28">
        <f t="shared" si="16"/>
        <v>0</v>
      </c>
      <c r="U154" s="104">
        <f t="shared" si="17"/>
        <v>0</v>
      </c>
      <c r="V154" s="105"/>
    </row>
    <row r="155" spans="1:22" x14ac:dyDescent="0.2">
      <c r="A155" s="40" t="s">
        <v>229</v>
      </c>
      <c r="B155" s="957" t="s">
        <v>230</v>
      </c>
      <c r="C155" s="958" t="s">
        <v>73</v>
      </c>
      <c r="D155" s="958" t="s">
        <v>230</v>
      </c>
      <c r="E155" s="958" t="s">
        <v>73</v>
      </c>
      <c r="F155" s="958" t="s">
        <v>230</v>
      </c>
      <c r="G155" s="959" t="s">
        <v>73</v>
      </c>
      <c r="H155" s="41" t="s">
        <v>73</v>
      </c>
      <c r="I155" s="38"/>
      <c r="J155" s="39"/>
      <c r="K155" s="23">
        <f t="shared" si="12"/>
        <v>0</v>
      </c>
      <c r="M155" s="171"/>
      <c r="N155" s="28">
        <f t="shared" si="13"/>
        <v>0</v>
      </c>
      <c r="O155" s="2"/>
      <c r="P155" s="172"/>
      <c r="Q155" s="28">
        <f t="shared" si="14"/>
        <v>0</v>
      </c>
      <c r="R155" s="29"/>
      <c r="S155" s="130">
        <f t="shared" si="15"/>
        <v>0</v>
      </c>
      <c r="T155" s="28">
        <f t="shared" si="16"/>
        <v>0</v>
      </c>
      <c r="U155" s="104">
        <f t="shared" si="17"/>
        <v>0</v>
      </c>
      <c r="V155" s="105"/>
    </row>
    <row r="156" spans="1:22" x14ac:dyDescent="0.2">
      <c r="A156" s="40" t="s">
        <v>199</v>
      </c>
      <c r="B156" s="957" t="s">
        <v>200</v>
      </c>
      <c r="C156" s="958" t="s">
        <v>73</v>
      </c>
      <c r="D156" s="958" t="s">
        <v>200</v>
      </c>
      <c r="E156" s="958" t="s">
        <v>73</v>
      </c>
      <c r="F156" s="958" t="s">
        <v>200</v>
      </c>
      <c r="G156" s="959" t="s">
        <v>73</v>
      </c>
      <c r="H156" s="41" t="s">
        <v>73</v>
      </c>
      <c r="I156" s="38"/>
      <c r="J156" s="39"/>
      <c r="K156" s="23">
        <f t="shared" si="12"/>
        <v>0</v>
      </c>
      <c r="M156" s="171"/>
      <c r="N156" s="28">
        <f t="shared" si="13"/>
        <v>0</v>
      </c>
      <c r="O156" s="2"/>
      <c r="P156" s="172"/>
      <c r="Q156" s="28">
        <f t="shared" si="14"/>
        <v>0</v>
      </c>
      <c r="R156" s="29"/>
      <c r="S156" s="130">
        <f t="shared" si="15"/>
        <v>0</v>
      </c>
      <c r="T156" s="28">
        <f t="shared" si="16"/>
        <v>0</v>
      </c>
      <c r="U156" s="104">
        <f t="shared" si="17"/>
        <v>0</v>
      </c>
      <c r="V156" s="105"/>
    </row>
    <row r="157" spans="1:22" x14ac:dyDescent="0.2">
      <c r="A157" s="125"/>
      <c r="B157" s="963" t="s">
        <v>231</v>
      </c>
      <c r="C157" s="964" t="s">
        <v>202</v>
      </c>
      <c r="D157" s="964" t="s">
        <v>231</v>
      </c>
      <c r="E157" s="964" t="s">
        <v>202</v>
      </c>
      <c r="F157" s="964" t="s">
        <v>231</v>
      </c>
      <c r="G157" s="965" t="s">
        <v>202</v>
      </c>
      <c r="H157" s="137" t="s">
        <v>202</v>
      </c>
      <c r="I157" s="138"/>
      <c r="J157" s="139"/>
      <c r="K157" s="140"/>
      <c r="M157" s="171"/>
      <c r="N157" s="28">
        <f t="shared" si="13"/>
        <v>0</v>
      </c>
      <c r="O157" s="2"/>
      <c r="P157" s="172"/>
      <c r="Q157" s="28">
        <f t="shared" si="14"/>
        <v>0</v>
      </c>
      <c r="R157" s="29"/>
      <c r="S157" s="130">
        <f t="shared" si="15"/>
        <v>0</v>
      </c>
      <c r="T157" s="28">
        <f t="shared" si="16"/>
        <v>0</v>
      </c>
      <c r="U157" s="104">
        <f t="shared" si="17"/>
        <v>0</v>
      </c>
      <c r="V157" s="105"/>
    </row>
    <row r="158" spans="1:22" x14ac:dyDescent="0.2">
      <c r="A158" s="40" t="s">
        <v>452</v>
      </c>
      <c r="B158" s="957" t="s">
        <v>232</v>
      </c>
      <c r="C158" s="958" t="s">
        <v>233</v>
      </c>
      <c r="D158" s="958" t="s">
        <v>232</v>
      </c>
      <c r="E158" s="958" t="s">
        <v>233</v>
      </c>
      <c r="F158" s="958" t="s">
        <v>232</v>
      </c>
      <c r="G158" s="959" t="s">
        <v>233</v>
      </c>
      <c r="H158" s="41" t="s">
        <v>233</v>
      </c>
      <c r="I158" s="38"/>
      <c r="J158" s="39"/>
      <c r="K158" s="23">
        <f t="shared" si="12"/>
        <v>0</v>
      </c>
      <c r="M158" s="171"/>
      <c r="N158" s="28">
        <f t="shared" si="13"/>
        <v>0</v>
      </c>
      <c r="O158" s="2"/>
      <c r="P158" s="172"/>
      <c r="Q158" s="28">
        <f t="shared" si="14"/>
        <v>0</v>
      </c>
      <c r="R158" s="29"/>
      <c r="S158" s="130">
        <f t="shared" si="15"/>
        <v>0</v>
      </c>
      <c r="T158" s="28">
        <f t="shared" si="16"/>
        <v>0</v>
      </c>
      <c r="U158" s="104">
        <f t="shared" si="17"/>
        <v>0</v>
      </c>
      <c r="V158" s="105"/>
    </row>
    <row r="159" spans="1:22" x14ac:dyDescent="0.2">
      <c r="A159" s="125"/>
      <c r="B159" s="963" t="s">
        <v>234</v>
      </c>
      <c r="C159" s="964" t="s">
        <v>202</v>
      </c>
      <c r="D159" s="964" t="s">
        <v>234</v>
      </c>
      <c r="E159" s="964" t="s">
        <v>202</v>
      </c>
      <c r="F159" s="964" t="s">
        <v>234</v>
      </c>
      <c r="G159" s="965" t="s">
        <v>202</v>
      </c>
      <c r="H159" s="137" t="s">
        <v>202</v>
      </c>
      <c r="I159" s="138"/>
      <c r="J159" s="139"/>
      <c r="K159" s="140"/>
      <c r="M159" s="171"/>
      <c r="N159" s="28">
        <f t="shared" si="13"/>
        <v>0</v>
      </c>
      <c r="O159" s="2"/>
      <c r="P159" s="172"/>
      <c r="Q159" s="28">
        <f t="shared" si="14"/>
        <v>0</v>
      </c>
      <c r="R159" s="29"/>
      <c r="S159" s="130">
        <f t="shared" si="15"/>
        <v>0</v>
      </c>
      <c r="T159" s="28">
        <f t="shared" si="16"/>
        <v>0</v>
      </c>
      <c r="U159" s="104">
        <f t="shared" si="17"/>
        <v>0</v>
      </c>
      <c r="V159" s="105"/>
    </row>
    <row r="160" spans="1:22" x14ac:dyDescent="0.2">
      <c r="A160" s="40" t="s">
        <v>212</v>
      </c>
      <c r="B160" s="957" t="s">
        <v>213</v>
      </c>
      <c r="C160" s="958" t="s">
        <v>47</v>
      </c>
      <c r="D160" s="958" t="s">
        <v>213</v>
      </c>
      <c r="E160" s="958" t="s">
        <v>47</v>
      </c>
      <c r="F160" s="958" t="s">
        <v>213</v>
      </c>
      <c r="G160" s="959" t="s">
        <v>47</v>
      </c>
      <c r="H160" s="41" t="s">
        <v>47</v>
      </c>
      <c r="I160" s="38"/>
      <c r="J160" s="39"/>
      <c r="K160" s="23">
        <f t="shared" si="12"/>
        <v>0</v>
      </c>
      <c r="M160" s="171"/>
      <c r="N160" s="28">
        <f t="shared" si="13"/>
        <v>0</v>
      </c>
      <c r="O160" s="2"/>
      <c r="P160" s="172"/>
      <c r="Q160" s="28">
        <f t="shared" si="14"/>
        <v>0</v>
      </c>
      <c r="R160" s="29"/>
      <c r="S160" s="130">
        <f t="shared" si="15"/>
        <v>0</v>
      </c>
      <c r="T160" s="28">
        <f t="shared" si="16"/>
        <v>0</v>
      </c>
      <c r="U160" s="104">
        <f t="shared" si="17"/>
        <v>0</v>
      </c>
      <c r="V160" s="105"/>
    </row>
    <row r="161" spans="1:22" x14ac:dyDescent="0.2">
      <c r="A161" s="40" t="s">
        <v>299</v>
      </c>
      <c r="B161" s="957" t="s">
        <v>300</v>
      </c>
      <c r="C161" s="958" t="s">
        <v>47</v>
      </c>
      <c r="D161" s="958" t="s">
        <v>300</v>
      </c>
      <c r="E161" s="958" t="s">
        <v>47</v>
      </c>
      <c r="F161" s="958" t="s">
        <v>300</v>
      </c>
      <c r="G161" s="959" t="s">
        <v>47</v>
      </c>
      <c r="H161" s="41" t="s">
        <v>47</v>
      </c>
      <c r="I161" s="38"/>
      <c r="J161" s="39"/>
      <c r="K161" s="23">
        <f t="shared" si="12"/>
        <v>0</v>
      </c>
      <c r="M161" s="171"/>
      <c r="N161" s="28">
        <f t="shared" si="13"/>
        <v>0</v>
      </c>
      <c r="O161" s="2"/>
      <c r="P161" s="172"/>
      <c r="Q161" s="28">
        <f t="shared" si="14"/>
        <v>0</v>
      </c>
      <c r="R161" s="29"/>
      <c r="S161" s="130">
        <f t="shared" si="15"/>
        <v>0</v>
      </c>
      <c r="T161" s="28">
        <f t="shared" si="16"/>
        <v>0</v>
      </c>
      <c r="U161" s="104">
        <f t="shared" si="17"/>
        <v>0</v>
      </c>
      <c r="V161" s="105"/>
    </row>
    <row r="162" spans="1:22" x14ac:dyDescent="0.2">
      <c r="A162" s="40" t="s">
        <v>301</v>
      </c>
      <c r="B162" s="957" t="s">
        <v>302</v>
      </c>
      <c r="C162" s="958" t="s">
        <v>47</v>
      </c>
      <c r="D162" s="958" t="s">
        <v>302</v>
      </c>
      <c r="E162" s="958" t="s">
        <v>47</v>
      </c>
      <c r="F162" s="958" t="s">
        <v>302</v>
      </c>
      <c r="G162" s="959" t="s">
        <v>47</v>
      </c>
      <c r="H162" s="41" t="s">
        <v>47</v>
      </c>
      <c r="I162" s="38"/>
      <c r="J162" s="39"/>
      <c r="K162" s="23">
        <f t="shared" si="12"/>
        <v>0</v>
      </c>
      <c r="M162" s="171"/>
      <c r="N162" s="28">
        <f t="shared" si="13"/>
        <v>0</v>
      </c>
      <c r="O162" s="2"/>
      <c r="P162" s="172"/>
      <c r="Q162" s="28">
        <f t="shared" si="14"/>
        <v>0</v>
      </c>
      <c r="R162" s="29"/>
      <c r="S162" s="130">
        <f t="shared" si="15"/>
        <v>0</v>
      </c>
      <c r="T162" s="28">
        <f t="shared" si="16"/>
        <v>0</v>
      </c>
      <c r="U162" s="104">
        <f t="shared" si="17"/>
        <v>0</v>
      </c>
      <c r="V162" s="105"/>
    </row>
    <row r="163" spans="1:22" x14ac:dyDescent="0.2">
      <c r="A163" s="40" t="s">
        <v>305</v>
      </c>
      <c r="B163" s="957" t="s">
        <v>306</v>
      </c>
      <c r="C163" s="958" t="s">
        <v>47</v>
      </c>
      <c r="D163" s="958" t="s">
        <v>306</v>
      </c>
      <c r="E163" s="958" t="s">
        <v>47</v>
      </c>
      <c r="F163" s="958" t="s">
        <v>306</v>
      </c>
      <c r="G163" s="959" t="s">
        <v>47</v>
      </c>
      <c r="H163" s="41" t="s">
        <v>47</v>
      </c>
      <c r="I163" s="38"/>
      <c r="J163" s="39"/>
      <c r="K163" s="23">
        <f t="shared" si="12"/>
        <v>0</v>
      </c>
      <c r="M163" s="171"/>
      <c r="N163" s="28">
        <f t="shared" si="13"/>
        <v>0</v>
      </c>
      <c r="O163" s="2"/>
      <c r="P163" s="172"/>
      <c r="Q163" s="28">
        <f t="shared" si="14"/>
        <v>0</v>
      </c>
      <c r="R163" s="29"/>
      <c r="S163" s="130">
        <f t="shared" si="15"/>
        <v>0</v>
      </c>
      <c r="T163" s="28">
        <f t="shared" si="16"/>
        <v>0</v>
      </c>
      <c r="U163" s="104">
        <f t="shared" si="17"/>
        <v>0</v>
      </c>
      <c r="V163" s="105"/>
    </row>
    <row r="164" spans="1:22" x14ac:dyDescent="0.2">
      <c r="A164" s="40" t="s">
        <v>307</v>
      </c>
      <c r="B164" s="957" t="s">
        <v>308</v>
      </c>
      <c r="C164" s="958" t="s">
        <v>47</v>
      </c>
      <c r="D164" s="958" t="s">
        <v>308</v>
      </c>
      <c r="E164" s="958" t="s">
        <v>47</v>
      </c>
      <c r="F164" s="958" t="s">
        <v>308</v>
      </c>
      <c r="G164" s="959" t="s">
        <v>47</v>
      </c>
      <c r="H164" s="41" t="s">
        <v>47</v>
      </c>
      <c r="I164" s="38"/>
      <c r="J164" s="39"/>
      <c r="K164" s="23">
        <f t="shared" si="12"/>
        <v>0</v>
      </c>
      <c r="M164" s="171"/>
      <c r="N164" s="28">
        <f t="shared" si="13"/>
        <v>0</v>
      </c>
      <c r="O164" s="2"/>
      <c r="P164" s="172"/>
      <c r="Q164" s="28">
        <f t="shared" si="14"/>
        <v>0</v>
      </c>
      <c r="R164" s="29"/>
      <c r="S164" s="130">
        <f t="shared" si="15"/>
        <v>0</v>
      </c>
      <c r="T164" s="28">
        <f t="shared" si="16"/>
        <v>0</v>
      </c>
      <c r="U164" s="104">
        <f t="shared" si="17"/>
        <v>0</v>
      </c>
      <c r="V164" s="105"/>
    </row>
    <row r="165" spans="1:22" x14ac:dyDescent="0.2">
      <c r="A165" s="40" t="s">
        <v>309</v>
      </c>
      <c r="B165" s="957" t="s">
        <v>310</v>
      </c>
      <c r="C165" s="958" t="s">
        <v>47</v>
      </c>
      <c r="D165" s="958" t="s">
        <v>310</v>
      </c>
      <c r="E165" s="958" t="s">
        <v>47</v>
      </c>
      <c r="F165" s="958" t="s">
        <v>310</v>
      </c>
      <c r="G165" s="959" t="s">
        <v>47</v>
      </c>
      <c r="H165" s="41" t="s">
        <v>47</v>
      </c>
      <c r="I165" s="38"/>
      <c r="J165" s="39"/>
      <c r="K165" s="23">
        <f t="shared" si="12"/>
        <v>0</v>
      </c>
      <c r="M165" s="171"/>
      <c r="N165" s="28">
        <f t="shared" si="13"/>
        <v>0</v>
      </c>
      <c r="O165" s="2"/>
      <c r="P165" s="172"/>
      <c r="Q165" s="28">
        <f t="shared" si="14"/>
        <v>0</v>
      </c>
      <c r="R165" s="29"/>
      <c r="S165" s="130">
        <f t="shared" si="15"/>
        <v>0</v>
      </c>
      <c r="T165" s="28">
        <f t="shared" si="16"/>
        <v>0</v>
      </c>
      <c r="U165" s="104">
        <f t="shared" si="17"/>
        <v>0</v>
      </c>
      <c r="V165" s="105"/>
    </row>
    <row r="166" spans="1:22" x14ac:dyDescent="0.2">
      <c r="A166" s="40" t="s">
        <v>311</v>
      </c>
      <c r="B166" s="957" t="s">
        <v>312</v>
      </c>
      <c r="C166" s="958" t="s">
        <v>47</v>
      </c>
      <c r="D166" s="958" t="s">
        <v>312</v>
      </c>
      <c r="E166" s="958" t="s">
        <v>47</v>
      </c>
      <c r="F166" s="958" t="s">
        <v>312</v>
      </c>
      <c r="G166" s="959" t="s">
        <v>47</v>
      </c>
      <c r="H166" s="41" t="s">
        <v>47</v>
      </c>
      <c r="I166" s="38"/>
      <c r="J166" s="39"/>
      <c r="K166" s="23">
        <f t="shared" si="12"/>
        <v>0</v>
      </c>
      <c r="M166" s="171"/>
      <c r="N166" s="28">
        <f t="shared" si="13"/>
        <v>0</v>
      </c>
      <c r="O166" s="2"/>
      <c r="P166" s="172"/>
      <c r="Q166" s="28">
        <f t="shared" si="14"/>
        <v>0</v>
      </c>
      <c r="R166" s="29"/>
      <c r="S166" s="130">
        <f t="shared" si="15"/>
        <v>0</v>
      </c>
      <c r="T166" s="28">
        <f t="shared" si="16"/>
        <v>0</v>
      </c>
      <c r="U166" s="104">
        <f t="shared" si="17"/>
        <v>0</v>
      </c>
      <c r="V166" s="105"/>
    </row>
    <row r="167" spans="1:22" x14ac:dyDescent="0.2">
      <c r="A167" s="40" t="s">
        <v>313</v>
      </c>
      <c r="B167" s="957" t="s">
        <v>314</v>
      </c>
      <c r="C167" s="958" t="s">
        <v>73</v>
      </c>
      <c r="D167" s="958" t="s">
        <v>314</v>
      </c>
      <c r="E167" s="958" t="s">
        <v>73</v>
      </c>
      <c r="F167" s="958" t="s">
        <v>314</v>
      </c>
      <c r="G167" s="959" t="s">
        <v>73</v>
      </c>
      <c r="H167" s="41" t="s">
        <v>73</v>
      </c>
      <c r="I167" s="38"/>
      <c r="J167" s="39"/>
      <c r="K167" s="23">
        <f t="shared" si="12"/>
        <v>0</v>
      </c>
      <c r="M167" s="171"/>
      <c r="N167" s="28">
        <f t="shared" si="13"/>
        <v>0</v>
      </c>
      <c r="O167" s="2"/>
      <c r="P167" s="172"/>
      <c r="Q167" s="28">
        <f t="shared" si="14"/>
        <v>0</v>
      </c>
      <c r="R167" s="29"/>
      <c r="S167" s="130">
        <f t="shared" si="15"/>
        <v>0</v>
      </c>
      <c r="T167" s="28">
        <f t="shared" si="16"/>
        <v>0</v>
      </c>
      <c r="U167" s="104">
        <f t="shared" si="17"/>
        <v>0</v>
      </c>
      <c r="V167" s="105"/>
    </row>
    <row r="168" spans="1:22" x14ac:dyDescent="0.2">
      <c r="A168" s="40" t="s">
        <v>315</v>
      </c>
      <c r="B168" s="957" t="s">
        <v>316</v>
      </c>
      <c r="C168" s="958" t="s">
        <v>73</v>
      </c>
      <c r="D168" s="958" t="s">
        <v>316</v>
      </c>
      <c r="E168" s="958" t="s">
        <v>73</v>
      </c>
      <c r="F168" s="958" t="s">
        <v>316</v>
      </c>
      <c r="G168" s="959" t="s">
        <v>73</v>
      </c>
      <c r="H168" s="41" t="s">
        <v>73</v>
      </c>
      <c r="I168" s="38"/>
      <c r="J168" s="39"/>
      <c r="K168" s="23">
        <f t="shared" si="12"/>
        <v>0</v>
      </c>
      <c r="M168" s="171"/>
      <c r="N168" s="28">
        <f t="shared" si="13"/>
        <v>0</v>
      </c>
      <c r="O168" s="2"/>
      <c r="P168" s="172"/>
      <c r="Q168" s="28">
        <f t="shared" si="14"/>
        <v>0</v>
      </c>
      <c r="R168" s="29"/>
      <c r="S168" s="130">
        <f t="shared" si="15"/>
        <v>0</v>
      </c>
      <c r="T168" s="28">
        <f t="shared" si="16"/>
        <v>0</v>
      </c>
      <c r="U168" s="104">
        <f t="shared" si="17"/>
        <v>0</v>
      </c>
      <c r="V168" s="105"/>
    </row>
    <row r="169" spans="1:22" x14ac:dyDescent="0.2">
      <c r="A169" s="40" t="s">
        <v>208</v>
      </c>
      <c r="B169" s="957" t="s">
        <v>209</v>
      </c>
      <c r="C169" s="958" t="s">
        <v>73</v>
      </c>
      <c r="D169" s="958" t="s">
        <v>209</v>
      </c>
      <c r="E169" s="958" t="s">
        <v>73</v>
      </c>
      <c r="F169" s="958" t="s">
        <v>209</v>
      </c>
      <c r="G169" s="959" t="s">
        <v>73</v>
      </c>
      <c r="H169" s="41" t="s">
        <v>73</v>
      </c>
      <c r="I169" s="38"/>
      <c r="J169" s="39"/>
      <c r="K169" s="23">
        <f t="shared" si="12"/>
        <v>0</v>
      </c>
      <c r="M169" s="171"/>
      <c r="N169" s="28">
        <f t="shared" si="13"/>
        <v>0</v>
      </c>
      <c r="O169" s="2"/>
      <c r="P169" s="172"/>
      <c r="Q169" s="28">
        <f t="shared" si="14"/>
        <v>0</v>
      </c>
      <c r="R169" s="29"/>
      <c r="S169" s="130">
        <f t="shared" si="15"/>
        <v>0</v>
      </c>
      <c r="T169" s="28">
        <f t="shared" si="16"/>
        <v>0</v>
      </c>
      <c r="U169" s="104">
        <f t="shared" si="17"/>
        <v>0</v>
      </c>
      <c r="V169" s="105"/>
    </row>
    <row r="170" spans="1:22" x14ac:dyDescent="0.2">
      <c r="A170" s="40" t="s">
        <v>210</v>
      </c>
      <c r="B170" s="957" t="s">
        <v>211</v>
      </c>
      <c r="C170" s="958" t="s">
        <v>87</v>
      </c>
      <c r="D170" s="958" t="s">
        <v>211</v>
      </c>
      <c r="E170" s="958" t="s">
        <v>87</v>
      </c>
      <c r="F170" s="958" t="s">
        <v>211</v>
      </c>
      <c r="G170" s="959" t="s">
        <v>87</v>
      </c>
      <c r="H170" s="41" t="s">
        <v>87</v>
      </c>
      <c r="I170" s="38"/>
      <c r="J170" s="39"/>
      <c r="K170" s="23">
        <f>I170*J170</f>
        <v>0</v>
      </c>
      <c r="M170" s="171"/>
      <c r="N170" s="28">
        <f t="shared" si="13"/>
        <v>0</v>
      </c>
      <c r="O170" s="2"/>
      <c r="P170" s="172"/>
      <c r="Q170" s="28">
        <f t="shared" si="14"/>
        <v>0</v>
      </c>
      <c r="R170" s="29"/>
      <c r="S170" s="130">
        <f t="shared" si="15"/>
        <v>0</v>
      </c>
      <c r="T170" s="28">
        <f t="shared" si="16"/>
        <v>0</v>
      </c>
      <c r="U170" s="104">
        <f t="shared" si="17"/>
        <v>0</v>
      </c>
      <c r="V170" s="105"/>
    </row>
    <row r="171" spans="1:22" x14ac:dyDescent="0.2">
      <c r="A171" s="40" t="s">
        <v>453</v>
      </c>
      <c r="B171" s="957" t="s">
        <v>454</v>
      </c>
      <c r="C171" s="958" t="s">
        <v>87</v>
      </c>
      <c r="D171" s="958" t="s">
        <v>454</v>
      </c>
      <c r="E171" s="958" t="s">
        <v>87</v>
      </c>
      <c r="F171" s="958" t="s">
        <v>454</v>
      </c>
      <c r="G171" s="959" t="s">
        <v>87</v>
      </c>
      <c r="H171" s="41" t="s">
        <v>87</v>
      </c>
      <c r="I171" s="38"/>
      <c r="J171" s="39"/>
      <c r="K171" s="23">
        <f>I171*J171</f>
        <v>0</v>
      </c>
      <c r="M171" s="171"/>
      <c r="N171" s="28">
        <f t="shared" si="13"/>
        <v>0</v>
      </c>
      <c r="O171" s="2"/>
      <c r="P171" s="172"/>
      <c r="Q171" s="28">
        <f t="shared" si="14"/>
        <v>0</v>
      </c>
      <c r="R171" s="29"/>
      <c r="S171" s="130">
        <f t="shared" si="15"/>
        <v>0</v>
      </c>
      <c r="T171" s="28">
        <f t="shared" si="16"/>
        <v>0</v>
      </c>
      <c r="U171" s="104">
        <f t="shared" si="17"/>
        <v>0</v>
      </c>
      <c r="V171" s="105"/>
    </row>
    <row r="172" spans="1:22" x14ac:dyDescent="0.2">
      <c r="A172" s="40" t="s">
        <v>455</v>
      </c>
      <c r="B172" s="957" t="s">
        <v>456</v>
      </c>
      <c r="C172" s="958" t="s">
        <v>87</v>
      </c>
      <c r="D172" s="958" t="s">
        <v>456</v>
      </c>
      <c r="E172" s="958" t="s">
        <v>87</v>
      </c>
      <c r="F172" s="958" t="s">
        <v>456</v>
      </c>
      <c r="G172" s="959" t="s">
        <v>87</v>
      </c>
      <c r="H172" s="41" t="s">
        <v>87</v>
      </c>
      <c r="I172" s="38"/>
      <c r="J172" s="39"/>
      <c r="K172" s="23">
        <f>I172*J172</f>
        <v>0</v>
      </c>
      <c r="M172" s="171"/>
      <c r="N172" s="28">
        <f t="shared" si="13"/>
        <v>0</v>
      </c>
      <c r="O172" s="2"/>
      <c r="P172" s="172"/>
      <c r="Q172" s="28">
        <f t="shared" si="14"/>
        <v>0</v>
      </c>
      <c r="R172" s="29"/>
      <c r="S172" s="130">
        <f t="shared" si="15"/>
        <v>0</v>
      </c>
      <c r="T172" s="28">
        <f t="shared" si="16"/>
        <v>0</v>
      </c>
      <c r="U172" s="104">
        <f t="shared" si="17"/>
        <v>0</v>
      </c>
      <c r="V172" s="105"/>
    </row>
    <row r="173" spans="1:22" x14ac:dyDescent="0.2">
      <c r="A173" s="40" t="s">
        <v>457</v>
      </c>
      <c r="B173" s="957" t="s">
        <v>458</v>
      </c>
      <c r="C173" s="958" t="s">
        <v>102</v>
      </c>
      <c r="D173" s="958" t="s">
        <v>458</v>
      </c>
      <c r="E173" s="958" t="s">
        <v>102</v>
      </c>
      <c r="F173" s="958" t="s">
        <v>458</v>
      </c>
      <c r="G173" s="959" t="s">
        <v>102</v>
      </c>
      <c r="H173" s="41" t="s">
        <v>102</v>
      </c>
      <c r="I173" s="38"/>
      <c r="J173" s="39"/>
      <c r="K173" s="23">
        <f>I173*J173</f>
        <v>0</v>
      </c>
      <c r="M173" s="171"/>
      <c r="N173" s="28">
        <f t="shared" si="13"/>
        <v>0</v>
      </c>
      <c r="O173" s="2"/>
      <c r="P173" s="172"/>
      <c r="Q173" s="28">
        <f t="shared" si="14"/>
        <v>0</v>
      </c>
      <c r="R173" s="29"/>
      <c r="S173" s="130">
        <f t="shared" si="15"/>
        <v>0</v>
      </c>
      <c r="T173" s="28">
        <f t="shared" si="16"/>
        <v>0</v>
      </c>
      <c r="U173" s="104">
        <f t="shared" si="17"/>
        <v>0</v>
      </c>
      <c r="V173" s="105"/>
    </row>
    <row r="174" spans="1:22" x14ac:dyDescent="0.2">
      <c r="A174" s="62"/>
      <c r="B174" s="31"/>
      <c r="C174" s="31"/>
      <c r="D174" s="31"/>
      <c r="E174" s="31"/>
      <c r="F174" s="31"/>
      <c r="G174" s="31"/>
      <c r="H174" s="13"/>
      <c r="I174" s="14"/>
      <c r="J174" s="15"/>
      <c r="K174" s="25"/>
      <c r="L174" s="107"/>
    </row>
    <row r="175" spans="1:22" x14ac:dyDescent="0.2">
      <c r="A175" s="61"/>
      <c r="B175" s="969" t="s">
        <v>459</v>
      </c>
      <c r="C175" s="970"/>
      <c r="D175" s="970"/>
      <c r="E175" s="970"/>
      <c r="F175" s="970"/>
      <c r="G175" s="971"/>
      <c r="H175" s="11"/>
      <c r="I175" s="12"/>
      <c r="J175" s="16"/>
      <c r="K175" s="26">
        <f>SUM(K7:K173)</f>
        <v>0</v>
      </c>
      <c r="N175" s="146">
        <f>ROUND(SUM(N7:N173),2)</f>
        <v>0</v>
      </c>
      <c r="Q175" s="26">
        <f>ROUND(SUM(Q7:Q173),2)</f>
        <v>0</v>
      </c>
      <c r="T175" s="26">
        <f>ROUND(SUM(T7:T173),2)</f>
        <v>0</v>
      </c>
      <c r="U175" s="972">
        <f>IF(K175=0,0)+IF(K175&gt;0,T175/K175)</f>
        <v>0</v>
      </c>
      <c r="V175" s="973"/>
    </row>
  </sheetData>
  <mergeCells count="171">
    <mergeCell ref="B139:G139"/>
    <mergeCell ref="B81:G81"/>
    <mergeCell ref="B63:G63"/>
    <mergeCell ref="B62:G62"/>
    <mergeCell ref="B127:G127"/>
    <mergeCell ref="B128:G128"/>
    <mergeCell ref="B129:G129"/>
    <mergeCell ref="B130:G130"/>
    <mergeCell ref="B131:G131"/>
    <mergeCell ref="B132:G132"/>
    <mergeCell ref="B133:G133"/>
    <mergeCell ref="B134:G134"/>
    <mergeCell ref="B135:G135"/>
    <mergeCell ref="B118:G118"/>
    <mergeCell ref="B119:G119"/>
    <mergeCell ref="B136:G136"/>
    <mergeCell ref="B137:G137"/>
    <mergeCell ref="B138:G138"/>
    <mergeCell ref="B71:G71"/>
    <mergeCell ref="B72:G72"/>
    <mergeCell ref="B120:G120"/>
    <mergeCell ref="B121:G121"/>
    <mergeCell ref="B122:G122"/>
    <mergeCell ref="B123:G123"/>
    <mergeCell ref="B59:G59"/>
    <mergeCell ref="B60:G60"/>
    <mergeCell ref="B38:G38"/>
    <mergeCell ref="B61:G61"/>
    <mergeCell ref="B80:G80"/>
    <mergeCell ref="B79:G79"/>
    <mergeCell ref="B78:G78"/>
    <mergeCell ref="B77:G77"/>
    <mergeCell ref="B76:G76"/>
    <mergeCell ref="B75:G75"/>
    <mergeCell ref="B73:G73"/>
    <mergeCell ref="B74:G74"/>
    <mergeCell ref="B64:G64"/>
    <mergeCell ref="B65:G65"/>
    <mergeCell ref="B66:G66"/>
    <mergeCell ref="B67:G67"/>
    <mergeCell ref="B68:G68"/>
    <mergeCell ref="B69:G69"/>
    <mergeCell ref="B70:G70"/>
    <mergeCell ref="B39:G39"/>
    <mergeCell ref="B40:G40"/>
    <mergeCell ref="B56:G56"/>
    <mergeCell ref="B57:G57"/>
    <mergeCell ref="B58:G58"/>
    <mergeCell ref="B152:G152"/>
    <mergeCell ref="B153:G153"/>
    <mergeCell ref="B154:G154"/>
    <mergeCell ref="B145:G145"/>
    <mergeCell ref="B140:G140"/>
    <mergeCell ref="B141:G141"/>
    <mergeCell ref="B142:G142"/>
    <mergeCell ref="B143:G143"/>
    <mergeCell ref="B144:G144"/>
    <mergeCell ref="B149:G149"/>
    <mergeCell ref="B150:G150"/>
    <mergeCell ref="B151:G151"/>
    <mergeCell ref="B146:G146"/>
    <mergeCell ref="B147:G147"/>
    <mergeCell ref="B148:G148"/>
    <mergeCell ref="B173:G173"/>
    <mergeCell ref="B155:G155"/>
    <mergeCell ref="B156:G156"/>
    <mergeCell ref="B157:G157"/>
    <mergeCell ref="B158:G158"/>
    <mergeCell ref="B159:G159"/>
    <mergeCell ref="B160:G160"/>
    <mergeCell ref="B161:G161"/>
    <mergeCell ref="B162:G162"/>
    <mergeCell ref="B163:G163"/>
    <mergeCell ref="B169:G169"/>
    <mergeCell ref="B170:G170"/>
    <mergeCell ref="B164:G164"/>
    <mergeCell ref="B165:G165"/>
    <mergeCell ref="B166:G166"/>
    <mergeCell ref="B167:G167"/>
    <mergeCell ref="B168:G168"/>
    <mergeCell ref="B171:G171"/>
    <mergeCell ref="B172:G172"/>
    <mergeCell ref="B104:G104"/>
    <mergeCell ref="B105:G105"/>
    <mergeCell ref="B106:G106"/>
    <mergeCell ref="B107:G107"/>
    <mergeCell ref="B108:G108"/>
    <mergeCell ref="B124:G124"/>
    <mergeCell ref="B125:G125"/>
    <mergeCell ref="B126:G126"/>
    <mergeCell ref="B109:G109"/>
    <mergeCell ref="B110:G110"/>
    <mergeCell ref="B111:G111"/>
    <mergeCell ref="B112:G112"/>
    <mergeCell ref="B113:G113"/>
    <mergeCell ref="B114:G114"/>
    <mergeCell ref="B115:G115"/>
    <mergeCell ref="B116:G116"/>
    <mergeCell ref="B117:G117"/>
    <mergeCell ref="B95:G95"/>
    <mergeCell ref="B96:G96"/>
    <mergeCell ref="B97:G97"/>
    <mergeCell ref="B98:G98"/>
    <mergeCell ref="B99:G99"/>
    <mergeCell ref="B100:G100"/>
    <mergeCell ref="B101:G101"/>
    <mergeCell ref="B102:G102"/>
    <mergeCell ref="B103:G103"/>
    <mergeCell ref="B86:G86"/>
    <mergeCell ref="B87:G87"/>
    <mergeCell ref="B88:G88"/>
    <mergeCell ref="B89:G89"/>
    <mergeCell ref="B90:G90"/>
    <mergeCell ref="B91:G91"/>
    <mergeCell ref="B92:G92"/>
    <mergeCell ref="B93:G93"/>
    <mergeCell ref="B94:G94"/>
    <mergeCell ref="B14:G14"/>
    <mergeCell ref="B15:G15"/>
    <mergeCell ref="B10:G10"/>
    <mergeCell ref="B11:G11"/>
    <mergeCell ref="B12:G12"/>
    <mergeCell ref="B5:G5"/>
    <mergeCell ref="B7:G7"/>
    <mergeCell ref="B8:G8"/>
    <mergeCell ref="B9:G9"/>
    <mergeCell ref="B13:G13"/>
    <mergeCell ref="A6:K6"/>
    <mergeCell ref="H7:K7"/>
    <mergeCell ref="B22:G22"/>
    <mergeCell ref="B23:G23"/>
    <mergeCell ref="B24:G24"/>
    <mergeCell ref="B19:G19"/>
    <mergeCell ref="B20:G20"/>
    <mergeCell ref="B21:G21"/>
    <mergeCell ref="B16:G16"/>
    <mergeCell ref="B17:G17"/>
    <mergeCell ref="B18:G18"/>
    <mergeCell ref="B31:G31"/>
    <mergeCell ref="B32:G32"/>
    <mergeCell ref="B33:G33"/>
    <mergeCell ref="B28:G28"/>
    <mergeCell ref="B29:G29"/>
    <mergeCell ref="B30:G30"/>
    <mergeCell ref="B25:G25"/>
    <mergeCell ref="B26:G26"/>
    <mergeCell ref="B27:G27"/>
    <mergeCell ref="B34:G34"/>
    <mergeCell ref="B35:G35"/>
    <mergeCell ref="B36:G36"/>
    <mergeCell ref="B37:G37"/>
    <mergeCell ref="B175:G175"/>
    <mergeCell ref="U175:V175"/>
    <mergeCell ref="B43:G43"/>
    <mergeCell ref="A42:K42"/>
    <mergeCell ref="B44:G44"/>
    <mergeCell ref="B45:G45"/>
    <mergeCell ref="B46:G46"/>
    <mergeCell ref="B47:G47"/>
    <mergeCell ref="B48:G48"/>
    <mergeCell ref="B49:G49"/>
    <mergeCell ref="B50:G50"/>
    <mergeCell ref="B51:G51"/>
    <mergeCell ref="B52:G52"/>
    <mergeCell ref="B53:G53"/>
    <mergeCell ref="B54:G54"/>
    <mergeCell ref="B55:G55"/>
    <mergeCell ref="B82:G82"/>
    <mergeCell ref="B83:G83"/>
    <mergeCell ref="B84:G84"/>
    <mergeCell ref="B85:G85"/>
  </mergeCells>
  <dataValidations count="1">
    <dataValidation type="custom" allowBlank="1" showInputMessage="1" showErrorMessage="1" errorTitle="SE ESTAN PASANDO DEL 100% " error="ES NECESARIO QUE LAS MAYORES CANTIDADES SEAN CONSIGNADAS EN EL AREA PARA ELLO DESIGNADA EN EL FORMATO_x000a__x000a_" sqref="I57 I159 I157 I147 I141 I138 I134 I120 I117 I112 I83 I64 I61" xr:uid="{00000000-0002-0000-0200-000000000000}">
      <formula1>O57&lt;=E57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B7C45-42CF-497C-BAB7-2315D3CCF7B4}">
  <sheetPr>
    <tabColor rgb="FFFF0000"/>
  </sheetPr>
  <dimension ref="A2:A3"/>
  <sheetViews>
    <sheetView workbookViewId="0">
      <selection activeCell="A3" sqref="A3"/>
    </sheetView>
  </sheetViews>
  <sheetFormatPr baseColWidth="10" defaultRowHeight="14.25" x14ac:dyDescent="0.2"/>
  <sheetData>
    <row r="2" spans="1:1" x14ac:dyDescent="0.2">
      <c r="A2" s="174" t="s">
        <v>543</v>
      </c>
    </row>
    <row r="3" spans="1:1" x14ac:dyDescent="0.2">
      <c r="A3" s="174" t="s">
        <v>544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4:K72"/>
  <sheetViews>
    <sheetView topLeftCell="A55" zoomScaleNormal="100" workbookViewId="0">
      <selection activeCell="B36" sqref="B36"/>
    </sheetView>
  </sheetViews>
  <sheetFormatPr baseColWidth="10" defaultColWidth="11" defaultRowHeight="12.75" x14ac:dyDescent="0.2"/>
  <cols>
    <col min="1" max="1" width="4.5" style="65" customWidth="1"/>
    <col min="2" max="2" width="52.25" style="65" customWidth="1"/>
    <col min="3" max="3" width="16.75" style="65" customWidth="1"/>
    <col min="4" max="4" width="14.625" style="65" customWidth="1"/>
    <col min="5" max="5" width="16.75" style="65" customWidth="1"/>
    <col min="6" max="6" width="14.625" style="65" customWidth="1"/>
    <col min="7" max="7" width="16.375" style="65" customWidth="1"/>
    <col min="8" max="8" width="14" style="65" customWidth="1"/>
    <col min="9" max="9" width="16" style="66" customWidth="1"/>
    <col min="10" max="10" width="16.125" style="65" customWidth="1"/>
    <col min="11" max="11" width="14.375" style="65" customWidth="1"/>
    <col min="12" max="12" width="13.125" style="65" customWidth="1"/>
    <col min="13" max="13" width="13.625" style="65" customWidth="1"/>
    <col min="14" max="14" width="15.375" style="65" customWidth="1"/>
    <col min="15" max="15" width="14.75" style="65" customWidth="1"/>
    <col min="16" max="16" width="17" style="65" customWidth="1"/>
    <col min="17" max="17" width="15.75" style="65" customWidth="1"/>
    <col min="18" max="18" width="13.375" style="65" customWidth="1"/>
    <col min="19" max="19" width="13.625" style="65" customWidth="1"/>
    <col min="20" max="20" width="14.25" style="65" customWidth="1"/>
    <col min="21" max="21" width="15.75" style="65" customWidth="1"/>
    <col min="22" max="22" width="14.75" style="65" customWidth="1"/>
    <col min="23" max="23" width="16.625" style="65" customWidth="1"/>
    <col min="24" max="24" width="14.75" style="65" customWidth="1"/>
    <col min="25" max="25" width="14.375" style="65" customWidth="1"/>
    <col min="26" max="26" width="14.625" style="65" customWidth="1"/>
    <col min="27" max="27" width="13.75" style="65" customWidth="1"/>
    <col min="28" max="28" width="14.25" style="65" customWidth="1"/>
    <col min="29" max="29" width="16.75" style="65" customWidth="1"/>
    <col min="30" max="30" width="16.125" style="65" customWidth="1"/>
    <col min="31" max="31" width="16.375" style="65" customWidth="1"/>
    <col min="32" max="32" width="15.25" style="65" customWidth="1"/>
    <col min="33" max="33" width="15" style="65" customWidth="1"/>
    <col min="34" max="34" width="15.625" style="65" customWidth="1"/>
    <col min="35" max="35" width="15" style="65" customWidth="1"/>
    <col min="36" max="16384" width="11" style="65"/>
  </cols>
  <sheetData>
    <row r="4" spans="2:9" ht="26.25" customHeight="1" x14ac:dyDescent="0.2">
      <c r="B4" s="1002" t="s">
        <v>460</v>
      </c>
      <c r="C4" s="1002"/>
      <c r="D4" s="1002"/>
      <c r="E4" s="1002"/>
      <c r="F4" s="1002"/>
    </row>
    <row r="5" spans="2:9" ht="13.5" thickBot="1" x14ac:dyDescent="0.25"/>
    <row r="6" spans="2:9" ht="14.25" thickTop="1" thickBot="1" x14ac:dyDescent="0.25">
      <c r="B6" s="67" t="s">
        <v>461</v>
      </c>
      <c r="C6" s="68">
        <v>100</v>
      </c>
      <c r="E6" s="69"/>
      <c r="F6" s="69"/>
    </row>
    <row r="7" spans="2:9" ht="14.25" thickTop="1" thickBot="1" x14ac:dyDescent="0.25">
      <c r="B7" s="70"/>
      <c r="C7" s="70"/>
      <c r="E7" s="69"/>
      <c r="F7" s="69"/>
      <c r="G7" s="66"/>
    </row>
    <row r="8" spans="2:9" ht="14.25" thickTop="1" thickBot="1" x14ac:dyDescent="0.25">
      <c r="B8" s="67" t="s">
        <v>462</v>
      </c>
      <c r="C8" s="68">
        <v>1</v>
      </c>
    </row>
    <row r="9" spans="2:9" ht="13.5" thickTop="1" x14ac:dyDescent="0.2"/>
    <row r="10" spans="2:9" ht="25.5" x14ac:dyDescent="0.2">
      <c r="F10" s="71" t="s">
        <v>518</v>
      </c>
      <c r="I10" s="65"/>
    </row>
    <row r="11" spans="2:9" x14ac:dyDescent="0.2">
      <c r="F11" s="45">
        <v>1.0723</v>
      </c>
      <c r="I11" s="65"/>
    </row>
    <row r="12" spans="2:9" ht="32.25" customHeight="1" x14ac:dyDescent="0.2">
      <c r="B12" s="994" t="s">
        <v>463</v>
      </c>
      <c r="C12" s="995"/>
      <c r="D12" s="995"/>
      <c r="E12" s="995"/>
      <c r="F12" s="996"/>
      <c r="I12" s="65"/>
    </row>
    <row r="13" spans="2:9" ht="13.5" thickBot="1" x14ac:dyDescent="0.25">
      <c r="I13" s="65"/>
    </row>
    <row r="14" spans="2:9" ht="25.5" customHeight="1" thickTop="1" thickBot="1" x14ac:dyDescent="0.25">
      <c r="B14" s="72" t="s">
        <v>464</v>
      </c>
      <c r="C14" s="70"/>
      <c r="D14" s="70"/>
      <c r="E14" s="73"/>
      <c r="F14" s="74">
        <f>+F54/C6/C8</f>
        <v>0</v>
      </c>
      <c r="I14" s="65"/>
    </row>
    <row r="15" spans="2:9" ht="14.25" thickTop="1" thickBot="1" x14ac:dyDescent="0.25">
      <c r="B15" s="75"/>
      <c r="I15" s="65"/>
    </row>
    <row r="16" spans="2:9" ht="31.5" customHeight="1" thickTop="1" thickBot="1" x14ac:dyDescent="0.25">
      <c r="B16" s="997" t="s">
        <v>465</v>
      </c>
      <c r="C16" s="998"/>
      <c r="D16" s="998"/>
      <c r="E16" s="999"/>
      <c r="F16" s="76">
        <f>+F14*C6</f>
        <v>0</v>
      </c>
      <c r="I16" s="65"/>
    </row>
    <row r="17" spans="1:9" ht="14.25" thickTop="1" thickBot="1" x14ac:dyDescent="0.25">
      <c r="B17" s="75"/>
      <c r="F17" s="75"/>
      <c r="I17" s="65"/>
    </row>
    <row r="18" spans="1:9" ht="31.5" customHeight="1" thickTop="1" thickBot="1" x14ac:dyDescent="0.25">
      <c r="B18" s="997" t="s">
        <v>466</v>
      </c>
      <c r="C18" s="998"/>
      <c r="D18" s="998"/>
      <c r="E18" s="999"/>
      <c r="F18" s="76">
        <f>+F16*$C$8</f>
        <v>0</v>
      </c>
      <c r="I18" s="65"/>
    </row>
    <row r="19" spans="1:9" ht="13.5" thickTop="1" x14ac:dyDescent="0.2">
      <c r="B19" s="75"/>
      <c r="I19" s="65"/>
    </row>
    <row r="20" spans="1:9" ht="31.5" customHeight="1" x14ac:dyDescent="0.2">
      <c r="B20" s="77" t="s">
        <v>467</v>
      </c>
      <c r="C20" s="78"/>
      <c r="D20" s="78"/>
      <c r="E20" s="78"/>
      <c r="F20" s="79"/>
      <c r="I20" s="65"/>
    </row>
    <row r="21" spans="1:9" ht="13.5" thickBot="1" x14ac:dyDescent="0.25">
      <c r="B21" s="75"/>
      <c r="I21" s="65"/>
    </row>
    <row r="22" spans="1:9" ht="31.5" customHeight="1" thickTop="1" thickBot="1" x14ac:dyDescent="0.25">
      <c r="B22" s="80" t="s">
        <v>468</v>
      </c>
      <c r="C22" s="70"/>
      <c r="D22" s="70"/>
      <c r="E22" s="73"/>
      <c r="F22" s="76">
        <f>+$F$70</f>
        <v>0</v>
      </c>
      <c r="I22" s="65"/>
    </row>
    <row r="23" spans="1:9" ht="13.5" thickTop="1" x14ac:dyDescent="0.2">
      <c r="B23" s="75"/>
      <c r="I23" s="65"/>
    </row>
    <row r="24" spans="1:9" ht="16.5" customHeight="1" thickBot="1" x14ac:dyDescent="0.25">
      <c r="B24" s="75"/>
      <c r="I24" s="65"/>
    </row>
    <row r="25" spans="1:9" ht="31.5" customHeight="1" thickTop="1" thickBot="1" x14ac:dyDescent="0.25">
      <c r="B25" s="81" t="s">
        <v>469</v>
      </c>
      <c r="C25" s="82"/>
      <c r="D25" s="82"/>
      <c r="E25" s="83"/>
      <c r="F25" s="84">
        <f>+F18+F22</f>
        <v>0</v>
      </c>
      <c r="I25" s="65"/>
    </row>
    <row r="26" spans="1:9" ht="13.5" thickTop="1" x14ac:dyDescent="0.2">
      <c r="F26" s="66"/>
      <c r="I26" s="65"/>
    </row>
    <row r="27" spans="1:9" ht="13.5" thickBot="1" x14ac:dyDescent="0.25"/>
    <row r="28" spans="1:9" ht="26.25" thickBot="1" x14ac:dyDescent="0.25">
      <c r="A28" s="85" t="s">
        <v>470</v>
      </c>
      <c r="B28" s="86" t="s">
        <v>471</v>
      </c>
      <c r="C28" s="86" t="s">
        <v>472</v>
      </c>
      <c r="D28" s="87" t="s">
        <v>473</v>
      </c>
      <c r="E28" s="86" t="s">
        <v>474</v>
      </c>
      <c r="F28" s="88" t="s">
        <v>475</v>
      </c>
    </row>
    <row r="29" spans="1:9" ht="4.5" customHeight="1" x14ac:dyDescent="0.2">
      <c r="A29" s="89"/>
      <c r="B29" s="89"/>
      <c r="C29" s="89"/>
      <c r="D29" s="89"/>
      <c r="E29" s="89"/>
    </row>
    <row r="30" spans="1:9" x14ac:dyDescent="0.2">
      <c r="A30" s="90"/>
      <c r="B30" s="90" t="s">
        <v>476</v>
      </c>
      <c r="C30" s="90"/>
      <c r="D30" s="90"/>
      <c r="E30" s="90"/>
      <c r="F30" s="91"/>
    </row>
    <row r="31" spans="1:9" x14ac:dyDescent="0.2">
      <c r="A31" s="90">
        <v>1</v>
      </c>
      <c r="B31" s="92" t="s">
        <v>477</v>
      </c>
      <c r="C31" s="90" t="s">
        <v>478</v>
      </c>
      <c r="D31" s="90"/>
      <c r="E31" s="93"/>
      <c r="F31" s="93">
        <f t="shared" ref="F31:F38" si="0">(D31*E31)</f>
        <v>0</v>
      </c>
    </row>
    <row r="32" spans="1:9" x14ac:dyDescent="0.2">
      <c r="A32" s="90">
        <v>2</v>
      </c>
      <c r="B32" s="92" t="s">
        <v>479</v>
      </c>
      <c r="C32" s="90" t="s">
        <v>480</v>
      </c>
      <c r="D32" s="90"/>
      <c r="E32" s="93"/>
      <c r="F32" s="93">
        <f t="shared" si="0"/>
        <v>0</v>
      </c>
    </row>
    <row r="33" spans="1:11" x14ac:dyDescent="0.2">
      <c r="A33" s="90">
        <v>3</v>
      </c>
      <c r="B33" s="92" t="s">
        <v>481</v>
      </c>
      <c r="C33" s="90" t="s">
        <v>478</v>
      </c>
      <c r="D33" s="90"/>
      <c r="E33" s="93"/>
      <c r="F33" s="93">
        <f t="shared" si="0"/>
        <v>0</v>
      </c>
    </row>
    <row r="34" spans="1:11" x14ac:dyDescent="0.2">
      <c r="A34" s="90">
        <v>4</v>
      </c>
      <c r="B34" s="92" t="s">
        <v>482</v>
      </c>
      <c r="C34" s="90" t="s">
        <v>483</v>
      </c>
      <c r="D34" s="90"/>
      <c r="E34" s="93"/>
      <c r="F34" s="93">
        <f t="shared" si="0"/>
        <v>0</v>
      </c>
    </row>
    <row r="35" spans="1:11" x14ac:dyDescent="0.2">
      <c r="A35" s="90">
        <v>5</v>
      </c>
      <c r="B35" s="92" t="s">
        <v>484</v>
      </c>
      <c r="C35" s="90" t="s">
        <v>485</v>
      </c>
      <c r="D35" s="90"/>
      <c r="E35" s="93"/>
      <c r="F35" s="93">
        <f t="shared" si="0"/>
        <v>0</v>
      </c>
      <c r="I35" s="94"/>
      <c r="J35" s="66"/>
      <c r="K35" s="95"/>
    </row>
    <row r="36" spans="1:11" x14ac:dyDescent="0.2">
      <c r="A36" s="90">
        <v>6</v>
      </c>
      <c r="B36" s="92" t="s">
        <v>486</v>
      </c>
      <c r="C36" s="90" t="s">
        <v>487</v>
      </c>
      <c r="D36" s="90"/>
      <c r="E36" s="93"/>
      <c r="F36" s="93">
        <f t="shared" si="0"/>
        <v>0</v>
      </c>
      <c r="I36" s="65"/>
    </row>
    <row r="37" spans="1:11" x14ac:dyDescent="0.2">
      <c r="A37" s="90">
        <v>7</v>
      </c>
      <c r="B37" s="96" t="s">
        <v>488</v>
      </c>
      <c r="C37" s="90" t="s">
        <v>483</v>
      </c>
      <c r="D37" s="90"/>
      <c r="E37" s="93"/>
      <c r="F37" s="93">
        <f t="shared" si="0"/>
        <v>0</v>
      </c>
      <c r="I37" s="94"/>
      <c r="J37" s="66"/>
      <c r="K37" s="95"/>
    </row>
    <row r="38" spans="1:11" x14ac:dyDescent="0.2">
      <c r="A38" s="90">
        <v>8</v>
      </c>
      <c r="B38" s="96" t="s">
        <v>489</v>
      </c>
      <c r="C38" s="90" t="s">
        <v>87</v>
      </c>
      <c r="D38" s="90"/>
      <c r="E38" s="93"/>
      <c r="F38" s="93">
        <f t="shared" si="0"/>
        <v>0</v>
      </c>
      <c r="I38" s="65"/>
    </row>
    <row r="39" spans="1:11" x14ac:dyDescent="0.2">
      <c r="A39" s="90"/>
      <c r="B39" s="97" t="s">
        <v>490</v>
      </c>
      <c r="C39" s="90"/>
      <c r="D39" s="98"/>
      <c r="E39" s="93"/>
      <c r="F39" s="93">
        <f>SUM(F31:F38)</f>
        <v>0</v>
      </c>
      <c r="I39" s="94"/>
      <c r="J39" s="66"/>
      <c r="K39" s="95"/>
    </row>
    <row r="40" spans="1:11" x14ac:dyDescent="0.2">
      <c r="A40" s="90"/>
      <c r="B40" s="97"/>
      <c r="C40" s="90"/>
      <c r="D40" s="98"/>
      <c r="E40" s="93"/>
      <c r="F40" s="93"/>
      <c r="I40" s="94"/>
    </row>
    <row r="41" spans="1:11" x14ac:dyDescent="0.2">
      <c r="A41" s="90"/>
      <c r="B41" s="90" t="s">
        <v>491</v>
      </c>
      <c r="C41" s="90"/>
      <c r="D41" s="98"/>
      <c r="E41" s="93"/>
      <c r="F41" s="93"/>
      <c r="I41" s="94"/>
      <c r="J41" s="66"/>
      <c r="K41" s="95"/>
    </row>
    <row r="42" spans="1:11" x14ac:dyDescent="0.2">
      <c r="A42" s="90">
        <v>1</v>
      </c>
      <c r="B42" s="92" t="s">
        <v>492</v>
      </c>
      <c r="C42" s="90" t="s">
        <v>493</v>
      </c>
      <c r="D42" s="98"/>
      <c r="E42" s="93"/>
      <c r="F42" s="93">
        <f>(D42*E42)</f>
        <v>0</v>
      </c>
      <c r="I42" s="65"/>
    </row>
    <row r="43" spans="1:11" x14ac:dyDescent="0.2">
      <c r="A43" s="90">
        <v>2</v>
      </c>
      <c r="B43" s="92" t="s">
        <v>494</v>
      </c>
      <c r="C43" s="90" t="s">
        <v>493</v>
      </c>
      <c r="D43" s="98"/>
      <c r="E43" s="93"/>
      <c r="F43" s="93">
        <f>(D43*E43)</f>
        <v>0</v>
      </c>
      <c r="I43" s="94"/>
      <c r="J43" s="66"/>
      <c r="K43" s="95"/>
    </row>
    <row r="44" spans="1:11" x14ac:dyDescent="0.2">
      <c r="A44" s="90"/>
      <c r="B44" s="97" t="s">
        <v>490</v>
      </c>
      <c r="C44" s="90"/>
      <c r="D44" s="98"/>
      <c r="E44" s="93"/>
      <c r="F44" s="93">
        <f>SUM(F42:F43)</f>
        <v>0</v>
      </c>
      <c r="I44" s="65"/>
    </row>
    <row r="45" spans="1:11" x14ac:dyDescent="0.2">
      <c r="A45" s="90"/>
      <c r="B45" s="92"/>
      <c r="C45" s="90"/>
      <c r="D45" s="98"/>
      <c r="E45" s="93"/>
      <c r="F45" s="99"/>
      <c r="I45" s="94"/>
      <c r="J45" s="66"/>
      <c r="K45" s="95"/>
    </row>
    <row r="46" spans="1:11" x14ac:dyDescent="0.2">
      <c r="A46" s="90"/>
      <c r="B46" s="90" t="s">
        <v>495</v>
      </c>
      <c r="C46" s="90"/>
      <c r="D46" s="98"/>
      <c r="E46" s="93"/>
      <c r="F46" s="99"/>
      <c r="I46" s="65"/>
    </row>
    <row r="47" spans="1:11" ht="63.75" x14ac:dyDescent="0.2">
      <c r="A47" s="90">
        <v>1</v>
      </c>
      <c r="B47" s="92" t="s">
        <v>496</v>
      </c>
      <c r="C47" s="90" t="s">
        <v>497</v>
      </c>
      <c r="D47" s="90"/>
      <c r="E47" s="93"/>
      <c r="F47" s="93">
        <f>(D47*E47)</f>
        <v>0</v>
      </c>
      <c r="I47" s="94"/>
      <c r="J47" s="66"/>
      <c r="K47" s="95"/>
    </row>
    <row r="48" spans="1:11" x14ac:dyDescent="0.2">
      <c r="A48" s="90"/>
      <c r="B48" s="97" t="s">
        <v>490</v>
      </c>
      <c r="C48" s="90"/>
      <c r="D48" s="90"/>
      <c r="E48" s="97"/>
      <c r="F48" s="93">
        <f>SUM(F47:F47)</f>
        <v>0</v>
      </c>
      <c r="I48" s="65"/>
    </row>
    <row r="49" spans="1:11" x14ac:dyDescent="0.2">
      <c r="A49" s="90"/>
      <c r="B49" s="97"/>
      <c r="C49" s="90"/>
      <c r="D49" s="90"/>
      <c r="E49" s="97"/>
      <c r="F49" s="93"/>
      <c r="I49" s="94"/>
      <c r="J49" s="66"/>
      <c r="K49" s="95"/>
    </row>
    <row r="50" spans="1:11" x14ac:dyDescent="0.2">
      <c r="A50" s="90"/>
      <c r="B50" s="90" t="s">
        <v>498</v>
      </c>
      <c r="C50" s="90"/>
      <c r="D50" s="90"/>
      <c r="E50" s="97"/>
      <c r="F50" s="93"/>
      <c r="I50" s="65"/>
    </row>
    <row r="51" spans="1:11" x14ac:dyDescent="0.2">
      <c r="A51" s="90">
        <v>1</v>
      </c>
      <c r="B51" s="92" t="s">
        <v>499</v>
      </c>
      <c r="C51" s="90" t="s">
        <v>497</v>
      </c>
      <c r="D51" s="90"/>
      <c r="E51" s="93"/>
      <c r="F51" s="93">
        <f>(D51*E51)</f>
        <v>0</v>
      </c>
      <c r="I51" s="94"/>
      <c r="J51" s="66"/>
      <c r="K51" s="95"/>
    </row>
    <row r="52" spans="1:11" x14ac:dyDescent="0.2">
      <c r="A52" s="90"/>
      <c r="B52" s="97" t="s">
        <v>490</v>
      </c>
      <c r="C52" s="90"/>
      <c r="D52" s="90"/>
      <c r="E52" s="97"/>
      <c r="F52" s="93">
        <f>SUM(F51)</f>
        <v>0</v>
      </c>
    </row>
    <row r="53" spans="1:11" x14ac:dyDescent="0.2">
      <c r="A53" s="90"/>
      <c r="B53" s="97"/>
      <c r="C53" s="90"/>
      <c r="D53" s="90"/>
      <c r="E53" s="97"/>
      <c r="F53" s="93"/>
    </row>
    <row r="54" spans="1:11" ht="26.25" customHeight="1" x14ac:dyDescent="0.2">
      <c r="A54" s="1000" t="s">
        <v>500</v>
      </c>
      <c r="B54" s="1001"/>
      <c r="C54" s="100"/>
      <c r="D54" s="100"/>
      <c r="E54" s="101"/>
      <c r="F54" s="102">
        <f>(F39+F44+F48+F52)</f>
        <v>0</v>
      </c>
    </row>
    <row r="55" spans="1:11" x14ac:dyDescent="0.2">
      <c r="A55" s="90"/>
      <c r="B55" s="97"/>
      <c r="C55" s="90"/>
      <c r="D55" s="90"/>
      <c r="E55" s="97"/>
      <c r="F55" s="93"/>
    </row>
    <row r="56" spans="1:11" x14ac:dyDescent="0.2">
      <c r="A56" s="90"/>
      <c r="B56" s="90" t="s">
        <v>501</v>
      </c>
      <c r="C56" s="90"/>
      <c r="D56" s="90"/>
      <c r="E56" s="90"/>
      <c r="F56" s="99"/>
    </row>
    <row r="57" spans="1:11" x14ac:dyDescent="0.2">
      <c r="A57" s="90">
        <v>1</v>
      </c>
      <c r="B57" s="92" t="s">
        <v>502</v>
      </c>
      <c r="C57" s="90" t="s">
        <v>493</v>
      </c>
      <c r="D57" s="90"/>
      <c r="E57" s="99"/>
      <c r="F57" s="93">
        <f t="shared" ref="F57:F63" si="1">(D57*E57)</f>
        <v>0</v>
      </c>
    </row>
    <row r="58" spans="1:11" x14ac:dyDescent="0.2">
      <c r="A58" s="90">
        <v>2</v>
      </c>
      <c r="B58" s="92" t="s">
        <v>503</v>
      </c>
      <c r="C58" s="90" t="s">
        <v>493</v>
      </c>
      <c r="D58" s="90"/>
      <c r="E58" s="99"/>
      <c r="F58" s="93">
        <f t="shared" si="1"/>
        <v>0</v>
      </c>
    </row>
    <row r="59" spans="1:11" ht="51" x14ac:dyDescent="0.2">
      <c r="A59" s="90">
        <v>3</v>
      </c>
      <c r="B59" s="92" t="s">
        <v>504</v>
      </c>
      <c r="C59" s="90" t="s">
        <v>505</v>
      </c>
      <c r="D59" s="90"/>
      <c r="E59" s="99"/>
      <c r="F59" s="93">
        <f t="shared" si="1"/>
        <v>0</v>
      </c>
    </row>
    <row r="60" spans="1:11" ht="25.5" x14ac:dyDescent="0.2">
      <c r="A60" s="90">
        <v>5</v>
      </c>
      <c r="B60" s="92" t="s">
        <v>506</v>
      </c>
      <c r="C60" s="90" t="s">
        <v>505</v>
      </c>
      <c r="D60" s="90"/>
      <c r="E60" s="99"/>
      <c r="F60" s="93">
        <f t="shared" si="1"/>
        <v>0</v>
      </c>
    </row>
    <row r="61" spans="1:11" x14ac:dyDescent="0.2">
      <c r="A61" s="90">
        <v>6</v>
      </c>
      <c r="B61" s="92" t="s">
        <v>507</v>
      </c>
      <c r="C61" s="90" t="s">
        <v>505</v>
      </c>
      <c r="D61" s="90"/>
      <c r="E61" s="99"/>
      <c r="F61" s="93">
        <f t="shared" si="1"/>
        <v>0</v>
      </c>
    </row>
    <row r="62" spans="1:11" x14ac:dyDescent="0.2">
      <c r="A62" s="90">
        <v>7</v>
      </c>
      <c r="B62" s="92" t="s">
        <v>508</v>
      </c>
      <c r="C62" s="90" t="s">
        <v>493</v>
      </c>
      <c r="D62" s="90"/>
      <c r="E62" s="99"/>
      <c r="F62" s="93">
        <f t="shared" si="1"/>
        <v>0</v>
      </c>
    </row>
    <row r="63" spans="1:11" x14ac:dyDescent="0.2">
      <c r="A63" s="90">
        <v>9</v>
      </c>
      <c r="B63" s="92" t="s">
        <v>509</v>
      </c>
      <c r="C63" s="90" t="s">
        <v>493</v>
      </c>
      <c r="D63" s="90"/>
      <c r="E63" s="99"/>
      <c r="F63" s="93">
        <f t="shared" si="1"/>
        <v>0</v>
      </c>
    </row>
    <row r="64" spans="1:11" x14ac:dyDescent="0.2">
      <c r="A64" s="90"/>
      <c r="B64" s="97" t="s">
        <v>490</v>
      </c>
      <c r="C64" s="90"/>
      <c r="D64" s="90"/>
      <c r="E64" s="90"/>
      <c r="F64" s="93">
        <f>SUM(F57:F63)</f>
        <v>0</v>
      </c>
    </row>
    <row r="65" spans="1:6" x14ac:dyDescent="0.2">
      <c r="A65" s="90"/>
      <c r="B65" s="92"/>
      <c r="C65" s="90"/>
      <c r="D65" s="90"/>
      <c r="E65" s="90"/>
      <c r="F65" s="93"/>
    </row>
    <row r="66" spans="1:6" x14ac:dyDescent="0.2">
      <c r="A66" s="90"/>
      <c r="B66" s="92" t="s">
        <v>510</v>
      </c>
      <c r="C66" s="90"/>
      <c r="D66" s="90"/>
      <c r="E66" s="90"/>
      <c r="F66" s="99"/>
    </row>
    <row r="67" spans="1:6" x14ac:dyDescent="0.2">
      <c r="A67" s="90">
        <v>1</v>
      </c>
      <c r="B67" s="92" t="s">
        <v>511</v>
      </c>
      <c r="C67" s="90" t="s">
        <v>505</v>
      </c>
      <c r="D67" s="90"/>
      <c r="E67" s="99"/>
      <c r="F67" s="93">
        <f>(D67*E67)</f>
        <v>0</v>
      </c>
    </row>
    <row r="68" spans="1:6" x14ac:dyDescent="0.2">
      <c r="A68" s="90"/>
      <c r="B68" s="97" t="s">
        <v>490</v>
      </c>
      <c r="C68" s="90"/>
      <c r="D68" s="90"/>
      <c r="E68" s="90"/>
      <c r="F68" s="93">
        <f>SUM(F67)</f>
        <v>0</v>
      </c>
    </row>
    <row r="69" spans="1:6" x14ac:dyDescent="0.2">
      <c r="A69" s="90"/>
      <c r="B69" s="97"/>
      <c r="C69" s="90"/>
      <c r="D69" s="90"/>
      <c r="E69" s="90"/>
      <c r="F69" s="93"/>
    </row>
    <row r="70" spans="1:6" ht="27.75" customHeight="1" x14ac:dyDescent="0.2">
      <c r="A70" s="100"/>
      <c r="B70" s="103" t="s">
        <v>512</v>
      </c>
      <c r="C70" s="100" t="s">
        <v>412</v>
      </c>
      <c r="D70" s="100"/>
      <c r="E70" s="100"/>
      <c r="F70" s="102">
        <f>(F64+F68)</f>
        <v>0</v>
      </c>
    </row>
    <row r="71" spans="1:6" x14ac:dyDescent="0.2">
      <c r="A71" s="89"/>
      <c r="B71" s="89"/>
      <c r="C71" s="89"/>
      <c r="D71" s="89"/>
      <c r="E71" s="89"/>
    </row>
    <row r="72" spans="1:6" x14ac:dyDescent="0.2">
      <c r="A72" s="89"/>
      <c r="B72" s="89"/>
      <c r="C72" s="89"/>
      <c r="D72" s="89"/>
    </row>
  </sheetData>
  <mergeCells count="5">
    <mergeCell ref="B12:F12"/>
    <mergeCell ref="B16:E16"/>
    <mergeCell ref="B18:E18"/>
    <mergeCell ref="A54:B54"/>
    <mergeCell ref="B4:F4"/>
  </mergeCells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6"/>
  <sheetViews>
    <sheetView workbookViewId="0"/>
  </sheetViews>
  <sheetFormatPr baseColWidth="10" defaultColWidth="11" defaultRowHeight="14.25" x14ac:dyDescent="0.2"/>
  <cols>
    <col min="1" max="1" width="48.75" bestFit="1" customWidth="1"/>
  </cols>
  <sheetData>
    <row r="1" spans="1:1" ht="15" x14ac:dyDescent="0.25">
      <c r="A1" s="17" t="s">
        <v>513</v>
      </c>
    </row>
    <row r="2" spans="1:1" x14ac:dyDescent="0.2">
      <c r="A2" t="s">
        <v>514</v>
      </c>
    </row>
    <row r="3" spans="1:1" x14ac:dyDescent="0.2">
      <c r="A3" t="s">
        <v>265</v>
      </c>
    </row>
    <row r="4" spans="1:1" x14ac:dyDescent="0.2">
      <c r="A4" t="s">
        <v>515</v>
      </c>
    </row>
    <row r="5" spans="1:1" x14ac:dyDescent="0.2">
      <c r="A5" t="s">
        <v>516</v>
      </c>
    </row>
    <row r="6" spans="1:1" x14ac:dyDescent="0.2">
      <c r="A6" t="s">
        <v>517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6c67b653-7cc5-4112-babc-ae68adaaae44">
      <UserInfo>
        <DisplayName/>
        <AccountId xsi:nil="true"/>
        <AccountType/>
      </UserInfo>
    </SharedWithUsers>
    <MediaLengthInSeconds xmlns="0a054503-ebef-4791-9347-b41ce582d95d" xsi:nil="true"/>
    <TaxCatchAll xmlns="6c67b653-7cc5-4112-babc-ae68adaaae44" xsi:nil="true"/>
    <lcf76f155ced4ddcb4097134ff3c332f xmlns="0a054503-ebef-4791-9347-b41ce582d95d">
      <Terms xmlns="http://schemas.microsoft.com/office/infopath/2007/PartnerControls"/>
    </lcf76f155ced4ddcb4097134ff3c332f>
    <CANTIDAD xmlns="0a054503-ebef-4791-9347-b41ce582d95d" xsi:nil="true"/>
    <_Flow_SignoffStatus xmlns="0a054503-ebef-4791-9347-b41ce582d95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7EEF6BC470BA54C8318C4CA99A1D526" ma:contentTypeVersion="20" ma:contentTypeDescription="Crear nuevo documento." ma:contentTypeScope="" ma:versionID="f82f617930a9a6a46153c25476715bfb">
  <xsd:schema xmlns:xsd="http://www.w3.org/2001/XMLSchema" xmlns:xs="http://www.w3.org/2001/XMLSchema" xmlns:p="http://schemas.microsoft.com/office/2006/metadata/properties" xmlns:ns2="6c67b653-7cc5-4112-babc-ae68adaaae44" xmlns:ns3="0a054503-ebef-4791-9347-b41ce582d95d" targetNamespace="http://schemas.microsoft.com/office/2006/metadata/properties" ma:root="true" ma:fieldsID="8cf69802b42a64efa4196a11886b996e" ns2:_="" ns3:_="">
    <xsd:import namespace="6c67b653-7cc5-4112-babc-ae68adaaae44"/>
    <xsd:import namespace="0a054503-ebef-4791-9347-b41ce582d9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CANTIDAD" minOccurs="0"/>
                <xsd:element ref="ns3:_Flow_SignoffStatu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b653-7cc5-4112-babc-ae68adaaae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ac151a4-20fd-4e45-9581-333a89d60232}" ma:internalName="TaxCatchAll" ma:showField="CatchAllData" ma:web="6c67b653-7cc5-4112-babc-ae68adaaae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54503-ebef-4791-9347-b41ce582d9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aef2da99-86df-4c11-8d6f-e3b9bdc584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ANTIDAD" ma:index="23" nillable="true" ma:displayName="CANTIDAD" ma:format="Dropdown" ma:internalName="CANTIDAD" ma:percentage="FALSE">
      <xsd:simpleType>
        <xsd:restriction base="dms:Number"/>
      </xsd:simple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D33FB7-DC3F-43EA-9D71-AF728A0290C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B96798C-215A-4AAE-8A7C-49E112E56357}">
  <ds:schemaRefs>
    <ds:schemaRef ds:uri="http://www.w3.org/XML/1998/namespace"/>
    <ds:schemaRef ds:uri="702f09fa-776f-4cf1-a118-2d00487f409c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3e3ac52f-85bf-453b-bfcd-146564768603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080C645F-5298-4B13-B678-4B669B4A87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ACTA PARCIAL OBRA 05</vt:lpstr>
      <vt:lpstr>Anexo Acta Complementaria</vt:lpstr>
      <vt:lpstr>Anexo Obras Mejoramiento</vt:lpstr>
      <vt:lpstr>Mayores y Menores Cantidades</vt:lpstr>
      <vt:lpstr>Anexo 1 PAPSO</vt:lpstr>
      <vt:lpstr>Hoja1</vt:lpstr>
      <vt:lpstr>'ACTA PARCIAL OBRA 05'!Área_de_impresión</vt:lpstr>
      <vt:lpstr>'ACTA PARCIAL OBRA 05'!Títulos_a_imprimir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Sandra Patricia Rocha Rodriguez</dc:creator>
  <cp:keywords/>
  <dc:description/>
  <cp:lastModifiedBy>Daniel Rojas Rodriguez</cp:lastModifiedBy>
  <cp:revision/>
  <cp:lastPrinted>2023-04-05T21:30:47Z</cp:lastPrinted>
  <dcterms:created xsi:type="dcterms:W3CDTF">2020-10-01T14:08:44Z</dcterms:created>
  <dcterms:modified xsi:type="dcterms:W3CDTF">2023-04-13T15:51:22Z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82954000</vt:r8>
  </property>
  <property fmtid="{D5CDD505-2E9C-101B-9397-08002B2CF9AE}" pid="3" name="ContentTypeId">
    <vt:lpwstr>0x010100B7EEF6BC470BA54C8318C4CA99A1D526</vt:lpwstr>
  </property>
  <property fmtid="{D5CDD505-2E9C-101B-9397-08002B2CF9AE}" pid="4" name="ComplianceAssetId">
    <vt:lpwstr/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</Properties>
</file>