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Mi unidad\GHA\OTRAS TAREAS\2023-00237 RELIQUIDACIÓN - MAPFRE Y CHUBB\"/>
    </mc:Choice>
  </mc:AlternateContent>
  <xr:revisionPtr revIDLastSave="0" documentId="8_{9252CD4E-3149-4E75-AA12-235175A066D9}" xr6:coauthVersionLast="47" xr6:coauthVersionMax="47" xr10:uidLastSave="{00000000-0000-0000-0000-000000000000}"/>
  <bookViews>
    <workbookView xWindow="-110" yWindow="-110" windowWidth="19420" windowHeight="1030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24" i="1"/>
  <c r="C21" i="1"/>
  <c r="C22" i="1" s="1"/>
  <c r="C23" i="1" s="1"/>
  <c r="C25" i="1" s="1"/>
  <c r="C9" i="1"/>
  <c r="C12" i="1" s="1"/>
  <c r="E21" i="1" l="1"/>
  <c r="C10" i="1"/>
  <c r="C15" i="1" s="1"/>
  <c r="F21" i="1" s="1"/>
  <c r="G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5"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<sst xmlns="http://schemas.openxmlformats.org/spreadsheetml/2006/main" count="26" uniqueCount="26">
  <si>
    <t xml:space="preserve">SALARIO AUMENTADO CON 25% DE P.S. </t>
  </si>
  <si>
    <t>SALARIO BASE</t>
  </si>
  <si>
    <t xml:space="preserve">CÁLCULO DE SALARIO BASE DE LIQUIDACIÓN  </t>
  </si>
  <si>
    <t>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</si>
  <si>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</si>
  <si>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</si>
  <si>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</si>
  <si>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</si>
  <si>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</si>
  <si>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</si>
  <si>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</si>
  <si>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</si>
  <si>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</si>
  <si>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</si>
  <si>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</si>
  <si>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</si>
  <si>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</si>
  <si>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</si>
  <si>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</si>
  <si>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</si>
  <si>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</si>
  <si>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</si>
  <si>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</si>
  <si>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</si>
  <si>
    <t>SALARIO ACTUALIZADO (RA=RH*IPC IINICIAL /IPC FINAL</t>
  </si>
  <si>
    <t>TOTAL LUCRO CESANTE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</si>
</sst>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2">
    <border>
      <left/>
      <right/>
      <top/>
      <bottom/>
      <diagonal/>
    </border>
    <border>
      <left style="thick">
        <color indexed="64"/>
      </left>
      <right style="thick">
        <color indexed="64"/>
      </right>
      <top style="thick">
        <color indexed="64"/>
      </top>
      <bottom style="thick">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42" fontId="0" fillId="0" borderId="0" xfId="1" applyFont="1"/>
    <xf numFmtId="42" fontId="0" fillId="0" borderId="0" xfId="0" applyNumberFormat="1"/>
    <xf numFmtId="0" fontId="2" fillId="0" borderId="0" xfId="0" applyFont="1"/>
    <xf numFmtId="1" fontId="0" fillId="0" borderId="0" xfId="2" applyNumberFormat="1" applyFont="1"/>
    <xf numFmtId="14" fontId="0" fillId="0" borderId="0" xfId="0" applyNumberFormat="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44" fontId="0" fillId="0" borderId="0" xfId="3" applyFont="1"/>
    <xf numFmtId="0" fontId="2" fillId="0" borderId="0" xfId="0" applyFont="1" applyAlignment="1">
      <alignment horizontal="center" vertical="center"/>
    </xf>
    <xf numFmtId="0" fontId="2" fillId="0" borderId="0" xfId="0" applyFont="1" applyAlignment="1">
      <alignment horizontal="center" vertical="center" wrapText="1"/>
    </xf>
    <xf numFmtId="164" fontId="0" fillId="0" borderId="0" xfId="1" applyNumberFormat="1" applyFont="1" applyFill="1" applyBorder="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center" vertical="center" wrapText="1"/>
    </xf>
    <xf numFmtId="42" fontId="0" fillId="0" borderId="1" xfId="1" applyFont="1" applyBorder="1" applyAlignment="1">
      <alignment horizontal="right" vertical="center"/>
    </xf>
    <xf numFmtId="0" fontId="2" fillId="0" borderId="1" xfId="0" applyFont="1" applyBorder="1" applyAlignment="1">
      <alignment wrapText="1"/>
    </xf>
    <xf numFmtId="42" fontId="0" fillId="0" borderId="1" xfId="0" applyNumberFormat="1" applyBorder="1"/>
    <xf numFmtId="0" fontId="2" fillId="0" borderId="1" xfId="0" applyFont="1" applyBorder="1" applyAlignment="1">
      <alignment horizontal="center" vertical="center"/>
    </xf>
    <xf numFmtId="10" fontId="0" fillId="0" borderId="1" xfId="2" applyNumberFormat="1" applyFont="1" applyBorder="1" applyAlignment="1">
      <alignment horizontal="right" vertical="center"/>
    </xf>
    <xf numFmtId="0" fontId="2" fillId="3" borderId="1" xfId="0" applyFont="1" applyFill="1" applyBorder="1" applyAlignment="1">
      <alignment horizontal="center" vertical="center" wrapText="1"/>
    </xf>
    <xf numFmtId="0" fontId="2" fillId="0" borderId="1" xfId="0" applyFont="1" applyBorder="1"/>
    <xf numFmtId="42" fontId="0" fillId="0" borderId="1" xfId="1" applyFont="1" applyBorder="1"/>
    <xf numFmtId="10" fontId="0" fillId="0" borderId="1" xfId="0" applyNumberFormat="1" applyBorder="1"/>
    <xf numFmtId="0" fontId="0" fillId="0" borderId="1" xfId="0" applyBorder="1"/>
    <xf numFmtId="14" fontId="0" fillId="0" borderId="1" xfId="2" applyNumberFormat="1" applyFont="1" applyBorder="1"/>
    <xf numFmtId="165" fontId="0" fillId="0" borderId="1" xfId="0" applyNumberFormat="1" applyBorder="1"/>
    <xf numFmtId="2" fontId="0" fillId="0" borderId="1" xfId="0" applyNumberFormat="1" applyBorder="1"/>
    <xf numFmtId="14" fontId="0" fillId="0" borderId="1" xfId="0" applyNumberFormat="1" applyBorder="1"/>
    <xf numFmtId="166" fontId="0" fillId="0" borderId="1" xfId="0" applyNumberFormat="1" applyBorder="1"/>
    <xf numFmtId="42" fontId="0" fillId="0" borderId="1" xfId="1" applyFont="1" applyBorder="1" applyAlignment="1">
      <alignment horizont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4" borderId="1" xfId="0" applyFont="1" applyFill="1" applyBorder="1" applyAlignment="1">
      <alignment horizontal="center"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tabSelected="1" topLeftCell="A13" zoomScale="105" zoomScaleNormal="96" workbookViewId="0">
      <selection activeCell="B18" sqref="B18"/>
    </sheetView>
  </sheetViews>
  <sheetFormatPr baseColWidth="10" defaultRowHeight="14.5" x14ac:dyDescent="0.35"/>
  <cols>
    <col min="1" max="1" width="9.26953125" customWidth="1"/>
    <col min="2" max="2" width="36.08984375" bestFit="1" customWidth="1"/>
    <col min="3" max="3" width="18.26953125" customWidth="1"/>
    <col min="4" max="4" width="7.54296875" customWidth="1"/>
    <col min="5" max="5" width="30.08984375" bestFit="1" customWidth="1"/>
    <col min="6" max="6" width="30.54296875" customWidth="1"/>
    <col min="7" max="7" width="22.36328125" bestFit="1" customWidth="1"/>
    <col min="9" max="9" width="16" customWidth="1"/>
  </cols>
  <sheetData>
    <row r="1" spans="2:7" ht="15" thickBot="1" x14ac:dyDescent="0.4"/>
    <row r="2" spans="2:7" ht="22" thickTop="1" thickBot="1" x14ac:dyDescent="0.4">
      <c r="B2" s="34" t="s">
        <v>8</v>
      </c>
      <c r="C2" s="34"/>
    </row>
    <row r="3" spans="2:7" ht="15.5" thickTop="1" thickBot="1" x14ac:dyDescent="0.4">
      <c r="B3" s="22" t="s">
        <v>4</v>
      </c>
      <c r="C3" s="23">
        <v>1390381</v>
      </c>
    </row>
    <row r="4" spans="2:7" ht="15.5" thickTop="1" thickBot="1" x14ac:dyDescent="0.4">
      <c r="B4" s="22" t="s">
        <v>5</v>
      </c>
      <c r="C4" s="24">
        <v>9.0999999999999998E-2</v>
      </c>
    </row>
    <row r="5" spans="2:7" ht="15.5" thickTop="1" thickBot="1" x14ac:dyDescent="0.4">
      <c r="B5" s="22" t="s">
        <v>6</v>
      </c>
      <c r="C5" s="25">
        <v>149.66</v>
      </c>
      <c r="D5" s="8">
        <v>45803</v>
      </c>
      <c r="E5" s="6" t="s">
        <v>19</v>
      </c>
    </row>
    <row r="6" spans="2:7" ht="15.5" thickTop="1" thickBot="1" x14ac:dyDescent="0.4">
      <c r="B6" s="22" t="s">
        <v>7</v>
      </c>
      <c r="C6" s="25">
        <v>120.27</v>
      </c>
      <c r="D6" s="8">
        <v>44773</v>
      </c>
      <c r="E6" s="7" t="s">
        <v>20</v>
      </c>
    </row>
    <row r="7" spans="2:7" ht="15.5" thickTop="1" thickBot="1" x14ac:dyDescent="0.4">
      <c r="B7" s="22" t="s">
        <v>9</v>
      </c>
      <c r="C7" s="26">
        <v>35485</v>
      </c>
    </row>
    <row r="8" spans="2:7" ht="15.5" thickTop="1" thickBot="1" x14ac:dyDescent="0.4">
      <c r="B8" s="22" t="s">
        <v>10</v>
      </c>
      <c r="C8" s="26">
        <v>44773</v>
      </c>
      <c r="F8" s="4"/>
    </row>
    <row r="9" spans="2:7" ht="15.5" thickTop="1" thickBot="1" x14ac:dyDescent="0.4">
      <c r="B9" s="22" t="s">
        <v>13</v>
      </c>
      <c r="C9" s="27">
        <f>YEARFRAC(C7,C8,1)</f>
        <v>25.430497051390059</v>
      </c>
      <c r="G9" s="5"/>
    </row>
    <row r="10" spans="2:7" ht="15.5" thickTop="1" thickBot="1" x14ac:dyDescent="0.4">
      <c r="B10" s="22" t="s">
        <v>15</v>
      </c>
      <c r="C10" s="27">
        <f>C9*12</f>
        <v>305.1659646166807</v>
      </c>
      <c r="G10" s="5"/>
    </row>
    <row r="11" spans="2:7" ht="15.5" thickTop="1" thickBot="1" x14ac:dyDescent="0.4">
      <c r="B11" s="22" t="s">
        <v>11</v>
      </c>
      <c r="C11" s="28">
        <v>60.2</v>
      </c>
      <c r="G11" s="5"/>
    </row>
    <row r="12" spans="2:7" ht="15.5" thickTop="1" thickBot="1" x14ac:dyDescent="0.4">
      <c r="B12" s="22" t="s">
        <v>12</v>
      </c>
      <c r="C12" s="27">
        <f>(C11+C9)*12</f>
        <v>1027.5659646166807</v>
      </c>
    </row>
    <row r="13" spans="2:7" ht="15.5" thickTop="1" thickBot="1" x14ac:dyDescent="0.4">
      <c r="B13" s="22" t="s">
        <v>14</v>
      </c>
      <c r="C13" s="29">
        <v>45824</v>
      </c>
    </row>
    <row r="14" spans="2:7" ht="15.5" thickTop="1" thickBot="1" x14ac:dyDescent="0.4">
      <c r="B14" s="22" t="s">
        <v>21</v>
      </c>
      <c r="C14" s="27">
        <f>YEARFRAC(C8,C13,1)*12</f>
        <v>34.529774127310063</v>
      </c>
      <c r="D14" s="5"/>
    </row>
    <row r="15" spans="2:7" ht="15.5" thickTop="1" thickBot="1" x14ac:dyDescent="0.4">
      <c r="B15" s="22" t="s">
        <v>22</v>
      </c>
      <c r="C15" s="27">
        <f>C12-(C10+C14)</f>
        <v>687.87022587268996</v>
      </c>
    </row>
    <row r="16" spans="2:7" ht="15.5" thickTop="1" thickBot="1" x14ac:dyDescent="0.4">
      <c r="B16" s="22" t="s">
        <v>16</v>
      </c>
      <c r="C16" s="30">
        <v>4.86755E-3</v>
      </c>
    </row>
    <row r="17" spans="2:7" ht="15" thickTop="1" x14ac:dyDescent="0.35">
      <c r="B17" s="3"/>
    </row>
    <row r="18" spans="2:7" s="3" customFormat="1" ht="15" thickBot="1" x14ac:dyDescent="0.4"/>
    <row r="19" spans="2:7" ht="15" hidden="1" thickBot="1" x14ac:dyDescent="0.4"/>
    <row r="20" spans="2:7" ht="34.5" customHeight="1" thickTop="1" thickBot="1" x14ac:dyDescent="0.4">
      <c r="B20" s="32" t="s">
        <v>2</v>
      </c>
      <c r="C20" s="33"/>
      <c r="E20" s="14" t="s">
        <v>17</v>
      </c>
      <c r="F20" s="13" t="s">
        <v>18</v>
      </c>
      <c r="G20" s="14" t="s">
        <v>25</v>
      </c>
    </row>
    <row r="21" spans="2:7" ht="24" customHeight="1" thickTop="1" thickBot="1" x14ac:dyDescent="0.4">
      <c r="B21" s="15" t="s">
        <v>1</v>
      </c>
      <c r="C21" s="16">
        <f>C3</f>
        <v>1390381</v>
      </c>
      <c r="E21" s="23">
        <f>C25*((1.00486755^C14)-1)/C16</f>
        <v>7380566.9363678303</v>
      </c>
      <c r="F21" s="31">
        <f>C25*((1.00486755^C15)-1)/(C16*(1.004867)^C15)</f>
        <v>39013892.576672472</v>
      </c>
      <c r="G21" s="18">
        <f>SUM(E21:F21)</f>
        <v>46394459.513040304</v>
      </c>
    </row>
    <row r="22" spans="2:7" ht="15.5" thickTop="1" thickBot="1" x14ac:dyDescent="0.4">
      <c r="B22" s="15" t="s">
        <v>0</v>
      </c>
      <c r="C22" s="16">
        <f>C21*1.25</f>
        <v>1737976.25</v>
      </c>
      <c r="E22" s="10"/>
    </row>
    <row r="23" spans="2:7" ht="35.25" customHeight="1" thickTop="1" thickBot="1" x14ac:dyDescent="0.4">
      <c r="B23" s="17" t="s">
        <v>24</v>
      </c>
      <c r="C23" s="18">
        <f>C22*C5/C6</f>
        <v>2162680.0164213851</v>
      </c>
      <c r="E23" s="11"/>
      <c r="F23" s="12"/>
    </row>
    <row r="24" spans="2:7" ht="23.25" customHeight="1" thickTop="1" thickBot="1" x14ac:dyDescent="0.4">
      <c r="B24" s="19" t="s">
        <v>23</v>
      </c>
      <c r="C24" s="20">
        <f>C4</f>
        <v>9.0999999999999998E-2</v>
      </c>
      <c r="G24" s="2"/>
    </row>
    <row r="25" spans="2:7" ht="15.5" thickTop="1" thickBot="1" x14ac:dyDescent="0.4">
      <c r="B25" s="21" t="s">
        <v>3</v>
      </c>
      <c r="C25" s="16">
        <f>C23*C24</f>
        <v>196803.88149434605</v>
      </c>
      <c r="F25" s="9"/>
    </row>
    <row r="26" spans="2:7" ht="15" thickTop="1" x14ac:dyDescent="0.35">
      <c r="D26" s="2"/>
    </row>
    <row r="27" spans="2:7" x14ac:dyDescent="0.35">
      <c r="E27" s="1"/>
    </row>
    <row r="28" spans="2:7" x14ac:dyDescent="0.35">
      <c r="C28" s="2"/>
    </row>
    <row r="30" spans="2:7" x14ac:dyDescent="0.35">
      <c r="E30" s="2"/>
    </row>
    <row r="31" spans="2:7" x14ac:dyDescent="0.35">
      <c r="E31" s="2"/>
    </row>
    <row r="32" spans="2:7" x14ac:dyDescent="0.35">
      <c r="E32" s="1"/>
    </row>
  </sheetData>
  <mergeCells count="2">
    <mergeCell ref="B20:C20"/>
    <mergeCell ref="B2:C2"/>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Santiago Vernaza Ordóñez</cp:lastModifiedBy>
  <dcterms:created xsi:type="dcterms:W3CDTF">2020-04-27T21:08:38Z</dcterms:created>
  <dcterms:modified xsi:type="dcterms:W3CDTF">2025-06-16T16:39:16Z</dcterms:modified>
</cp:coreProperties>
</file>