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mc:AlternateContent xmlns:mc="http://schemas.openxmlformats.org/markup-compatibility/2006">
    <mc:Choice Requires="x15">
      <x15ac:absPath xmlns:x15ac="http://schemas.microsoft.com/office/spreadsheetml/2010/11/ac" url="https://d.docs.live.net/6005b27abb0791d3/Documentos/PROCESOS ALLIANZ/BOGOTA/ANGIE NATALIA GAMBA RINCÓN/"/>
    </mc:Choice>
  </mc:AlternateContent>
  <xr:revisionPtr revIDLastSave="12" documentId="8_{C7866E3A-DCF6-4A98-AB53-D5E715DFC0CA}" xr6:coauthVersionLast="47" xr6:coauthVersionMax="47" xr10:uidLastSave="{D4717D2B-6A8B-48FF-9C17-D25D5D61EBAF}"/>
  <bookViews>
    <workbookView xWindow="-120" yWindow="-120" windowWidth="29040" windowHeight="15720" activeTab="2" xr2:uid="{00000000-000D-0000-FFFF-FFFF00000000}"/>
  </bookViews>
  <sheets>
    <sheet name="AUTOS  NOTA 322" sheetId="1" r:id="rId1"/>
    <sheet name="AUTOS NOTA 321" sheetId="7" r:id="rId2"/>
    <sheet name="AUTOS NOTA 324" sheetId="8" r:id="rId3"/>
    <sheet name="TASACION " sheetId="10"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8" l="1"/>
  <c r="L10" i="10" l="1"/>
  <c r="D4" i="10"/>
  <c r="C4" i="10"/>
  <c r="B10" i="9" l="1"/>
  <c r="B9" i="8"/>
  <c r="M10" i="10"/>
  <c r="M12" i="10" s="1"/>
  <c r="I10" i="10"/>
  <c r="K10" i="10" s="1"/>
  <c r="K12" i="10" s="1"/>
  <c r="M13" i="10" s="1"/>
  <c r="G10" i="10"/>
  <c r="C6" i="10"/>
  <c r="C5" i="10"/>
  <c r="L14" i="10" l="1"/>
  <c r="B20" i="8" l="1"/>
  <c r="B39" i="8" s="1"/>
  <c r="B2" i="9" l="1"/>
  <c r="B8" i="9" l="1"/>
  <c r="B7" i="9"/>
  <c r="B6" i="9"/>
  <c r="B5" i="9"/>
  <c r="B4" i="9"/>
  <c r="B3" i="9"/>
  <c r="B8" i="8"/>
  <c r="B7" i="8"/>
  <c r="B6" i="8"/>
  <c r="B5" i="8"/>
  <c r="B4" i="8"/>
  <c r="B3" i="8"/>
  <c r="B8" i="7"/>
  <c r="B4" i="7" l="1"/>
  <c r="B5" i="7"/>
  <c r="B6" i="7"/>
  <c r="B7" i="7"/>
  <c r="B3" i="7"/>
  <c r="B11" i="9" l="1"/>
</calcChain>
</file>

<file path=xl/sharedStrings.xml><?xml version="1.0" encoding="utf-8"?>
<sst xmlns="http://schemas.openxmlformats.org/spreadsheetml/2006/main" count="269" uniqueCount="210">
  <si>
    <t>SOLICITUD DE ANTECEDENTES -ABOGADO EXTERNO-</t>
  </si>
  <si>
    <t>Radicado(23 digitos)</t>
  </si>
  <si>
    <t>11001310303220230034800</t>
  </si>
  <si>
    <t>Juzgado</t>
  </si>
  <si>
    <t>JUZGADO TREINTA Y DOS (32) CIVIL DEL CIRCUITO DE  BOGOTÁ D.C.</t>
  </si>
  <si>
    <t>Demandado</t>
  </si>
  <si>
    <t>1. LILIANA MARÍA ROJAS AMOROCHO
2. JOSÉ PABLO MEJÍA PLATA 
3. ALLIANZ SEGUROS S.A.</t>
  </si>
  <si>
    <t xml:space="preserve">Demandante </t>
  </si>
  <si>
    <t xml:space="preserve">1.ANGIE NATALIA GAMBA RINCÓN (VÍCTIMA)
2. ROSA MARÍA RINCÓN MILLÁN (MADRE DE LA VÍCTIMA)  </t>
  </si>
  <si>
    <t>Tipo de vinculacion compañía</t>
  </si>
  <si>
    <t>DEMANDA DIRECTA</t>
  </si>
  <si>
    <t xml:space="preserve">Tipo de perjucio </t>
  </si>
  <si>
    <t xml:space="preserve">RCE LESIONES </t>
  </si>
  <si>
    <t>INTERVINIENTE -Nombre de lesionado o muerto (s) del proceso</t>
  </si>
  <si>
    <t>ANGIE NATALIA GAMBA RINCÓN</t>
  </si>
  <si>
    <t xml:space="preserve">Numero de identificacion </t>
  </si>
  <si>
    <t xml:space="preserve">Domicilio </t>
  </si>
  <si>
    <t>CR 77 B BIS N° 78 – 48 DE BOGOTÁ D.C.</t>
  </si>
  <si>
    <t xml:space="preserve">Telefono </t>
  </si>
  <si>
    <t>Correo electronico</t>
  </si>
  <si>
    <t>angiegamba2015@gmail.com</t>
  </si>
  <si>
    <t xml:space="preserve">Estado Civil </t>
  </si>
  <si>
    <t>Soltera según narración de los hechos de la demanda</t>
  </si>
  <si>
    <t xml:space="preserve">Fecha de nacimiento </t>
  </si>
  <si>
    <t>23 DE AGOSTO 1998</t>
  </si>
  <si>
    <t xml:space="preserve">Edad al momento del siniestro </t>
  </si>
  <si>
    <t xml:space="preserve">Fecha de defuncion </t>
  </si>
  <si>
    <t>N/A</t>
  </si>
  <si>
    <t xml:space="preserve">Situcion Laboral </t>
  </si>
  <si>
    <t xml:space="preserve">Ocupado-trabajador cuenta ajena </t>
  </si>
  <si>
    <t xml:space="preserve">Profesion </t>
  </si>
  <si>
    <t>Analista Comercial - Empleada de Seguros Premium LTDA</t>
  </si>
  <si>
    <t xml:space="preserve">Ingresos Netos </t>
  </si>
  <si>
    <t>Numero de Lesionados y/o fallecidos  según IPAT</t>
  </si>
  <si>
    <t xml:space="preserve">Condicion </t>
  </si>
  <si>
    <t xml:space="preserve">Motociclista </t>
  </si>
  <si>
    <t>Fecha de los hechos</t>
  </si>
  <si>
    <t>11 DE FEBRERO 2021</t>
  </si>
  <si>
    <t>Fecha de solicitud audiencia prejudicial</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</si>
  <si>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</si>
  <si>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</si>
  <si>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El 11 de febrero de 2021 sobre las 17:35 horas, en la transversal 60 con calle 120, en la localidad de Suba - Bogotá D.C., se presentó accidente de tránsito entre los vehículos de placas HTW882 tipo automóvil conducido por la señora Liliana María Rojas Amorocho y la motocicleta de placas MCA57F conducido por la señora Angie Natalia Gamba Rincón.
En el cual resultó lesionada la señora Angie Natalia Gamba Rincón, dando un PCL de 13.50% dado por Seguros de Vida Alfa S.A., dictamen que fue recurrido por la víctima; la incapacidad médico legal definitiva es de 150 días y secuelas médico legales de deformidad física que afecta el rostro de carácter permanente; deformidad física que afecta el cuerpo de carácter permanente; perturbación funcional de miembro inferior derecho de carácter permanente; perturbación funcional de órgano sistema de la locomoción de carácter permanente; perturbación funcional de órgano sistema nervioso periférico de carácter permanente; perturbación funcional de órgano sistema de la masticación de carácter permanente.
En el IPAT se estableció como hipótesis “157 – por establecer quien cruza semáforo en rojo”, sin embargo, en las entrevistas adelantadas por la policía judicial, el señor Jaime Franco Cifuentes, manifiesta haber sido testigo presencial del los hechos, quien indica que la señora Liliana María Rojas Amorocho, quien conducía el vehículo de placas HTW882, fue quien omitió el semáforo en rojo y provocó el accidente de tránsito.</t>
  </si>
  <si>
    <t>Asegurado</t>
  </si>
  <si>
    <t>JOSE PABLO MEJIA PLATA</t>
  </si>
  <si>
    <t>Nit Asegurado</t>
  </si>
  <si>
    <t>Placa vehículo asegurado (si aplica)</t>
  </si>
  <si>
    <t>HTW882</t>
  </si>
  <si>
    <t>No. Póliza vinculada</t>
  </si>
  <si>
    <t>022403031/0</t>
  </si>
  <si>
    <t>Fecha de asignación</t>
  </si>
  <si>
    <t>24 de julio de 2023</t>
  </si>
  <si>
    <t>Fecha de notificación</t>
  </si>
  <si>
    <r>
      <t xml:space="preserve">Fecha de contestacion 
*Recomendación: </t>
    </r>
    <r>
      <rPr>
        <sz val="11"/>
        <color theme="1"/>
        <rFont val="Calibri"/>
        <family val="2"/>
        <scheme val="minor"/>
      </rPr>
      <t>Fecha máxima para contestar la demanda acorde a lo estipulado en la norma.</t>
    </r>
  </si>
  <si>
    <t>16 de noviembre de 2023</t>
  </si>
  <si>
    <t>REMISION DE ANTECEDENTES - ABOGADO INTERNO-</t>
  </si>
  <si>
    <t>SINIESTRO - APLICATIVO</t>
  </si>
  <si>
    <t>SINIESTRO 98384982   LEGIS  APJ32053</t>
  </si>
  <si>
    <t>INTERVINIENTE</t>
  </si>
  <si>
    <t>PÓLIZA</t>
  </si>
  <si>
    <t>AMPARO A AFECTAR</t>
  </si>
  <si>
    <t>VALOR ASEGURADO</t>
  </si>
  <si>
    <t>DEDUCIBLE</t>
  </si>
  <si>
    <t>MODALIDAD</t>
  </si>
  <si>
    <t>OCURRENCIA</t>
  </si>
  <si>
    <t xml:space="preserve">VIGENCIA </t>
  </si>
  <si>
    <t>: Desde las 00:00 horas del 01/03/2020 hasta las 24:00 horas del 01/03/2021</t>
  </si>
  <si>
    <t xml:space="preserve">SINIESTRO DENTRO DE LA VIGENCIA? </t>
  </si>
  <si>
    <t>SI</t>
  </si>
  <si>
    <t>CARTERA A DÍA</t>
  </si>
  <si>
    <t>COASEGURO</t>
  </si>
  <si>
    <t>PROPIO</t>
  </si>
  <si>
    <t xml:space="preserve">ASEGURADORAS  </t>
  </si>
  <si>
    <t xml:space="preserve">% DE PARTICIPACION </t>
  </si>
  <si>
    <t>ALLIANZ</t>
  </si>
  <si>
    <t>REASEGURO- SUPERA LOS $500M-</t>
  </si>
  <si>
    <t>LARGE GLOSSES</t>
  </si>
  <si>
    <t>MOTIVO DE LA DEMANDA</t>
  </si>
  <si>
    <t>Pretensiones elevadas- reclamación Compañía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</si>
  <si>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</si>
  <si>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</si>
  <si>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</si>
  <si>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</si>
  <si>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</si>
  <si>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</si>
  <si>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</si>
  <si>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</si>
  <si>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</si>
  <si>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</si>
  <si>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</si>
  <si>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</si>
  <si>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</si>
  <si>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</si>
  <si>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</si>
  <si>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</si>
  <si>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</si>
  <si>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</si>
  <si>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</si>
  <si>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</si>
  <si>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</si>
  <si>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</si>
  <si>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</si>
  <si>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</si>
  <si>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</si>
  <si>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</si>
  <si>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</si>
  <si>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</si>
  <si>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</si>
  <si>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</si>
  <si>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</si>
  <si>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</si>
  <si>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</si>
  <si>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</si>
  <si>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</si>
  <si>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</si>
  <si>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La contingencia se califica como eventual, considerando que, aunque no se encuentra demostrada la responsabilidad de nuestra asegurado, teniendo en cuenta que, en el Informe Policial de Accidentes de Tránsito, no fue codificado ningún vehículo, se registró que estaba pendiente por establecer quién cruza el semáforo en rojo. Dentro de las pruebas aportadas, se evidencia la entrevista dada por el señor Jaime Franco Cifuentes, quién manifiesta haber sido testigo presencial de los hechos, toda vez que, se transportaba junto a la víctima en otra moto y pudo observar que la camioneta omitió hacer el pare al estar la luz en rojo para ella. No obstante, se debe esperar a la etapa probatoria para determinar junto con los interrogatorios y los testimonios, si la responsabilidad recae únicamente sobre el asegurado.
Se debe indicar que, por parte del área penal, se realizó ofrecimiento por valor de $60.000.000, sin embargo, la última propuesta por parte del abogado del demandante es la suma de $280.000.000.</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</si>
  <si>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</si>
  <si>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</si>
  <si>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</si>
  <si>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</si>
  <si>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</si>
  <si>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t>moto</t>
  </si>
  <si>
    <t>DAÑOS VEHICULO ASEGURADO</t>
  </si>
  <si>
    <t>SUSTRACCIÓN TOTAL</t>
  </si>
  <si>
    <t>OTROS</t>
  </si>
  <si>
    <t>COASEGURO RETENCION ALLIANZ (%)</t>
  </si>
  <si>
    <t>CONCURRENCIA</t>
  </si>
  <si>
    <t>Reserva propuesta</t>
  </si>
  <si>
    <t>Observaciones sobre el valor de la contingencia: (Se debe explicar como se aterrizaron las pretensiones.) si el caso es de daños indicar el valor comercial del vh</t>
  </si>
  <si>
    <t>Lucro Cesante: Se liquido conforme a la certificación laboral por $1.000.000 pesos como salario, se tuvo en cuenta la PCL de 13,50%, expectativa de vida (63.2).
Daño Emergente: No solicita.
Daño Moral: Se liquida conforme a los parámetros de la Corte Suprema de Justicia y la PCL.
Daño a la vida de relación: Se liquida conforme a los parámetros de la Corte Suprema de Justicia y la PCL.</t>
  </si>
  <si>
    <t>Defensa de la Aseguradora: (Enumerar y enunciar las excepciones propuestas demanda y/o llamamiento )</t>
  </si>
  <si>
    <t xml:space="preserve">1.	Ausencia de prueba de ocurrencia del siniestro.
2.	Inexistencia de los elementos estructurantes de la responsabilidad civil. 
3.	Inexistencia de prueba de la cuantía de la pérdida o perjuicios sufridos por la parte demandante. 
4.	Excesiva tasación de perjuicios. 
5.	Delimitación de los riesgos amparados por la póliza de autómoviles individual livianos particulares, extensión de la cobertura y exclusiones específicas de cobertura. 
6.	Límite de la responsabilidad del asegurador. 
7.	Inexistencia de obligación indemnizatoria. 
8.	Disponibilidad en cobertura del valor asegurado. 
9.	Concurrencia de culpas. </t>
  </si>
  <si>
    <t xml:space="preserve">VISTO BUENO ABOGADO INTERNO </t>
  </si>
  <si>
    <t>VISTO BUENO ABOGADO INTERNO?</t>
  </si>
  <si>
    <t xml:space="preserve">ok </t>
  </si>
  <si>
    <t xml:space="preserve">COMENTARIOS </t>
  </si>
  <si>
    <t xml:space="preserve">Estoy de acuerdo la defensa propuesta. </t>
  </si>
  <si>
    <t xml:space="preserve">LIQUIDACIÓN APROXIMADA DE PERJUICIOS ANGIE NATALIA GAMBA RINCÓN
</t>
  </si>
  <si>
    <t>PERJUICIO MORAL, VIDA DE RELACIÓN Y DAÑO A LA SALUD (LÍMITE MAXIMO POSICIÓN JURISPRUDENCIAL)</t>
  </si>
  <si>
    <t>PERSONAS</t>
  </si>
  <si>
    <t>ANGIE NATALIA GAMBA RINCÓN - victima</t>
  </si>
  <si>
    <t>ROSA MARIA RINCON MILLAN - MADRE</t>
  </si>
  <si>
    <t>MORAL</t>
  </si>
  <si>
    <t>Daño a la vida de relación</t>
  </si>
  <si>
    <t>TOTAL</t>
  </si>
  <si>
    <t>PERJUICIOS PATRIMONIALES</t>
  </si>
  <si>
    <t>DAÑO EMERGENTE (VALOR REPARACIÓN SOPORTADO CON FACTURAS)</t>
  </si>
  <si>
    <t>LUCRO CESANTE (LIQUIDACIÓN APROXIMADA)</t>
  </si>
  <si>
    <t>PERSONA</t>
  </si>
  <si>
    <t>EDAD FECHA SINIESTRO</t>
  </si>
  <si>
    <t>VIDA PROBABLE</t>
  </si>
  <si>
    <t>SALARIO APROX MENSUAL (CESANTÍAS, VACACIONES, ETC)</t>
  </si>
  <si>
    <t>SUMA ACTUALIZADA A LA FECHA (IPC FINAL / IPC INICIAL * SUMA)</t>
  </si>
  <si>
    <t xml:space="preserve">PORCENTAJE PCL </t>
  </si>
  <si>
    <t>% EN SALARIO</t>
  </si>
  <si>
    <t>LUCRO CESANTE CONSOLIDADO</t>
  </si>
  <si>
    <t>LUCRO CESANTE FUTURO</t>
  </si>
  <si>
    <t>No. MESES</t>
  </si>
  <si>
    <t xml:space="preserve">TOTAL LUCRO PASADO CON INTÉRES CIVIL                </t>
  </si>
  <si>
    <t>No. MESES (VP * 12)</t>
  </si>
  <si>
    <t>TOTAL LUCRO FUTURO CON INTÉRES CIVIL</t>
  </si>
  <si>
    <t xml:space="preserve">TOTAL LUCRO PASADO </t>
  </si>
  <si>
    <t>TOTAL LUCRO FUTURO</t>
  </si>
  <si>
    <t>TOTAL LUCRO CESANTE ESTIMADO</t>
  </si>
  <si>
    <t>TOTAL LIQUIDACIÓN DE PERJUICIOS JURISDICCIÓN CIVIL</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</si>
  <si>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</si>
  <si>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</si>
  <si>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</si>
  <si>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</si>
  <si>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</si>
  <si>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</si>
  <si>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</si>
  <si>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</si>
  <si>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</si>
  <si>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</si>
  <si>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</si>
  <si>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LLAMADA EN GARANTIA</t>
  </si>
  <si>
    <t xml:space="preserve">SI </t>
  </si>
  <si>
    <t>NO</t>
  </si>
  <si>
    <t>CEDIDO</t>
  </si>
  <si>
    <t>FACULTATIVO</t>
  </si>
  <si>
    <t xml:space="preserve">Objetado por la Compañía </t>
  </si>
  <si>
    <t>REMOTO</t>
  </si>
  <si>
    <t xml:space="preserve">Ciclista </t>
  </si>
  <si>
    <t>RCE HOMICIDIO</t>
  </si>
  <si>
    <t>CLAIMS MADE</t>
  </si>
  <si>
    <t>ACEPTADO</t>
  </si>
  <si>
    <t>AUTOMATICO</t>
  </si>
  <si>
    <t>Ocupado - Autonomo</t>
  </si>
  <si>
    <t>Cliclista vehículo</t>
  </si>
  <si>
    <t>RCE HOMICIDIO-LESION</t>
  </si>
  <si>
    <t>SUNSET</t>
  </si>
  <si>
    <t>Ofrecimiento muy bajo-reclamación Compañía</t>
  </si>
  <si>
    <t xml:space="preserve">Tareas del hogar </t>
  </si>
  <si>
    <t>RCE + DAÑOS MATERIALES</t>
  </si>
  <si>
    <t>DESCUBREMIENTO</t>
  </si>
  <si>
    <t xml:space="preserve">Nuevos reclamantes </t>
  </si>
  <si>
    <t>Pendiente acceder al mercado laboral</t>
  </si>
  <si>
    <t>Ocupante vehículo</t>
  </si>
  <si>
    <t>RCC HOMICIDIO</t>
  </si>
  <si>
    <t>Respuesta extemporanea</t>
  </si>
  <si>
    <t>Pasajero servicio publico</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</si>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</sst>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42" formatCode="_-&quot;$&quot;\ * #,##0_-;\-&quot;$&quot;\ * #,##0_-;_-&quot;$&quot;\ * &quot;-&quot;_-;_-@_-"/>
    <numFmt numFmtId="44" formatCode="_-&quot;$&quot;\ * #,##0.00_-;\-&quot;$&quot;\ * #,##0.00_-;_-&quot;$&quot;\ * &quot;-&quot;??_-;_-@_-"/>
    <numFmt numFmtId="164" formatCode="_-&quot;$&quot;\ * #,##0_-;\-&quot;$&quot;\ * #,##0_-;_-&quot;$&quot;\ * &quot;-&quot;??_-;_-@_-"/>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b/>
      <sz val="12"/>
      <color theme="1"/>
      <name val="Arial"/>
      <family val="2"/>
    </font>
    <font>
      <sz val="10"/>
      <name val="Arial"/>
      <family val="2"/>
    </font>
    <font>
      <b/>
      <sz val="9"/>
      <color theme="1"/>
      <name val="Arial"/>
      <family val="2"/>
    </font>
    <font>
      <b/>
      <sz val="8"/>
      <color theme="1"/>
      <name val="Arial"/>
      <family val="2"/>
    </font>
    <font>
      <b/>
      <sz val="8"/>
      <color rgb="FF000000"/>
      <name val="Arial"/>
      <family val="2"/>
    </font>
    <font>
      <b/>
      <sz val="8"/>
      <color rgb="FFFF0000"/>
      <name val="Arial"/>
      <family val="2"/>
    </font>
    <font>
      <b/>
      <sz val="9"/>
      <color rgb="FF000000"/>
      <name val="Arial"/>
      <family val="2"/>
    </font>
    <font>
      <b/>
      <sz val="6"/>
      <color theme="1"/>
      <name val="Arial"/>
      <family val="2"/>
    </font>
    <font>
      <sz val="10"/>
      <color theme="1"/>
      <name val="Arial"/>
      <family val="2"/>
    </font>
    <font>
      <sz val="8"/>
      <color theme="1"/>
      <name val="Arial"/>
      <family val="2"/>
    </font>
  </fonts>
  <fills count="13">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CC99"/>
        <bgColor rgb="FFFFCC99"/>
      </patternFill>
    </fill>
    <fill>
      <patternFill patternType="solid">
        <fgColor rgb="FF99CCFF"/>
        <bgColor rgb="FF99CCFF"/>
      </patternFill>
    </fill>
    <fill>
      <patternFill patternType="solid">
        <fgColor rgb="FFFFFFFF"/>
        <bgColor rgb="FFFFFFFF"/>
      </patternFill>
    </fill>
    <fill>
      <patternFill patternType="solid">
        <fgColor rgb="FFFFCC00"/>
        <bgColor rgb="FFFFCC00"/>
      </patternFill>
    </fill>
    <fill>
      <patternFill patternType="solid">
        <fgColor rgb="FFFFFF00"/>
        <bgColor rgb="FFFFFF00"/>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medium">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medium">
        <color rgb="FF000000"/>
      </left>
      <right/>
      <top/>
      <bottom style="medium">
        <color rgb="FF000000"/>
      </bottom>
      <diagonal/>
    </border>
    <border>
      <left style="medium">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right style="thin">
        <color rgb="FF000000"/>
      </right>
      <top/>
      <bottom style="medium">
        <color rgb="FF000000"/>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75">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0" borderId="1" xfId="0" applyBorder="1" applyAlignment="1">
      <alignment horizontal="justify" vertical="top"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0" xfId="0" applyFont="1" applyBorder="1" applyAlignment="1">
      <alignment horizontal="center" wrapText="1"/>
    </xf>
    <xf numFmtId="0" fontId="11" fillId="0" borderId="21" xfId="0" applyFont="1" applyBorder="1" applyAlignment="1">
      <alignment horizontal="center" wrapText="1"/>
    </xf>
    <xf numFmtId="3" fontId="12" fillId="10" borderId="20" xfId="0" applyNumberFormat="1" applyFont="1" applyFill="1" applyBorder="1" applyAlignment="1">
      <alignment horizontal="center" vertical="center" wrapText="1"/>
    </xf>
    <xf numFmtId="3" fontId="12" fillId="10" borderId="22" xfId="0" applyNumberFormat="1" applyFont="1" applyFill="1" applyBorder="1" applyAlignment="1">
      <alignment horizontal="center" vertical="center" wrapText="1"/>
    </xf>
    <xf numFmtId="3" fontId="12" fillId="10" borderId="23" xfId="0" applyNumberFormat="1" applyFont="1" applyFill="1" applyBorder="1" applyAlignment="1">
      <alignment horizontal="center" vertical="center" wrapText="1"/>
    </xf>
    <xf numFmtId="3" fontId="13" fillId="0" borderId="24" xfId="0" applyNumberFormat="1" applyFont="1" applyBorder="1" applyAlignment="1">
      <alignment horizontal="center" vertical="center" wrapText="1"/>
    </xf>
    <xf numFmtId="3" fontId="13" fillId="10" borderId="20" xfId="0" applyNumberFormat="1" applyFont="1" applyFill="1" applyBorder="1" applyAlignment="1">
      <alignment horizontal="center" vertical="center" wrapText="1"/>
    </xf>
    <xf numFmtId="3" fontId="12" fillId="10" borderId="0" xfId="0" applyNumberFormat="1" applyFont="1" applyFill="1" applyAlignment="1">
      <alignment horizontal="center" vertical="center" wrapText="1"/>
    </xf>
    <xf numFmtId="3" fontId="12" fillId="10" borderId="25" xfId="0" applyNumberFormat="1" applyFont="1" applyFill="1" applyBorder="1" applyAlignment="1">
      <alignment horizontal="center" vertical="center" wrapText="1"/>
    </xf>
    <xf numFmtId="3" fontId="13" fillId="0" borderId="20" xfId="0" applyNumberFormat="1" applyFont="1" applyBorder="1" applyAlignment="1">
      <alignment horizontal="center" vertical="center" wrapText="1"/>
    </xf>
    <xf numFmtId="3" fontId="12" fillId="10" borderId="20" xfId="0" applyNumberFormat="1" applyFont="1" applyFill="1" applyBorder="1" applyAlignment="1">
      <alignment vertical="center" wrapText="1"/>
    </xf>
    <xf numFmtId="3" fontId="12" fillId="10" borderId="26" xfId="0" applyNumberFormat="1" applyFont="1" applyFill="1" applyBorder="1" applyAlignment="1">
      <alignment horizontal="center" vertical="center" wrapText="1"/>
    </xf>
    <xf numFmtId="3" fontId="12" fillId="10" borderId="27" xfId="0" applyNumberFormat="1" applyFont="1" applyFill="1" applyBorder="1" applyAlignment="1">
      <alignment horizontal="center" vertical="center" wrapText="1"/>
    </xf>
    <xf numFmtId="0" fontId="14" fillId="9" borderId="29" xfId="0" applyFont="1" applyFill="1" applyBorder="1" applyAlignment="1">
      <alignment horizontal="center" vertical="center" wrapText="1"/>
    </xf>
    <xf numFmtId="3" fontId="14" fillId="9" borderId="24" xfId="0" applyNumberFormat="1" applyFont="1" applyFill="1" applyBorder="1" applyAlignment="1">
      <alignment horizontal="center" vertical="center" wrapText="1"/>
    </xf>
    <xf numFmtId="3" fontId="14" fillId="9" borderId="30" xfId="0" applyNumberFormat="1" applyFont="1" applyFill="1" applyBorder="1" applyAlignment="1">
      <alignment horizontal="center" vertical="center" wrapText="1"/>
    </xf>
    <xf numFmtId="3" fontId="12" fillId="10" borderId="0" xfId="0" applyNumberFormat="1" applyFont="1" applyFill="1" applyAlignment="1">
      <alignment vertical="center" wrapText="1"/>
    </xf>
    <xf numFmtId="0" fontId="11" fillId="12" borderId="18" xfId="0" applyFont="1" applyFill="1" applyBorder="1" applyAlignment="1">
      <alignment horizontal="center" vertical="center" wrapText="1"/>
    </xf>
    <xf numFmtId="3" fontId="11" fillId="12" borderId="20" xfId="0" applyNumberFormat="1" applyFont="1" applyFill="1" applyBorder="1" applyAlignment="1">
      <alignment horizontal="center" vertical="center" wrapText="1"/>
    </xf>
    <xf numFmtId="3" fontId="12" fillId="10" borderId="20" xfId="0" applyNumberFormat="1" applyFont="1" applyFill="1" applyBorder="1" applyAlignment="1">
      <alignment vertical="center"/>
    </xf>
    <xf numFmtId="0" fontId="16" fillId="10" borderId="0" xfId="0" applyFont="1" applyFill="1"/>
    <xf numFmtId="0" fontId="15" fillId="11" borderId="38" xfId="0" applyFont="1" applyFill="1" applyBorder="1" applyAlignment="1">
      <alignment horizontal="center" vertical="center" wrapText="1"/>
    </xf>
    <xf numFmtId="0" fontId="15" fillId="11" borderId="39" xfId="0" applyFont="1" applyFill="1" applyBorder="1" applyAlignment="1">
      <alignment horizontal="center" vertical="center" wrapText="1"/>
    </xf>
    <xf numFmtId="3" fontId="17" fillId="0" borderId="20" xfId="0" applyNumberFormat="1" applyFont="1" applyBorder="1" applyAlignment="1">
      <alignment horizontal="center" vertical="center" wrapText="1"/>
    </xf>
    <xf numFmtId="0" fontId="17" fillId="0" borderId="32" xfId="0" applyFont="1" applyBorder="1" applyAlignment="1">
      <alignment horizontal="center" vertical="center" wrapText="1"/>
    </xf>
    <xf numFmtId="3" fontId="17" fillId="0" borderId="32" xfId="0" applyNumberFormat="1" applyFont="1" applyBorder="1" applyAlignment="1">
      <alignment horizontal="center" vertical="center" wrapText="1"/>
    </xf>
    <xf numFmtId="10" fontId="13" fillId="0" borderId="20" xfId="0" applyNumberFormat="1" applyFont="1" applyBorder="1" applyAlignment="1">
      <alignment horizontal="center" vertical="center" wrapText="1"/>
    </xf>
    <xf numFmtId="3" fontId="17" fillId="0" borderId="24" xfId="0" applyNumberFormat="1" applyFont="1" applyBorder="1" applyAlignment="1">
      <alignment horizontal="center" vertical="center" wrapText="1"/>
    </xf>
    <xf numFmtId="3" fontId="17" fillId="0" borderId="38" xfId="0" applyNumberFormat="1" applyFont="1" applyBorder="1" applyAlignment="1">
      <alignment horizontal="center" vertical="center" wrapText="1"/>
    </xf>
    <xf numFmtId="3" fontId="11" fillId="11" borderId="39" xfId="0" applyNumberFormat="1" applyFont="1" applyFill="1" applyBorder="1" applyAlignment="1">
      <alignment horizontal="center" vertical="center" wrapText="1"/>
    </xf>
    <xf numFmtId="4" fontId="17" fillId="0" borderId="38" xfId="0" applyNumberFormat="1" applyFont="1" applyBorder="1" applyAlignment="1">
      <alignment horizontal="center" vertical="center" wrapText="1"/>
    </xf>
    <xf numFmtId="3" fontId="11" fillId="11" borderId="42" xfId="0" applyNumberFormat="1" applyFont="1" applyFill="1" applyBorder="1" applyAlignment="1">
      <alignment horizontal="center" vertical="center" wrapText="1"/>
    </xf>
    <xf numFmtId="3" fontId="11" fillId="11" borderId="43" xfId="0" applyNumberFormat="1" applyFont="1" applyFill="1" applyBorder="1" applyAlignment="1">
      <alignment horizontal="center" vertical="center" wrapText="1"/>
    </xf>
    <xf numFmtId="3" fontId="11" fillId="8" borderId="50" xfId="0" applyNumberFormat="1" applyFont="1" applyFill="1" applyBorder="1" applyAlignment="1">
      <alignment horizontal="center" vertical="center" wrapText="1"/>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14"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0" borderId="1" xfId="0" applyNumberFormat="1" applyBorder="1" applyAlignment="1">
      <alignment horizontal="left" vertical="center"/>
    </xf>
    <xf numFmtId="0" fontId="0" fillId="0" borderId="1" xfId="0" applyBorder="1" applyAlignment="1">
      <alignment horizontal="left" vertical="center"/>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3"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3" fontId="0" fillId="0" borderId="1" xfId="0" applyNumberFormat="1" applyBorder="1" applyAlignment="1">
      <alignment horizontal="justify" vertical="top"/>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164" fontId="0" fillId="0" borderId="1" xfId="4" applyNumberFormat="1" applyFont="1" applyBorder="1" applyAlignment="1">
      <alignment horizontal="justify"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8" fillId="8" borderId="15" xfId="0" applyFont="1" applyFill="1" applyBorder="1" applyAlignment="1">
      <alignment horizontal="center" vertical="center" wrapText="1"/>
    </xf>
    <xf numFmtId="0" fontId="9" fillId="0" borderId="16" xfId="0" applyFont="1" applyBorder="1"/>
    <xf numFmtId="0" fontId="9" fillId="0" borderId="17" xfId="0" applyFont="1" applyBorder="1"/>
    <xf numFmtId="0" fontId="10" fillId="9" borderId="18" xfId="0" applyFont="1" applyFill="1" applyBorder="1" applyAlignment="1">
      <alignment horizontal="center" vertical="center" textRotation="90" wrapText="1"/>
    </xf>
    <xf numFmtId="0" fontId="9" fillId="0" borderId="18" xfId="0" applyFont="1" applyBorder="1"/>
    <xf numFmtId="0" fontId="9" fillId="0" borderId="28" xfId="0" applyFont="1" applyBorder="1"/>
    <xf numFmtId="0" fontId="10" fillId="11" borderId="15" xfId="0" applyFont="1" applyFill="1" applyBorder="1" applyAlignment="1">
      <alignment horizontal="center" vertical="center" textRotation="90" wrapText="1"/>
    </xf>
    <xf numFmtId="0" fontId="11" fillId="11" borderId="15" xfId="0" applyFont="1" applyFill="1" applyBorder="1" applyAlignment="1">
      <alignment horizontal="center" vertical="center" wrapText="1"/>
    </xf>
    <xf numFmtId="0" fontId="15" fillId="11" borderId="31" xfId="0" applyFont="1" applyFill="1" applyBorder="1" applyAlignment="1">
      <alignment horizontal="center" vertical="center" wrapText="1"/>
    </xf>
    <xf numFmtId="0" fontId="9" fillId="0" borderId="37" xfId="0" applyFont="1" applyBorder="1"/>
    <xf numFmtId="0" fontId="15" fillId="11" borderId="32" xfId="0" applyFont="1" applyFill="1" applyBorder="1" applyAlignment="1">
      <alignment horizontal="center" vertical="center" wrapText="1"/>
    </xf>
    <xf numFmtId="0" fontId="15" fillId="11" borderId="33" xfId="0" applyFont="1" applyFill="1" applyBorder="1" applyAlignment="1">
      <alignment horizontal="center" vertical="center" wrapText="1"/>
    </xf>
    <xf numFmtId="0" fontId="8" fillId="8" borderId="28" xfId="0" applyFont="1" applyFill="1" applyBorder="1" applyAlignment="1">
      <alignment horizontal="center" vertical="center" wrapText="1"/>
    </xf>
    <xf numFmtId="0" fontId="9" fillId="0" borderId="45" xfId="0" applyFont="1" applyBorder="1"/>
    <xf numFmtId="0" fontId="9" fillId="0" borderId="51" xfId="0" applyFont="1" applyBorder="1"/>
    <xf numFmtId="3" fontId="8" fillId="8" borderId="44" xfId="0" applyNumberFormat="1" applyFont="1" applyFill="1" applyBorder="1" applyAlignment="1">
      <alignment horizontal="center" vertical="center" wrapText="1"/>
    </xf>
    <xf numFmtId="0" fontId="9" fillId="0" borderId="46" xfId="0" applyFont="1" applyBorder="1"/>
    <xf numFmtId="0" fontId="15" fillId="11" borderId="34" xfId="0" applyFont="1" applyFill="1" applyBorder="1" applyAlignment="1">
      <alignment horizontal="center" vertical="center" wrapText="1"/>
    </xf>
    <xf numFmtId="0" fontId="9" fillId="0" borderId="30" xfId="0" applyFont="1" applyBorder="1"/>
    <xf numFmtId="0" fontId="15" fillId="11" borderId="35" xfId="0" applyFont="1" applyFill="1" applyBorder="1" applyAlignment="1">
      <alignment horizontal="center" vertical="center" wrapText="1"/>
    </xf>
    <xf numFmtId="0" fontId="9" fillId="0" borderId="36" xfId="0" applyFont="1" applyBorder="1"/>
    <xf numFmtId="3" fontId="11" fillId="0" borderId="24" xfId="0" applyNumberFormat="1" applyFont="1" applyBorder="1" applyAlignment="1">
      <alignment horizontal="center" vertical="center" wrapText="1"/>
    </xf>
    <xf numFmtId="0" fontId="9" fillId="0" borderId="40" xfId="0" applyFont="1" applyBorder="1"/>
    <xf numFmtId="0" fontId="9" fillId="0" borderId="41" xfId="0" applyFont="1" applyBorder="1"/>
    <xf numFmtId="3" fontId="11" fillId="0" borderId="44" xfId="0" applyNumberFormat="1" applyFont="1" applyBorder="1" applyAlignment="1">
      <alignment horizontal="center" vertical="center" wrapText="1"/>
    </xf>
    <xf numFmtId="3" fontId="12" fillId="8" borderId="47" xfId="0" applyNumberFormat="1" applyFont="1" applyFill="1" applyBorder="1" applyAlignment="1">
      <alignment horizontal="center" vertical="center" wrapText="1"/>
    </xf>
    <xf numFmtId="0" fontId="9" fillId="0" borderId="48" xfId="0" applyFont="1" applyBorder="1"/>
    <xf numFmtId="0" fontId="9" fillId="0" borderId="49" xfId="0" applyFont="1" applyBorder="1"/>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iegamba2015@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1"/>
  <sheetViews>
    <sheetView topLeftCell="A6" zoomScaleNormal="100" workbookViewId="0">
      <selection activeCell="B5" sqref="B5:C5"/>
    </sheetView>
  </sheetViews>
  <sheetFormatPr baseColWidth="10" defaultColWidth="0" defaultRowHeight="15" x14ac:dyDescent="0.25"/>
  <cols>
    <col min="1" max="1" width="53.5703125" style="8" customWidth="1"/>
    <col min="2" max="2" width="55.140625" style="8" customWidth="1"/>
    <col min="3" max="3" width="19.140625" style="8" customWidth="1"/>
    <col min="4" max="16384" width="11.42578125" style="2" hidden="1"/>
  </cols>
  <sheetData>
    <row r="1" spans="1:3" ht="18.75" x14ac:dyDescent="0.25">
      <c r="A1" s="92" t="s">
        <v>0</v>
      </c>
      <c r="B1" s="92"/>
      <c r="C1" s="92"/>
    </row>
    <row r="2" spans="1:3" x14ac:dyDescent="0.25">
      <c r="A2" s="5" t="s">
        <v>1</v>
      </c>
      <c r="B2" s="97" t="s">
        <v>2</v>
      </c>
      <c r="C2" s="98"/>
    </row>
    <row r="3" spans="1:3" x14ac:dyDescent="0.25">
      <c r="A3" s="5" t="s">
        <v>3</v>
      </c>
      <c r="B3" s="93" t="s">
        <v>4</v>
      </c>
      <c r="C3" s="94"/>
    </row>
    <row r="4" spans="1:3" ht="47.25" customHeight="1" x14ac:dyDescent="0.25">
      <c r="A4" s="5" t="s">
        <v>5</v>
      </c>
      <c r="B4" s="99" t="s">
        <v>6</v>
      </c>
      <c r="C4" s="94"/>
    </row>
    <row r="5" spans="1:3" ht="33.75" customHeight="1" x14ac:dyDescent="0.25">
      <c r="A5" s="5" t="s">
        <v>7</v>
      </c>
      <c r="B5" s="99" t="s">
        <v>8</v>
      </c>
      <c r="C5" s="94"/>
    </row>
    <row r="6" spans="1:3" x14ac:dyDescent="0.25">
      <c r="A6" s="5" t="s">
        <v>9</v>
      </c>
      <c r="B6" s="86" t="s">
        <v>10</v>
      </c>
      <c r="C6" s="86"/>
    </row>
    <row r="7" spans="1:3" x14ac:dyDescent="0.25">
      <c r="A7" s="27" t="s">
        <v>11</v>
      </c>
      <c r="B7" s="93" t="s">
        <v>12</v>
      </c>
      <c r="C7" s="94"/>
    </row>
    <row r="8" spans="1:3" ht="23.1" customHeight="1" x14ac:dyDescent="0.25">
      <c r="A8" s="27" t="s">
        <v>13</v>
      </c>
      <c r="B8" s="86" t="s">
        <v>14</v>
      </c>
      <c r="C8" s="86"/>
    </row>
    <row r="9" spans="1:3" x14ac:dyDescent="0.25">
      <c r="A9" s="27" t="s">
        <v>15</v>
      </c>
      <c r="B9" s="101">
        <v>1014299701</v>
      </c>
      <c r="C9" s="86"/>
    </row>
    <row r="10" spans="1:3" x14ac:dyDescent="0.25">
      <c r="A10" s="27" t="s">
        <v>16</v>
      </c>
      <c r="B10" s="84" t="s">
        <v>17</v>
      </c>
      <c r="C10" s="84"/>
    </row>
    <row r="11" spans="1:3" ht="18" customHeight="1" x14ac:dyDescent="0.25">
      <c r="A11" s="28" t="s">
        <v>18</v>
      </c>
      <c r="B11" s="84">
        <v>3123740035</v>
      </c>
      <c r="C11" s="84"/>
    </row>
    <row r="12" spans="1:3" ht="16.5" customHeight="1" x14ac:dyDescent="0.25">
      <c r="A12" s="5" t="s">
        <v>19</v>
      </c>
      <c r="B12" s="85" t="s">
        <v>20</v>
      </c>
      <c r="C12" s="84"/>
    </row>
    <row r="13" spans="1:3" x14ac:dyDescent="0.25">
      <c r="A13" s="5" t="s">
        <v>21</v>
      </c>
      <c r="B13" s="86" t="s">
        <v>22</v>
      </c>
      <c r="C13" s="86"/>
    </row>
    <row r="14" spans="1:3" x14ac:dyDescent="0.25">
      <c r="A14" s="5" t="s">
        <v>23</v>
      </c>
      <c r="B14" s="87" t="s">
        <v>24</v>
      </c>
      <c r="C14" s="86"/>
    </row>
    <row r="15" spans="1:3" x14ac:dyDescent="0.25">
      <c r="A15" s="5" t="s">
        <v>25</v>
      </c>
      <c r="B15" s="86">
        <v>22</v>
      </c>
      <c r="C15" s="86"/>
    </row>
    <row r="16" spans="1:3" x14ac:dyDescent="0.25">
      <c r="A16" s="5" t="s">
        <v>26</v>
      </c>
      <c r="B16" s="86" t="s">
        <v>27</v>
      </c>
      <c r="C16" s="86"/>
    </row>
    <row r="17" spans="1:3" ht="15" customHeight="1" x14ac:dyDescent="0.25">
      <c r="A17" s="5" t="s">
        <v>28</v>
      </c>
      <c r="B17" s="84" t="s">
        <v>29</v>
      </c>
      <c r="C17" s="84"/>
    </row>
    <row r="18" spans="1:3" x14ac:dyDescent="0.25">
      <c r="A18" s="5" t="s">
        <v>30</v>
      </c>
      <c r="B18" s="84" t="s">
        <v>31</v>
      </c>
      <c r="C18" s="84"/>
    </row>
    <row r="19" spans="1:3" ht="18.75" customHeight="1" x14ac:dyDescent="0.25">
      <c r="A19" s="5" t="s">
        <v>32</v>
      </c>
      <c r="B19" s="95">
        <v>1000000</v>
      </c>
      <c r="C19" s="96"/>
    </row>
    <row r="20" spans="1:3" x14ac:dyDescent="0.25">
      <c r="A20" s="5" t="s">
        <v>33</v>
      </c>
      <c r="B20" s="86">
        <v>1</v>
      </c>
      <c r="C20" s="86"/>
    </row>
    <row r="21" spans="1:3" ht="17.25" customHeight="1" x14ac:dyDescent="0.25">
      <c r="A21" s="5" t="s">
        <v>34</v>
      </c>
      <c r="B21" s="84" t="s">
        <v>35</v>
      </c>
      <c r="C21" s="84"/>
    </row>
    <row r="22" spans="1:3" ht="17.25" hidden="1" customHeight="1" x14ac:dyDescent="0.25">
      <c r="A22" s="5"/>
      <c r="B22" s="43"/>
      <c r="C22" s="43"/>
    </row>
    <row r="23" spans="1:3" x14ac:dyDescent="0.25">
      <c r="A23" s="27" t="s">
        <v>36</v>
      </c>
      <c r="B23" s="83" t="s">
        <v>37</v>
      </c>
      <c r="C23" s="80"/>
    </row>
    <row r="24" spans="1:3" x14ac:dyDescent="0.25">
      <c r="A24" s="27" t="s">
        <v>38</v>
      </c>
      <c r="B24" s="82">
        <v>44978</v>
      </c>
      <c r="C24" s="80"/>
    </row>
    <row r="25" spans="1:3" x14ac:dyDescent="0.25">
      <c r="A25" s="27" t="s">
        <v>39</v>
      </c>
      <c r="B25" s="82">
        <v>44992</v>
      </c>
      <c r="C25" s="80"/>
    </row>
    <row r="26" spans="1:3" x14ac:dyDescent="0.25">
      <c r="A26" s="100" t="s">
        <v>40</v>
      </c>
      <c r="B26" s="80" t="s">
        <v>41</v>
      </c>
      <c r="C26" s="81"/>
    </row>
    <row r="27" spans="1:3" x14ac:dyDescent="0.25">
      <c r="A27" s="100"/>
      <c r="B27" s="81"/>
      <c r="C27" s="81"/>
    </row>
    <row r="28" spans="1:3" ht="242.25" customHeight="1" x14ac:dyDescent="0.25">
      <c r="A28" s="100"/>
      <c r="B28" s="81"/>
      <c r="C28" s="81"/>
    </row>
    <row r="29" spans="1:3" x14ac:dyDescent="0.25">
      <c r="A29" s="27" t="s">
        <v>42</v>
      </c>
      <c r="B29" s="81" t="s">
        <v>43</v>
      </c>
      <c r="C29" s="81"/>
    </row>
    <row r="30" spans="1:3" x14ac:dyDescent="0.25">
      <c r="A30" s="27" t="s">
        <v>44</v>
      </c>
      <c r="B30" s="81">
        <v>80407353</v>
      </c>
      <c r="C30" s="81"/>
    </row>
    <row r="31" spans="1:3" x14ac:dyDescent="0.25">
      <c r="A31" s="27" t="s">
        <v>45</v>
      </c>
      <c r="B31" s="81" t="s">
        <v>46</v>
      </c>
      <c r="C31" s="81"/>
    </row>
    <row r="32" spans="1:3" x14ac:dyDescent="0.25">
      <c r="A32" s="27" t="s">
        <v>47</v>
      </c>
      <c r="B32" s="81" t="s">
        <v>48</v>
      </c>
      <c r="C32" s="81"/>
    </row>
    <row r="33" spans="1:3" x14ac:dyDescent="0.25">
      <c r="A33" s="27" t="s">
        <v>49</v>
      </c>
      <c r="B33" s="90" t="s">
        <v>50</v>
      </c>
      <c r="C33" s="91"/>
    </row>
    <row r="34" spans="1:3" ht="35.25" customHeight="1" x14ac:dyDescent="0.25">
      <c r="A34" s="5" t="s">
        <v>51</v>
      </c>
      <c r="B34" s="87">
        <v>45216</v>
      </c>
      <c r="C34" s="87"/>
    </row>
    <row r="35" spans="1:3" ht="45" x14ac:dyDescent="0.25">
      <c r="A35" s="5" t="s">
        <v>52</v>
      </c>
      <c r="B35" s="88" t="s">
        <v>53</v>
      </c>
      <c r="C35" s="89"/>
    </row>
    <row r="38" spans="1:3" ht="15" customHeight="1" x14ac:dyDescent="0.25"/>
    <row r="39" spans="1:3" ht="15" customHeight="1" x14ac:dyDescent="0.25"/>
    <row r="46" spans="1:3" ht="15" customHeight="1" x14ac:dyDescent="0.25"/>
    <row r="51" spans="6:6" ht="18" customHeight="1" x14ac:dyDescent="0.25"/>
    <row r="54" spans="6:6" x14ac:dyDescent="0.25">
      <c r="F54" s="4"/>
    </row>
    <row r="55" spans="6:6" x14ac:dyDescent="0.25">
      <c r="F55" s="4"/>
    </row>
    <row r="56" spans="6:6" x14ac:dyDescent="0.25">
      <c r="F56" s="4"/>
    </row>
    <row r="67" ht="36" customHeight="1" x14ac:dyDescent="0.25"/>
    <row r="79" ht="33.75" customHeight="1" x14ac:dyDescent="0.25"/>
    <row r="80" ht="33.75" customHeight="1" x14ac:dyDescent="0.25"/>
    <row r="81" ht="33.75" customHeight="1" x14ac:dyDescent="0.25"/>
  </sheetData>
  <dataConsolidate/>
  <mergeCells count="33">
    <mergeCell ref="B29:C29"/>
    <mergeCell ref="A1:C1"/>
    <mergeCell ref="B20:C20"/>
    <mergeCell ref="B17:C17"/>
    <mergeCell ref="B7:C7"/>
    <mergeCell ref="B18:C18"/>
    <mergeCell ref="B19:C19"/>
    <mergeCell ref="B2:C2"/>
    <mergeCell ref="B3:C3"/>
    <mergeCell ref="B4:C4"/>
    <mergeCell ref="B5:C5"/>
    <mergeCell ref="A26:A28"/>
    <mergeCell ref="B6:C6"/>
    <mergeCell ref="B8:C8"/>
    <mergeCell ref="B9:C9"/>
    <mergeCell ref="B10:C10"/>
    <mergeCell ref="B35:C35"/>
    <mergeCell ref="B34:C34"/>
    <mergeCell ref="B32:C32"/>
    <mergeCell ref="B31:C31"/>
    <mergeCell ref="B30:C30"/>
    <mergeCell ref="B33:C33"/>
    <mergeCell ref="B26:C28"/>
    <mergeCell ref="B25:C25"/>
    <mergeCell ref="B24:C24"/>
    <mergeCell ref="B23:C23"/>
    <mergeCell ref="B11:C11"/>
    <mergeCell ref="B12:C12"/>
    <mergeCell ref="B13:C13"/>
    <mergeCell ref="B14:C14"/>
    <mergeCell ref="B21:C21"/>
    <mergeCell ref="B15:C15"/>
    <mergeCell ref="B16:C16"/>
  </mergeCells>
  <hyperlinks>
    <hyperlink ref="B12" r:id="rId1" xr:uid="{0B7C3E6E-D73F-4EAC-AB2F-26989C08E6C7}"/>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B21:C22</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80" zoomScaleNormal="80" workbookViewId="0">
      <selection activeCell="B8" sqref="B8:C8"/>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18.75" x14ac:dyDescent="0.25">
      <c r="A1" s="102" t="s">
        <v>54</v>
      </c>
      <c r="B1" s="102"/>
      <c r="C1" s="102"/>
    </row>
    <row r="2" spans="1:3" ht="15.75" customHeight="1" x14ac:dyDescent="0.25">
      <c r="A2" s="20" t="s">
        <v>55</v>
      </c>
      <c r="B2" s="103" t="s">
        <v>56</v>
      </c>
      <c r="C2" s="104"/>
    </row>
    <row r="3" spans="1:3" s="2" customFormat="1" x14ac:dyDescent="0.25">
      <c r="A3" s="5" t="s">
        <v>1</v>
      </c>
      <c r="B3" s="86" t="str">
        <f>'AUTOS  NOTA 322'!B2:C2</f>
        <v>11001310303220230034800</v>
      </c>
      <c r="C3" s="86"/>
    </row>
    <row r="4" spans="1:3" s="2" customFormat="1" x14ac:dyDescent="0.25">
      <c r="A4" s="5" t="s">
        <v>3</v>
      </c>
      <c r="B4" s="86" t="str">
        <f>'AUTOS  NOTA 322'!B3:C3</f>
        <v>JUZGADO TREINTA Y DOS (32) CIVIL DEL CIRCUITO DE  BOGOTÁ D.C.</v>
      </c>
      <c r="C4" s="86"/>
    </row>
    <row r="5" spans="1:3" s="2" customFormat="1" x14ac:dyDescent="0.25">
      <c r="A5" s="5" t="s">
        <v>5</v>
      </c>
      <c r="B5" s="86" t="str">
        <f>'AUTOS  NOTA 322'!B4:C4</f>
        <v>1. LILIANA MARÍA ROJAS AMOROCHO
2. JOSÉ PABLO MEJÍA PLATA 
3. ALLIANZ SEGUROS S.A.</v>
      </c>
      <c r="C5" s="86"/>
    </row>
    <row r="6" spans="1:3" s="2" customFormat="1" x14ac:dyDescent="0.25">
      <c r="A6" s="5" t="s">
        <v>7</v>
      </c>
      <c r="B6" s="86" t="str">
        <f>'AUTOS  NOTA 322'!B5:C5</f>
        <v xml:space="preserve">1.ANGIE NATALIA GAMBA RINCÓN (VÍCTIMA)
2. ROSA MARÍA RINCÓN MILLÁN (MADRE DE LA VÍCTIMA)  </v>
      </c>
      <c r="C6" s="86"/>
    </row>
    <row r="7" spans="1:3" s="2" customFormat="1" x14ac:dyDescent="0.25">
      <c r="A7" s="5" t="s">
        <v>9</v>
      </c>
      <c r="B7" s="86" t="str">
        <f>'AUTOS  NOTA 322'!B6:C6</f>
        <v>DEMANDA DIRECTA</v>
      </c>
      <c r="C7" s="86"/>
    </row>
    <row r="8" spans="1:3" s="2" customFormat="1" x14ac:dyDescent="0.25">
      <c r="A8" s="30" t="s">
        <v>57</v>
      </c>
      <c r="B8" s="86" t="str">
        <f>'AUTOS  NOTA 322'!B7:C8</f>
        <v>ANGIE NATALIA GAMBA RINCÓN</v>
      </c>
      <c r="C8" s="86"/>
    </row>
    <row r="9" spans="1:3" x14ac:dyDescent="0.25">
      <c r="A9" s="20" t="s">
        <v>58</v>
      </c>
      <c r="B9" s="86">
        <v>22403031</v>
      </c>
      <c r="C9" s="86"/>
    </row>
    <row r="10" spans="1:3" x14ac:dyDescent="0.25">
      <c r="A10" s="20" t="s">
        <v>59</v>
      </c>
      <c r="B10" s="86" t="s">
        <v>12</v>
      </c>
      <c r="C10" s="86"/>
    </row>
    <row r="11" spans="1:3" x14ac:dyDescent="0.25">
      <c r="A11" s="20" t="s">
        <v>60</v>
      </c>
      <c r="B11" s="118">
        <v>4000000000</v>
      </c>
      <c r="C11" s="119"/>
    </row>
    <row r="12" spans="1:3" x14ac:dyDescent="0.25">
      <c r="A12" s="20" t="s">
        <v>61</v>
      </c>
      <c r="B12" s="118">
        <v>0</v>
      </c>
      <c r="C12" s="119"/>
    </row>
    <row r="13" spans="1:3" x14ac:dyDescent="0.25">
      <c r="A13" s="20" t="s">
        <v>62</v>
      </c>
      <c r="B13" s="93" t="s">
        <v>63</v>
      </c>
      <c r="C13" s="94"/>
    </row>
    <row r="14" spans="1:3" x14ac:dyDescent="0.25">
      <c r="A14" s="20" t="s">
        <v>64</v>
      </c>
      <c r="B14" s="84" t="s">
        <v>65</v>
      </c>
      <c r="C14" s="86"/>
    </row>
    <row r="15" spans="1:3" x14ac:dyDescent="0.25">
      <c r="A15" s="20" t="s">
        <v>66</v>
      </c>
      <c r="B15" s="86" t="s">
        <v>67</v>
      </c>
      <c r="C15" s="86"/>
    </row>
    <row r="16" spans="1:3" x14ac:dyDescent="0.25">
      <c r="A16" s="20" t="s">
        <v>68</v>
      </c>
      <c r="B16" s="86" t="s">
        <v>67</v>
      </c>
      <c r="C16" s="86"/>
    </row>
    <row r="17" spans="1:3" x14ac:dyDescent="0.25">
      <c r="A17" s="120" t="s">
        <v>69</v>
      </c>
      <c r="B17" s="86" t="s">
        <v>70</v>
      </c>
      <c r="C17" s="86"/>
    </row>
    <row r="18" spans="1:3" x14ac:dyDescent="0.25">
      <c r="A18" s="121"/>
      <c r="B18" s="10" t="s">
        <v>71</v>
      </c>
      <c r="C18" s="10" t="s">
        <v>72</v>
      </c>
    </row>
    <row r="19" spans="1:3" x14ac:dyDescent="0.25">
      <c r="A19" s="121"/>
      <c r="B19" s="6" t="s">
        <v>73</v>
      </c>
      <c r="C19" s="6"/>
    </row>
    <row r="20" spans="1:3" x14ac:dyDescent="0.25">
      <c r="A20" s="121"/>
      <c r="B20" s="6"/>
      <c r="C20" s="6"/>
    </row>
    <row r="21" spans="1:3" x14ac:dyDescent="0.25">
      <c r="A21" s="122"/>
      <c r="B21" s="6"/>
      <c r="C21" s="6"/>
    </row>
    <row r="22" spans="1:3" x14ac:dyDescent="0.25">
      <c r="A22" s="20" t="s">
        <v>74</v>
      </c>
      <c r="B22" s="86"/>
      <c r="C22" s="86"/>
    </row>
    <row r="23" spans="1:3" x14ac:dyDescent="0.25">
      <c r="A23" s="20" t="s">
        <v>75</v>
      </c>
      <c r="B23" s="103"/>
      <c r="C23" s="104"/>
    </row>
    <row r="24" spans="1:3" x14ac:dyDescent="0.25">
      <c r="A24" s="20" t="s">
        <v>76</v>
      </c>
      <c r="B24" s="86" t="s">
        <v>77</v>
      </c>
      <c r="C24" s="86"/>
    </row>
    <row r="25" spans="1:3" x14ac:dyDescent="0.25">
      <c r="A25" s="20" t="s">
        <v>78</v>
      </c>
      <c r="B25" s="86" t="s">
        <v>67</v>
      </c>
      <c r="C25" s="86"/>
    </row>
    <row r="26" spans="1:3" x14ac:dyDescent="0.25">
      <c r="A26" s="20" t="s">
        <v>79</v>
      </c>
      <c r="B26" s="105">
        <v>60000000</v>
      </c>
      <c r="C26" s="105"/>
    </row>
    <row r="27" spans="1:3" x14ac:dyDescent="0.25">
      <c r="A27" s="19" t="s">
        <v>80</v>
      </c>
      <c r="B27" s="86"/>
      <c r="C27" s="86"/>
    </row>
    <row r="28" spans="1:3" x14ac:dyDescent="0.25">
      <c r="A28" s="106" t="s">
        <v>81</v>
      </c>
      <c r="B28" s="106"/>
      <c r="C28" s="106"/>
    </row>
    <row r="29" spans="1:3" x14ac:dyDescent="0.25">
      <c r="A29" s="116" t="s">
        <v>82</v>
      </c>
      <c r="B29" s="117"/>
      <c r="C29" s="11"/>
    </row>
    <row r="30" spans="1:3" x14ac:dyDescent="0.25">
      <c r="A30" s="116" t="s">
        <v>83</v>
      </c>
      <c r="B30" s="117"/>
      <c r="C30" s="11"/>
    </row>
    <row r="31" spans="1:3" x14ac:dyDescent="0.25">
      <c r="A31" s="116" t="s">
        <v>84</v>
      </c>
      <c r="B31" s="117"/>
      <c r="C31" s="12"/>
    </row>
    <row r="32" spans="1:3" x14ac:dyDescent="0.25">
      <c r="A32" s="116" t="s">
        <v>85</v>
      </c>
      <c r="B32" s="117"/>
      <c r="C32" s="11"/>
    </row>
    <row r="33" spans="1:3" x14ac:dyDescent="0.25">
      <c r="A33" s="116" t="s">
        <v>86</v>
      </c>
      <c r="B33" s="117"/>
      <c r="C33" s="11"/>
    </row>
    <row r="34" spans="1:3" x14ac:dyDescent="0.25">
      <c r="A34" s="116" t="s">
        <v>87</v>
      </c>
      <c r="B34" s="117"/>
      <c r="C34" s="13"/>
    </row>
    <row r="35" spans="1:3" x14ac:dyDescent="0.25">
      <c r="A35" s="107" t="s">
        <v>88</v>
      </c>
      <c r="B35" s="108"/>
      <c r="C35" s="14"/>
    </row>
    <row r="36" spans="1:3" x14ac:dyDescent="0.25">
      <c r="A36" s="107" t="s">
        <v>89</v>
      </c>
      <c r="B36" s="108"/>
      <c r="C36" s="15"/>
    </row>
    <row r="37" spans="1:3" x14ac:dyDescent="0.25">
      <c r="A37" s="109" t="s">
        <v>90</v>
      </c>
      <c r="B37" s="110"/>
      <c r="C37" s="15"/>
    </row>
    <row r="38" spans="1:3" x14ac:dyDescent="0.25">
      <c r="A38" s="111"/>
      <c r="B38" s="112"/>
      <c r="C38" s="15"/>
    </row>
    <row r="39" spans="1:3" x14ac:dyDescent="0.25">
      <c r="A39" s="113"/>
      <c r="B39" s="114"/>
      <c r="C39" s="15"/>
    </row>
    <row r="40" spans="1:3" x14ac:dyDescent="0.25">
      <c r="A40" s="115" t="s">
        <v>91</v>
      </c>
      <c r="B40" s="115"/>
      <c r="C40" s="115"/>
    </row>
    <row r="41" spans="1:3" x14ac:dyDescent="0.25">
      <c r="A41" s="17" t="s">
        <v>92</v>
      </c>
      <c r="B41" s="18"/>
      <c r="C41" s="15"/>
    </row>
    <row r="42" spans="1:3" x14ac:dyDescent="0.25">
      <c r="A42" s="107" t="s">
        <v>93</v>
      </c>
      <c r="B42" s="108"/>
      <c r="C42" s="15"/>
    </row>
    <row r="43" spans="1:3" x14ac:dyDescent="0.25">
      <c r="A43" s="107" t="s">
        <v>94</v>
      </c>
      <c r="B43" s="108"/>
      <c r="C43" s="15"/>
    </row>
    <row r="44" spans="1:3" x14ac:dyDescent="0.25">
      <c r="A44" s="17" t="s">
        <v>95</v>
      </c>
      <c r="B44" s="18"/>
      <c r="C44" s="15"/>
    </row>
    <row r="45" spans="1:3" x14ac:dyDescent="0.25">
      <c r="A45" s="17" t="s">
        <v>96</v>
      </c>
      <c r="B45" s="18"/>
      <c r="C45" s="15"/>
    </row>
    <row r="46" spans="1:3" x14ac:dyDescent="0.25">
      <c r="A46" s="107" t="s">
        <v>97</v>
      </c>
      <c r="B46" s="108"/>
      <c r="C46" s="15"/>
    </row>
    <row r="47" spans="1:3" x14ac:dyDescent="0.25">
      <c r="A47" s="17" t="s">
        <v>98</v>
      </c>
      <c r="B47" s="16"/>
      <c r="C47" s="15"/>
    </row>
    <row r="48" spans="1:3" x14ac:dyDescent="0.25">
      <c r="A48" s="107" t="s">
        <v>99</v>
      </c>
      <c r="B48" s="108"/>
      <c r="C48" s="15"/>
    </row>
    <row r="49" spans="1:3" x14ac:dyDescent="0.25">
      <c r="A49" s="107" t="s">
        <v>100</v>
      </c>
      <c r="B49" s="108"/>
      <c r="C49" s="15"/>
    </row>
    <row r="50" spans="1:3" x14ac:dyDescent="0.25">
      <c r="A50" s="107" t="s">
        <v>90</v>
      </c>
      <c r="B50" s="108"/>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abSelected="1" topLeftCell="A19" zoomScaleNormal="100" workbookViewId="0">
      <selection activeCell="B22" sqref="B22"/>
    </sheetView>
  </sheetViews>
  <sheetFormatPr baseColWidth="10" defaultColWidth="0" defaultRowHeight="15" x14ac:dyDescent="0.25"/>
  <cols>
    <col min="1" max="1" width="41.85546875" customWidth="1"/>
    <col min="2" max="2" width="35.42578125" customWidth="1"/>
    <col min="3" max="3" width="54.85546875" customWidth="1"/>
    <col min="4" max="8" width="11.42578125" hidden="1" customWidth="1"/>
    <col min="9" max="9" width="12" hidden="1" customWidth="1"/>
    <col min="10" max="16384" width="11.42578125" hidden="1"/>
  </cols>
  <sheetData>
    <row r="1" spans="1:9" ht="18.75" x14ac:dyDescent="0.25">
      <c r="A1" s="102" t="s">
        <v>101</v>
      </c>
      <c r="B1" s="102"/>
      <c r="C1" s="102"/>
    </row>
    <row r="2" spans="1:9" ht="15" customHeight="1" x14ac:dyDescent="0.25">
      <c r="A2" s="34" t="s">
        <v>55</v>
      </c>
      <c r="B2" s="127" t="str">
        <f>'AUTOS NOTA 321'!B2:C2</f>
        <v>SINIESTRO 98384982   LEGIS  APJ32053</v>
      </c>
      <c r="C2" s="128"/>
    </row>
    <row r="3" spans="1:9" x14ac:dyDescent="0.25">
      <c r="A3" s="35" t="s">
        <v>1</v>
      </c>
      <c r="B3" s="131" t="str">
        <f>'AUTOS  NOTA 322'!B2:C2</f>
        <v>11001310303220230034800</v>
      </c>
      <c r="C3" s="131"/>
    </row>
    <row r="4" spans="1:9" x14ac:dyDescent="0.25">
      <c r="A4" s="35" t="s">
        <v>3</v>
      </c>
      <c r="B4" s="131" t="str">
        <f>'AUTOS  NOTA 322'!B3:C3</f>
        <v>JUZGADO TREINTA Y DOS (32) CIVIL DEL CIRCUITO DE  BOGOTÁ D.C.</v>
      </c>
      <c r="C4" s="131"/>
    </row>
    <row r="5" spans="1:9" x14ac:dyDescent="0.25">
      <c r="A5" s="35" t="s">
        <v>5</v>
      </c>
      <c r="B5" s="131" t="str">
        <f>'AUTOS  NOTA 322'!B4:C4</f>
        <v>1. LILIANA MARÍA ROJAS AMOROCHO
2. JOSÉ PABLO MEJÍA PLATA 
3. ALLIANZ SEGUROS S.A.</v>
      </c>
      <c r="C5" s="131"/>
    </row>
    <row r="6" spans="1:9" ht="15" customHeight="1" x14ac:dyDescent="0.25">
      <c r="A6" s="35" t="s">
        <v>7</v>
      </c>
      <c r="B6" s="131" t="str">
        <f>'AUTOS  NOTA 322'!B5:C5</f>
        <v xml:space="preserve">1.ANGIE NATALIA GAMBA RINCÓN (VÍCTIMA)
2. ROSA MARÍA RINCÓN MILLÁN (MADRE DE LA VÍCTIMA)  </v>
      </c>
      <c r="C6" s="131"/>
    </row>
    <row r="7" spans="1:9" x14ac:dyDescent="0.25">
      <c r="A7" s="35" t="s">
        <v>9</v>
      </c>
      <c r="B7" s="131" t="str">
        <f>'AUTOS  NOTA 322'!B6:C6</f>
        <v>DEMANDA DIRECTA</v>
      </c>
      <c r="C7" s="131"/>
    </row>
    <row r="8" spans="1:9" x14ac:dyDescent="0.25">
      <c r="A8" s="37" t="s">
        <v>57</v>
      </c>
      <c r="B8" s="131" t="str">
        <f>'AUTOS  NOTA 322'!B7:C8</f>
        <v>ANGIE NATALIA GAMBA RINCÓN</v>
      </c>
      <c r="C8" s="131"/>
    </row>
    <row r="9" spans="1:9" ht="30" x14ac:dyDescent="0.25">
      <c r="A9" s="35" t="s">
        <v>102</v>
      </c>
      <c r="B9" s="125">
        <f>SUM(C11,C12,C14,C15,C17)</f>
        <v>443699111</v>
      </c>
      <c r="C9" s="126"/>
    </row>
    <row r="10" spans="1:9" x14ac:dyDescent="0.25">
      <c r="A10" s="132" t="s">
        <v>103</v>
      </c>
      <c r="B10" s="129" t="s">
        <v>104</v>
      </c>
      <c r="C10" s="130"/>
    </row>
    <row r="11" spans="1:9" x14ac:dyDescent="0.25">
      <c r="A11" s="132"/>
      <c r="B11" s="36" t="s">
        <v>105</v>
      </c>
      <c r="C11" s="31">
        <v>143699111</v>
      </c>
    </row>
    <row r="12" spans="1:9" x14ac:dyDescent="0.25">
      <c r="A12" s="132"/>
      <c r="B12" s="36" t="s">
        <v>106</v>
      </c>
      <c r="C12" s="31"/>
    </row>
    <row r="13" spans="1:9" x14ac:dyDescent="0.25">
      <c r="A13" s="132"/>
      <c r="B13" s="129"/>
      <c r="C13" s="130"/>
    </row>
    <row r="14" spans="1:9" x14ac:dyDescent="0.25">
      <c r="A14" s="132"/>
      <c r="B14" s="36" t="s">
        <v>107</v>
      </c>
      <c r="C14" s="39">
        <v>90000000</v>
      </c>
    </row>
    <row r="15" spans="1:9" x14ac:dyDescent="0.25">
      <c r="A15" s="132"/>
      <c r="B15" s="36" t="s">
        <v>108</v>
      </c>
      <c r="C15" s="39">
        <v>210000000</v>
      </c>
      <c r="E15" t="s">
        <v>109</v>
      </c>
      <c r="F15" s="22">
        <v>0.7</v>
      </c>
    </row>
    <row r="16" spans="1:9" x14ac:dyDescent="0.25">
      <c r="A16" s="132"/>
      <c r="B16" s="129" t="s">
        <v>110</v>
      </c>
      <c r="C16" s="130"/>
      <c r="E16" t="s">
        <v>111</v>
      </c>
      <c r="F16" s="23">
        <v>0.3</v>
      </c>
      <c r="I16" s="25"/>
    </row>
    <row r="17" spans="1:9" x14ac:dyDescent="0.25">
      <c r="A17" s="132"/>
      <c r="B17" s="36"/>
      <c r="C17" s="40"/>
      <c r="F17" s="26"/>
      <c r="I17" s="25"/>
    </row>
    <row r="18" spans="1:9" ht="23.25" customHeight="1" x14ac:dyDescent="0.25">
      <c r="A18" s="38" t="s">
        <v>112</v>
      </c>
      <c r="B18" s="127" t="s">
        <v>111</v>
      </c>
      <c r="C18" s="128"/>
    </row>
    <row r="19" spans="1:9" ht="60" x14ac:dyDescent="0.25">
      <c r="A19" s="35" t="s">
        <v>113</v>
      </c>
      <c r="B19" s="139" t="s">
        <v>114</v>
      </c>
      <c r="C19" s="140"/>
    </row>
    <row r="20" spans="1:9" ht="15" customHeight="1" x14ac:dyDescent="0.25">
      <c r="A20" s="21" t="s">
        <v>115</v>
      </c>
      <c r="B20" s="136">
        <f>((C22+C23+C25+C26+C30+C28+C32+C34+C29+C33)-C37)*C36*C38</f>
        <v>77380769</v>
      </c>
      <c r="C20" s="136"/>
    </row>
    <row r="21" spans="1:9" x14ac:dyDescent="0.25">
      <c r="A21" s="7" t="s">
        <v>116</v>
      </c>
      <c r="B21" s="141" t="s">
        <v>104</v>
      </c>
      <c r="C21" s="142"/>
    </row>
    <row r="22" spans="1:9" x14ac:dyDescent="0.25">
      <c r="A22" s="123"/>
      <c r="B22" s="36" t="s">
        <v>105</v>
      </c>
      <c r="C22" s="31">
        <v>45790769</v>
      </c>
    </row>
    <row r="23" spans="1:9" x14ac:dyDescent="0.25">
      <c r="A23" s="124"/>
      <c r="B23" s="36" t="s">
        <v>106</v>
      </c>
      <c r="C23" s="31">
        <v>0</v>
      </c>
    </row>
    <row r="24" spans="1:9" x14ac:dyDescent="0.25">
      <c r="A24" s="124"/>
      <c r="B24" s="129" t="s">
        <v>117</v>
      </c>
      <c r="C24" s="130"/>
    </row>
    <row r="25" spans="1:9" x14ac:dyDescent="0.25">
      <c r="A25" s="124"/>
      <c r="B25" s="36" t="s">
        <v>107</v>
      </c>
      <c r="C25" s="31">
        <v>19440000</v>
      </c>
    </row>
    <row r="26" spans="1:9" ht="29.1" customHeight="1" x14ac:dyDescent="0.25">
      <c r="A26" s="124"/>
      <c r="B26" s="36" t="s">
        <v>118</v>
      </c>
      <c r="C26" s="31">
        <v>12150000</v>
      </c>
    </row>
    <row r="27" spans="1:9" x14ac:dyDescent="0.25">
      <c r="A27" s="124"/>
      <c r="B27" s="129" t="s">
        <v>119</v>
      </c>
      <c r="C27" s="130"/>
    </row>
    <row r="28" spans="1:9" x14ac:dyDescent="0.25">
      <c r="A28" s="124"/>
      <c r="B28" s="36" t="s">
        <v>120</v>
      </c>
      <c r="C28" s="31">
        <v>0</v>
      </c>
    </row>
    <row r="29" spans="1:9" x14ac:dyDescent="0.25">
      <c r="A29" s="124"/>
      <c r="B29" s="36" t="s">
        <v>105</v>
      </c>
      <c r="C29" s="31">
        <v>0</v>
      </c>
    </row>
    <row r="30" spans="1:9" x14ac:dyDescent="0.25">
      <c r="A30" s="124"/>
      <c r="B30" s="36" t="s">
        <v>106</v>
      </c>
      <c r="C30" s="31">
        <v>0</v>
      </c>
    </row>
    <row r="31" spans="1:9" x14ac:dyDescent="0.25">
      <c r="A31" s="124"/>
      <c r="B31" s="129" t="s">
        <v>121</v>
      </c>
      <c r="C31" s="130"/>
    </row>
    <row r="32" spans="1:9" x14ac:dyDescent="0.25">
      <c r="A32" s="124"/>
      <c r="B32" s="36" t="s">
        <v>122</v>
      </c>
      <c r="C32" s="31">
        <v>0</v>
      </c>
    </row>
    <row r="33" spans="1:3" x14ac:dyDescent="0.25">
      <c r="A33" s="124"/>
      <c r="B33" s="36" t="s">
        <v>105</v>
      </c>
      <c r="C33" s="31">
        <v>0</v>
      </c>
    </row>
    <row r="34" spans="1:3" x14ac:dyDescent="0.25">
      <c r="A34" s="124"/>
      <c r="B34" s="36" t="s">
        <v>106</v>
      </c>
      <c r="C34" s="31">
        <v>0</v>
      </c>
    </row>
    <row r="35" spans="1:3" x14ac:dyDescent="0.25">
      <c r="A35" s="124"/>
      <c r="B35" s="129" t="s">
        <v>123</v>
      </c>
      <c r="C35" s="130"/>
    </row>
    <row r="36" spans="1:3" x14ac:dyDescent="0.25">
      <c r="A36" s="124"/>
      <c r="B36" s="36" t="s">
        <v>124</v>
      </c>
      <c r="C36" s="32">
        <v>1</v>
      </c>
    </row>
    <row r="37" spans="1:3" x14ac:dyDescent="0.25">
      <c r="A37" s="124"/>
      <c r="B37" s="36" t="s">
        <v>61</v>
      </c>
      <c r="C37" s="33"/>
    </row>
    <row r="38" spans="1:3" x14ac:dyDescent="0.25">
      <c r="A38" s="124"/>
      <c r="B38" s="36" t="s">
        <v>125</v>
      </c>
      <c r="C38" s="32">
        <v>1</v>
      </c>
    </row>
    <row r="39" spans="1:3" x14ac:dyDescent="0.25">
      <c r="A39" s="24" t="s">
        <v>126</v>
      </c>
      <c r="B39" s="136">
        <f>IFERROR(B20*(VLOOKUP(B18,E15:F17,2,0)),16666)</f>
        <v>23214230.699999999</v>
      </c>
      <c r="C39" s="136"/>
    </row>
    <row r="40" spans="1:3" ht="93" customHeight="1" x14ac:dyDescent="0.25">
      <c r="A40" s="35" t="s">
        <v>127</v>
      </c>
      <c r="B40" s="137" t="s">
        <v>128</v>
      </c>
      <c r="C40" s="138"/>
    </row>
    <row r="41" spans="1:3" ht="211.5" customHeight="1" x14ac:dyDescent="0.25">
      <c r="A41" s="35" t="s">
        <v>129</v>
      </c>
      <c r="B41" s="134" t="s">
        <v>130</v>
      </c>
      <c r="C41" s="135"/>
    </row>
    <row r="42" spans="1:3" ht="26.1" customHeight="1" x14ac:dyDescent="0.25">
      <c r="A42" s="42" t="s">
        <v>131</v>
      </c>
      <c r="B42" s="42"/>
      <c r="C42" s="42"/>
    </row>
    <row r="43" spans="1:3" x14ac:dyDescent="0.25">
      <c r="A43" s="41" t="s">
        <v>132</v>
      </c>
      <c r="B43" s="133" t="s">
        <v>133</v>
      </c>
      <c r="C43" s="133"/>
    </row>
    <row r="44" spans="1:3" ht="41.1" customHeight="1" x14ac:dyDescent="0.25">
      <c r="A44" s="41" t="s">
        <v>134</v>
      </c>
      <c r="B44" s="133" t="s">
        <v>135</v>
      </c>
      <c r="C44" s="133"/>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N14"/>
  <sheetViews>
    <sheetView workbookViewId="0">
      <selection activeCell="C4" sqref="C4"/>
    </sheetView>
  </sheetViews>
  <sheetFormatPr baseColWidth="10" defaultColWidth="11.42578125" defaultRowHeight="15" x14ac:dyDescent="0.25"/>
  <sheetData>
    <row r="1" spans="1:14" ht="15.75" thickBot="1" x14ac:dyDescent="0.3"/>
    <row r="2" spans="1:14" ht="32.25" customHeight="1" x14ac:dyDescent="0.25">
      <c r="A2" s="143" t="s">
        <v>136</v>
      </c>
      <c r="B2" s="144"/>
      <c r="C2" s="144"/>
      <c r="D2" s="144"/>
      <c r="E2" s="144"/>
      <c r="F2" s="144"/>
      <c r="G2" s="144"/>
      <c r="H2" s="144"/>
      <c r="I2" s="144"/>
      <c r="J2" s="144"/>
      <c r="K2" s="144"/>
      <c r="L2" s="144"/>
      <c r="M2" s="145"/>
    </row>
    <row r="3" spans="1:14" ht="56.25" x14ac:dyDescent="0.25">
      <c r="A3" s="146" t="s">
        <v>137</v>
      </c>
      <c r="B3" s="44" t="s">
        <v>138</v>
      </c>
      <c r="C3" s="45" t="s">
        <v>139</v>
      </c>
      <c r="D3" s="46" t="s">
        <v>140</v>
      </c>
      <c r="E3" s="47"/>
      <c r="F3" s="47"/>
      <c r="G3" s="45"/>
      <c r="H3" s="45"/>
      <c r="I3" s="45"/>
      <c r="J3" s="48"/>
      <c r="K3" s="49"/>
      <c r="L3" s="49"/>
      <c r="M3" s="50"/>
    </row>
    <row r="4" spans="1:14" x14ac:dyDescent="0.25">
      <c r="A4" s="147"/>
      <c r="B4" s="44" t="s">
        <v>141</v>
      </c>
      <c r="C4" s="51">
        <f>72000000*H10</f>
        <v>9720000</v>
      </c>
      <c r="D4" s="51">
        <f>72000000*H10</f>
        <v>9720000</v>
      </c>
      <c r="E4" s="51"/>
      <c r="F4" s="51"/>
      <c r="G4" s="51"/>
      <c r="H4" s="51"/>
      <c r="I4" s="51"/>
      <c r="J4" s="52"/>
      <c r="K4" s="53"/>
      <c r="L4" s="53"/>
      <c r="M4" s="54"/>
    </row>
    <row r="5" spans="1:14" ht="22.5" x14ac:dyDescent="0.25">
      <c r="A5" s="147"/>
      <c r="B5" s="44" t="s">
        <v>142</v>
      </c>
      <c r="C5" s="51">
        <f>90000000*H10</f>
        <v>12150000</v>
      </c>
      <c r="D5" s="51"/>
      <c r="E5" s="55"/>
      <c r="F5" s="55"/>
      <c r="G5" s="56"/>
      <c r="H5" s="48"/>
      <c r="I5" s="48"/>
      <c r="J5" s="48"/>
      <c r="K5" s="57"/>
      <c r="L5" s="57"/>
      <c r="M5" s="58"/>
    </row>
    <row r="6" spans="1:14" ht="15.75" thickBot="1" x14ac:dyDescent="0.3">
      <c r="A6" s="148"/>
      <c r="B6" s="59" t="s">
        <v>143</v>
      </c>
      <c r="C6" s="60">
        <f>SUM(C4:H4)+SUM(C5:H5)</f>
        <v>31590000</v>
      </c>
      <c r="D6" s="61"/>
      <c r="E6" s="62"/>
      <c r="F6" s="62"/>
      <c r="G6" s="62"/>
      <c r="H6" s="62"/>
      <c r="I6" s="62"/>
      <c r="J6" s="62"/>
      <c r="K6" s="62"/>
      <c r="L6" s="62"/>
      <c r="M6" s="62"/>
    </row>
    <row r="7" spans="1:14" ht="79.5" thickBot="1" x14ac:dyDescent="0.3">
      <c r="A7" s="149" t="s">
        <v>144</v>
      </c>
      <c r="B7" s="63" t="s">
        <v>145</v>
      </c>
      <c r="C7" s="64">
        <v>0</v>
      </c>
      <c r="D7" s="65"/>
      <c r="E7" s="62"/>
      <c r="F7" s="62"/>
      <c r="G7" s="62"/>
      <c r="H7" s="62"/>
      <c r="I7" s="62"/>
      <c r="J7" s="62"/>
      <c r="K7" s="62"/>
      <c r="L7" s="62"/>
      <c r="M7" s="62"/>
    </row>
    <row r="8" spans="1:14" x14ac:dyDescent="0.25">
      <c r="A8" s="147"/>
      <c r="B8" s="150" t="s">
        <v>146</v>
      </c>
      <c r="C8" s="151" t="s">
        <v>147</v>
      </c>
      <c r="D8" s="153" t="s">
        <v>148</v>
      </c>
      <c r="E8" s="153" t="s">
        <v>149</v>
      </c>
      <c r="F8" s="153" t="s">
        <v>150</v>
      </c>
      <c r="G8" s="153" t="s">
        <v>151</v>
      </c>
      <c r="H8" s="154" t="s">
        <v>152</v>
      </c>
      <c r="I8" s="160" t="s">
        <v>153</v>
      </c>
      <c r="J8" s="162" t="s">
        <v>154</v>
      </c>
      <c r="K8" s="163"/>
      <c r="L8" s="162" t="s">
        <v>155</v>
      </c>
      <c r="M8" s="163"/>
      <c r="N8" s="66"/>
    </row>
    <row r="9" spans="1:14" ht="24.75" x14ac:dyDescent="0.25">
      <c r="A9" s="147"/>
      <c r="B9" s="147"/>
      <c r="C9" s="152"/>
      <c r="D9" s="152"/>
      <c r="E9" s="152"/>
      <c r="F9" s="152"/>
      <c r="G9" s="152"/>
      <c r="H9" s="152"/>
      <c r="I9" s="161"/>
      <c r="J9" s="67" t="s">
        <v>156</v>
      </c>
      <c r="K9" s="68" t="s">
        <v>157</v>
      </c>
      <c r="L9" s="67" t="s">
        <v>158</v>
      </c>
      <c r="M9" s="68" t="s">
        <v>159</v>
      </c>
      <c r="N9" s="66"/>
    </row>
    <row r="10" spans="1:14" ht="45" x14ac:dyDescent="0.25">
      <c r="A10" s="147"/>
      <c r="B10" s="147"/>
      <c r="C10" s="45" t="s">
        <v>14</v>
      </c>
      <c r="D10" s="69">
        <v>22</v>
      </c>
      <c r="E10" s="70">
        <v>63.2</v>
      </c>
      <c r="F10" s="71">
        <v>1000000</v>
      </c>
      <c r="G10" s="71">
        <f>1160000*1.25</f>
        <v>1450000</v>
      </c>
      <c r="H10" s="72">
        <v>0.13500000000000001</v>
      </c>
      <c r="I10" s="73">
        <f>G10*H10</f>
        <v>195750</v>
      </c>
      <c r="J10" s="74">
        <v>32</v>
      </c>
      <c r="K10" s="75">
        <f>((1.004868^J10-1)/0.004868)*I10</f>
        <v>6760486.82141612</v>
      </c>
      <c r="L10" s="76">
        <f>E10*12-J10</f>
        <v>726.40000000000009</v>
      </c>
      <c r="M10" s="75">
        <f>((1.004868)^L10-1)/(0.004868*1.004868^L10)*I10</f>
        <v>39030281.72467196</v>
      </c>
      <c r="N10" s="66"/>
    </row>
    <row r="11" spans="1:14" x14ac:dyDescent="0.25">
      <c r="A11" s="147"/>
      <c r="B11" s="147"/>
      <c r="C11" s="45"/>
      <c r="D11" s="69"/>
      <c r="E11" s="70"/>
      <c r="F11" s="71"/>
      <c r="G11" s="71"/>
      <c r="H11" s="72"/>
      <c r="I11" s="73"/>
      <c r="J11" s="74"/>
      <c r="K11" s="75"/>
      <c r="L11" s="76"/>
      <c r="M11" s="75"/>
      <c r="N11" s="66"/>
    </row>
    <row r="12" spans="1:14" ht="34.5" thickBot="1" x14ac:dyDescent="0.3">
      <c r="A12" s="147"/>
      <c r="B12" s="147"/>
      <c r="C12" s="164"/>
      <c r="D12" s="165"/>
      <c r="E12" s="165"/>
      <c r="F12" s="165"/>
      <c r="G12" s="165"/>
      <c r="H12" s="165"/>
      <c r="I12" s="166"/>
      <c r="J12" s="77" t="s">
        <v>160</v>
      </c>
      <c r="K12" s="78">
        <f>SUM(K10:K11)</f>
        <v>6760486.82141612</v>
      </c>
      <c r="L12" s="77" t="s">
        <v>161</v>
      </c>
      <c r="M12" s="78">
        <f>SUM(M10:M11)</f>
        <v>39030281.72467196</v>
      </c>
      <c r="N12" s="66"/>
    </row>
    <row r="13" spans="1:14" ht="15.75" thickBot="1" x14ac:dyDescent="0.3">
      <c r="A13" s="147"/>
      <c r="B13" s="148"/>
      <c r="C13" s="167"/>
      <c r="D13" s="156"/>
      <c r="E13" s="156"/>
      <c r="F13" s="156"/>
      <c r="G13" s="156"/>
      <c r="H13" s="156"/>
      <c r="I13" s="159"/>
      <c r="J13" s="168" t="s">
        <v>162</v>
      </c>
      <c r="K13" s="169"/>
      <c r="L13" s="170"/>
      <c r="M13" s="79">
        <f>K12+M12</f>
        <v>45790768.546088077</v>
      </c>
      <c r="N13" s="66"/>
    </row>
    <row r="14" spans="1:14" ht="15.75" thickBot="1" x14ac:dyDescent="0.3">
      <c r="A14" s="155" t="s">
        <v>163</v>
      </c>
      <c r="B14" s="156"/>
      <c r="C14" s="156"/>
      <c r="D14" s="156"/>
      <c r="E14" s="156"/>
      <c r="F14" s="156"/>
      <c r="G14" s="156"/>
      <c r="H14" s="156"/>
      <c r="I14" s="156"/>
      <c r="J14" s="156"/>
      <c r="K14" s="157"/>
      <c r="L14" s="158">
        <f>C6+M13+C7</f>
        <v>77380768.54608807</v>
      </c>
      <c r="M14" s="159"/>
    </row>
  </sheetData>
  <mergeCells count="18">
    <mergeCell ref="A14:K14"/>
    <mergeCell ref="L14:M14"/>
    <mergeCell ref="I8:I9"/>
    <mergeCell ref="J8:K8"/>
    <mergeCell ref="L8:M8"/>
    <mergeCell ref="C12:I12"/>
    <mergeCell ref="C13:I13"/>
    <mergeCell ref="J13:L13"/>
    <mergeCell ref="A2:M2"/>
    <mergeCell ref="A3:A6"/>
    <mergeCell ref="A7:A13"/>
    <mergeCell ref="B8:B13"/>
    <mergeCell ref="C8:C9"/>
    <mergeCell ref="D8:D9"/>
    <mergeCell ref="E8:E9"/>
    <mergeCell ref="F8:F9"/>
    <mergeCell ref="G8:G9"/>
    <mergeCell ref="H8:H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zoomScale="110" zoomScaleNormal="110" workbookViewId="0">
      <selection activeCell="B13" sqref="B13:C13"/>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102" t="s">
        <v>164</v>
      </c>
      <c r="B1" s="102"/>
      <c r="C1" s="102"/>
    </row>
    <row r="2" spans="1:3" x14ac:dyDescent="0.25">
      <c r="A2" s="20" t="s">
        <v>55</v>
      </c>
      <c r="B2" s="103" t="str">
        <f>'AUTOS NOTA 324'!B2:C2</f>
        <v>SINIESTRO 98384982   LEGIS  APJ32053</v>
      </c>
      <c r="C2" s="104"/>
    </row>
    <row r="3" spans="1:3" x14ac:dyDescent="0.25">
      <c r="A3" s="5" t="s">
        <v>1</v>
      </c>
      <c r="B3" s="86" t="str">
        <f>'AUTOS  NOTA 322'!B2:C2</f>
        <v>11001310303220230034800</v>
      </c>
      <c r="C3" s="86"/>
    </row>
    <row r="4" spans="1:3" x14ac:dyDescent="0.25">
      <c r="A4" s="5" t="s">
        <v>3</v>
      </c>
      <c r="B4" s="86" t="str">
        <f>'AUTOS  NOTA 322'!B3:C3</f>
        <v>JUZGADO TREINTA Y DOS (32) CIVIL DEL CIRCUITO DE  BOGOTÁ D.C.</v>
      </c>
      <c r="C4" s="86"/>
    </row>
    <row r="5" spans="1:3" x14ac:dyDescent="0.25">
      <c r="A5" s="5" t="s">
        <v>5</v>
      </c>
      <c r="B5" s="86" t="str">
        <f>'AUTOS  NOTA 322'!B4:C4</f>
        <v>1. LILIANA MARÍA ROJAS AMOROCHO
2. JOSÉ PABLO MEJÍA PLATA 
3. ALLIANZ SEGUROS S.A.</v>
      </c>
      <c r="C5" s="86"/>
    </row>
    <row r="6" spans="1:3" ht="15" customHeight="1" x14ac:dyDescent="0.25">
      <c r="A6" s="5" t="s">
        <v>7</v>
      </c>
      <c r="B6" s="86" t="str">
        <f>'AUTOS  NOTA 322'!B5:C5</f>
        <v xml:space="preserve">1.ANGIE NATALIA GAMBA RINCÓN (VÍCTIMA)
2. ROSA MARÍA RINCÓN MILLÁN (MADRE DE LA VÍCTIMA)  </v>
      </c>
      <c r="C6" s="86"/>
    </row>
    <row r="7" spans="1:3" ht="15" customHeight="1" x14ac:dyDescent="0.25">
      <c r="A7" s="5" t="s">
        <v>9</v>
      </c>
      <c r="B7" s="86" t="str">
        <f>'AUTOS  NOTA 322'!B6:C6</f>
        <v>DEMANDA DIRECTA</v>
      </c>
      <c r="C7" s="86"/>
    </row>
    <row r="8" spans="1:3" ht="15" customHeight="1" x14ac:dyDescent="0.25">
      <c r="A8" s="30" t="s">
        <v>57</v>
      </c>
      <c r="B8" s="86" t="str">
        <f>'AUTOS  NOTA 322'!B7:C8</f>
        <v>ANGIE NATALIA GAMBA RINCÓN</v>
      </c>
      <c r="C8" s="86"/>
    </row>
    <row r="9" spans="1:3" ht="18.95" customHeight="1" x14ac:dyDescent="0.25">
      <c r="A9" s="5" t="s">
        <v>165</v>
      </c>
      <c r="B9" s="86" t="s">
        <v>111</v>
      </c>
      <c r="C9" s="86"/>
    </row>
    <row r="10" spans="1:3" x14ac:dyDescent="0.25">
      <c r="A10" s="7" t="s">
        <v>116</v>
      </c>
      <c r="B10" s="173">
        <f>'AUTOS NOTA 324'!B20:C20</f>
        <v>77380769</v>
      </c>
      <c r="C10" s="173"/>
    </row>
    <row r="11" spans="1:3" x14ac:dyDescent="0.25">
      <c r="A11" s="7" t="s">
        <v>166</v>
      </c>
      <c r="B11" s="174">
        <f>'AUTOS NOTA 324'!B39:C39</f>
        <v>23214230.699999999</v>
      </c>
      <c r="C11" s="86"/>
    </row>
    <row r="12" spans="1:3" ht="30" x14ac:dyDescent="0.25">
      <c r="A12" s="7" t="s">
        <v>167</v>
      </c>
      <c r="B12" s="171"/>
      <c r="C12" s="172"/>
    </row>
    <row r="13" spans="1:3" ht="45" x14ac:dyDescent="0.25">
      <c r="A13" s="5" t="s">
        <v>168</v>
      </c>
      <c r="B13" s="86"/>
      <c r="C13" s="86"/>
    </row>
    <row r="14" spans="1:3" ht="45" x14ac:dyDescent="0.25">
      <c r="A14" s="5" t="s">
        <v>169</v>
      </c>
      <c r="B14" s="86"/>
      <c r="C14" s="86"/>
    </row>
    <row r="15" spans="1:3" x14ac:dyDescent="0.25">
      <c r="A15" s="5" t="s">
        <v>170</v>
      </c>
      <c r="B15" s="6"/>
      <c r="C15" s="6"/>
    </row>
    <row r="16" spans="1:3" x14ac:dyDescent="0.25">
      <c r="A16" s="7" t="s">
        <v>171</v>
      </c>
      <c r="B16" s="86"/>
      <c r="C16" s="86"/>
    </row>
    <row r="17" spans="1:3" x14ac:dyDescent="0.25">
      <c r="A17" s="6" t="s">
        <v>172</v>
      </c>
      <c r="B17" s="172"/>
      <c r="C17" s="172"/>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P11" sqref="P11"/>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9" t="s">
        <v>62</v>
      </c>
      <c r="B1" t="s">
        <v>67</v>
      </c>
      <c r="C1" s="9" t="s">
        <v>69</v>
      </c>
      <c r="D1" s="9" t="s">
        <v>173</v>
      </c>
      <c r="E1" s="3" t="s">
        <v>76</v>
      </c>
      <c r="F1" s="2" t="s">
        <v>109</v>
      </c>
      <c r="G1" s="4">
        <v>0</v>
      </c>
      <c r="H1" t="s">
        <v>28</v>
      </c>
      <c r="I1" t="s">
        <v>174</v>
      </c>
      <c r="K1" t="s">
        <v>175</v>
      </c>
      <c r="L1" s="29" t="s">
        <v>12</v>
      </c>
      <c r="M1" t="s">
        <v>63</v>
      </c>
      <c r="N1" t="s">
        <v>109</v>
      </c>
      <c r="O1" t="s">
        <v>176</v>
      </c>
    </row>
    <row r="2" spans="1:15" x14ac:dyDescent="0.25">
      <c r="A2" t="s">
        <v>63</v>
      </c>
      <c r="B2" t="s">
        <v>177</v>
      </c>
      <c r="C2" t="s">
        <v>178</v>
      </c>
      <c r="D2" s="2" t="s">
        <v>179</v>
      </c>
      <c r="E2" s="1" t="s">
        <v>180</v>
      </c>
      <c r="F2" s="2" t="s">
        <v>181</v>
      </c>
      <c r="G2" s="4">
        <v>0.7</v>
      </c>
      <c r="H2" t="s">
        <v>29</v>
      </c>
      <c r="I2" t="s">
        <v>182</v>
      </c>
      <c r="K2" t="s">
        <v>10</v>
      </c>
      <c r="L2" s="29" t="s">
        <v>183</v>
      </c>
      <c r="M2" t="s">
        <v>184</v>
      </c>
      <c r="N2" t="s">
        <v>111</v>
      </c>
      <c r="O2" t="s">
        <v>177</v>
      </c>
    </row>
    <row r="3" spans="1:15" x14ac:dyDescent="0.25">
      <c r="A3" t="s">
        <v>184</v>
      </c>
      <c r="C3" t="s">
        <v>185</v>
      </c>
      <c r="D3" s="2" t="s">
        <v>186</v>
      </c>
      <c r="E3" s="1" t="s">
        <v>77</v>
      </c>
      <c r="F3" s="2" t="s">
        <v>111</v>
      </c>
      <c r="G3" s="4">
        <v>0.3</v>
      </c>
      <c r="H3" t="s">
        <v>187</v>
      </c>
      <c r="I3" t="s">
        <v>188</v>
      </c>
      <c r="L3" s="29" t="s">
        <v>189</v>
      </c>
      <c r="M3" t="s">
        <v>190</v>
      </c>
      <c r="N3" t="s">
        <v>181</v>
      </c>
    </row>
    <row r="4" spans="1:15" x14ac:dyDescent="0.25">
      <c r="A4" t="s">
        <v>190</v>
      </c>
      <c r="C4" t="s">
        <v>70</v>
      </c>
      <c r="E4" s="1" t="s">
        <v>191</v>
      </c>
      <c r="H4" t="s">
        <v>192</v>
      </c>
      <c r="I4" t="s">
        <v>35</v>
      </c>
      <c r="L4" t="s">
        <v>193</v>
      </c>
    </row>
    <row r="5" spans="1:15" x14ac:dyDescent="0.25">
      <c r="A5" t="s">
        <v>194</v>
      </c>
      <c r="E5" s="1" t="s">
        <v>195</v>
      </c>
      <c r="H5" t="s">
        <v>196</v>
      </c>
      <c r="I5" t="s">
        <v>197</v>
      </c>
      <c r="L5" s="29" t="s">
        <v>198</v>
      </c>
    </row>
    <row r="6" spans="1:15" x14ac:dyDescent="0.25">
      <c r="E6" s="1" t="s">
        <v>199</v>
      </c>
      <c r="I6" t="s">
        <v>200</v>
      </c>
      <c r="L6" s="29" t="s">
        <v>201</v>
      </c>
    </row>
    <row r="7" spans="1:15" x14ac:dyDescent="0.25">
      <c r="E7" s="1" t="s">
        <v>202</v>
      </c>
      <c r="I7" t="s">
        <v>203</v>
      </c>
      <c r="L7" s="29" t="s">
        <v>204</v>
      </c>
    </row>
    <row r="8" spans="1:15" x14ac:dyDescent="0.25">
      <c r="E8" s="1" t="s">
        <v>205</v>
      </c>
      <c r="L8" s="29" t="s">
        <v>119</v>
      </c>
    </row>
    <row r="9" spans="1:15" x14ac:dyDescent="0.25">
      <c r="L9" s="29" t="s">
        <v>206</v>
      </c>
    </row>
    <row r="10" spans="1:15" x14ac:dyDescent="0.25">
      <c r="L10" s="29" t="s">
        <v>207</v>
      </c>
    </row>
    <row r="11" spans="1:15" x14ac:dyDescent="0.25">
      <c r="L11" s="29" t="s">
        <v>208</v>
      </c>
    </row>
    <row r="12" spans="1:15" x14ac:dyDescent="0.25">
      <c r="L12" s="29" t="s">
        <v>122</v>
      </c>
    </row>
    <row r="13" spans="1:15" x14ac:dyDescent="0.25">
      <c r="L13" s="29" t="s">
        <v>209</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YADIRA LÓPEZ</cp:lastModifiedBy>
  <cp:revision/>
  <dcterms:created xsi:type="dcterms:W3CDTF">2020-12-07T14:41:17Z</dcterms:created>
  <dcterms:modified xsi:type="dcterms:W3CDTF">2024-05-24T16:29:52Z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