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viveros\Downloads\"/>
    </mc:Choice>
  </mc:AlternateContent>
  <xr:revisionPtr revIDLastSave="0" documentId="13_ncr:1_{8889A2E5-8B2C-48C9-AFEB-5602AC24FCEE}" xr6:coauthVersionLast="47" xr6:coauthVersionMax="47" xr10:uidLastSave="{00000000-0000-0000-0000-000000000000}"/>
  <bookViews>
    <workbookView xWindow="-120" yWindow="-120" windowWidth="24240" windowHeight="13020" xr2:uid="{9FC34AE3-6CFB-43DC-A7C8-01A7FF45BA44}"/>
  </bookViews>
  <sheets>
    <sheet name="LIQ. PRETENSIONES DEMAN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 l="1"/>
  <c r="F85" i="1"/>
  <c r="F41" i="1"/>
  <c r="F39" i="1"/>
  <c r="E38" i="1"/>
  <c r="F82" i="1"/>
  <c r="E81" i="1"/>
  <c r="E47" i="1" l="1"/>
  <c r="E46" i="1"/>
  <c r="F46" i="1" s="1"/>
  <c r="E75" i="1"/>
  <c r="F75" i="1" s="1"/>
  <c r="F76" i="1" s="1"/>
  <c r="H67" i="1" l="1"/>
  <c r="I67" i="1" s="1"/>
  <c r="H29" i="1"/>
  <c r="I29" i="1" s="1"/>
  <c r="E69" i="1"/>
  <c r="E31" i="1" l="1"/>
  <c r="E59" i="1"/>
  <c r="F59" i="1" s="1"/>
  <c r="F60" i="1" s="1"/>
  <c r="E21" i="1"/>
  <c r="E51" i="1"/>
  <c r="F51" i="1" s="1"/>
  <c r="F52" i="1" s="1"/>
  <c r="E17" i="1"/>
  <c r="F17" i="1" s="1"/>
  <c r="F18" i="1" s="1"/>
  <c r="F47" i="1"/>
  <c r="F48" i="1" s="1"/>
  <c r="E13" i="1"/>
  <c r="F13" i="1" s="1"/>
  <c r="F14" i="1" s="1"/>
  <c r="E55" i="1"/>
  <c r="F55" i="1" s="1"/>
  <c r="F56" i="1" s="1"/>
  <c r="D81" i="1" l="1"/>
  <c r="F21" i="1"/>
  <c r="F22" i="1" s="1"/>
  <c r="E9" i="1"/>
  <c r="F9" i="1" l="1"/>
  <c r="F10" i="1" s="1"/>
  <c r="D38" i="1" l="1"/>
</calcChain>
</file>

<file path=xl/sharedStrings.xml><?xml version="1.0" encoding="utf-8"?>
<sst xmlns="http://schemas.openxmlformats.org/spreadsheetml/2006/main" count="106" uniqueCount="38">
  <si>
    <t>LIQUIDACIÓN DE LAS PRETENSIONES DE LA DEMANDA</t>
  </si>
  <si>
    <t>DESDE</t>
  </si>
  <si>
    <t>HASTA</t>
  </si>
  <si>
    <t xml:space="preserve">SALARIO </t>
  </si>
  <si>
    <t>DÍAS</t>
  </si>
  <si>
    <t>PRIMAS</t>
  </si>
  <si>
    <t>TOTAL ADEUDADO</t>
  </si>
  <si>
    <t>CESANTÍAS</t>
  </si>
  <si>
    <t>INTERESES</t>
  </si>
  <si>
    <t>SALARIO</t>
  </si>
  <si>
    <t>VACACIONES</t>
  </si>
  <si>
    <t>LUIS JUNIOR MONROY</t>
  </si>
  <si>
    <t>JULIO CESAR GOMEZ GOMEZ</t>
  </si>
  <si>
    <t>INDEMNIZACIÓN ARTÍCULO 64 DEL C.S.T.</t>
  </si>
  <si>
    <t>AÑO</t>
  </si>
  <si>
    <t>MES</t>
  </si>
  <si>
    <t>Fecha de Terminación:</t>
  </si>
  <si>
    <t>Fecha de Ingreso:</t>
  </si>
  <si>
    <t>Ingreso Mensual:</t>
  </si>
  <si>
    <t>Ingreso Diario:</t>
  </si>
  <si>
    <t>Indemnización primer año</t>
  </si>
  <si>
    <t>Total Indemnizacón:</t>
  </si>
  <si>
    <t>DÍA</t>
  </si>
  <si>
    <t>Tiempo Laborado en:</t>
  </si>
  <si>
    <t>Días</t>
  </si>
  <si>
    <t>Años</t>
  </si>
  <si>
    <t>SANCIÓN POR NO CONSIGNACIÓN DE CESANTÍAS</t>
  </si>
  <si>
    <t>SANCIÓN</t>
  </si>
  <si>
    <t>NOTA 1: Los demandantes solicitan el pago de prima de servicios, cesantías, intereses a las cesantías y vacaciones desde la fecha de inicio del vinculo laboral esto es el LUIS JUNIOR MONROY PARDO desde el 06/03/2018 y el 03/11/2018, y el señor JULIO CESAR GOMEZ GOMEZ desde el 05/06/2018 al 16/03/2019, motivo por el cual,  se procede a hacer la liquidación con esos extremos laborales.</t>
  </si>
  <si>
    <t>NOTA 2:  La póliza expedida por EQUIDAD SEGUROS GENERALES O.C. No. AA142073,  en la cual figura como entidad tomadora/garantizada CONSORCIO TROPICAL PARK 17 y como asegurado y beneficiario DEPARTAMENTO ARCHIPIELAGO DE SAN ANDRES PROVIDENCIA Y SANTA CATALINA, cuya vigencia es del 28/12/2017 al 17/06/2019 y cubre el amparo de salarios, prestaciones sociales e indemnizaciones</t>
  </si>
  <si>
    <t>NOTA 3: Los demandantes aducen que percibian un salario de $70,000 mensuale rubro que se procedió a multiplicar por 30 para efectos de liquidación</t>
  </si>
  <si>
    <t>INTERESES MORATORIOS ART. 65 CST</t>
  </si>
  <si>
    <t>CAPITAL</t>
  </si>
  <si>
    <t>NOTA 4: Se precisa que NO se liquida la sanción del artículo 99 de la Ley 50 de 1999, para el señor LUIS JUNIOR MONROY puesto que no se causó el derecho.</t>
  </si>
  <si>
    <t>NOTA 5: Se precisa que los conceptos de dotación, aportes al SGSS, no se liquidan por no ser amparos cubiertos dentro de la Póliza No.  AA142073, si bien se liquidan vacaciones e intereses moratorios estas no se tienen en cuenta al momento de la sumatoria final, comoquiera que tampoco son rubros que ampare la Póliza</t>
  </si>
  <si>
    <t>Total Liquidación LUIS JUNIOR:</t>
  </si>
  <si>
    <t>Total Liquidación JULIO CÉSAR:</t>
  </si>
  <si>
    <t>Total Liquidación demandantes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</si>
</sst>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-* #,##0_-;\-* #,##0_-;_-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[$$-240A]\ #,##0"/>
    <numFmt numFmtId="170" formatCode="[$$-2C0A]*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 val="singleAccounting"/>
      <sz val="10"/>
      <color rgb="FFFFFFFF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F75B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6" fillId="0" borderId="0" xfId="0" applyFont="1"/>
    <xf numFmtId="0" fontId="7" fillId="5" borderId="2" xfId="0" applyFont="1" applyFill="1" applyBorder="1" applyAlignment="1">
      <alignment horizontal="center"/>
    </xf>
    <xf numFmtId="165" fontId="7" fillId="5" borderId="2" xfId="1" applyNumberFormat="1" applyFont="1" applyFill="1" applyBorder="1" applyAlignment="1">
      <alignment horizontal="center"/>
    </xf>
    <xf numFmtId="14" fontId="6" fillId="0" borderId="2" xfId="0" applyNumberFormat="1" applyFont="1" applyBorder="1"/>
    <xf numFmtId="165" fontId="6" fillId="0" borderId="2" xfId="1" applyNumberFormat="1" applyFont="1" applyBorder="1"/>
    <xf numFmtId="165" fontId="6" fillId="0" borderId="2" xfId="1" applyNumberFormat="1" applyFont="1" applyFill="1" applyBorder="1"/>
    <xf numFmtId="165" fontId="7" fillId="2" borderId="2" xfId="1" applyNumberFormat="1" applyFont="1" applyFill="1" applyBorder="1"/>
    <xf numFmtId="165" fontId="6" fillId="0" borderId="2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5" fontId="8" fillId="6" borderId="2" xfId="0" applyNumberFormat="1" applyFont="1" applyFill="1" applyBorder="1"/>
    <xf numFmtId="0" fontId="10" fillId="0" borderId="2" xfId="0" applyFont="1" applyBorder="1" applyAlignment="1">
      <alignment horizontal="center"/>
    </xf>
    <xf numFmtId="165" fontId="7" fillId="2" borderId="2" xfId="1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5" fontId="13" fillId="0" borderId="2" xfId="1" applyNumberFormat="1" applyFont="1" applyBorder="1" applyAlignment="1">
      <alignment horizontal="center"/>
    </xf>
    <xf numFmtId="14" fontId="14" fillId="0" borderId="2" xfId="0" applyNumberFormat="1" applyFont="1" applyBorder="1"/>
    <xf numFmtId="165" fontId="14" fillId="0" borderId="2" xfId="1" applyNumberFormat="1" applyFont="1" applyBorder="1"/>
    <xf numFmtId="165" fontId="13" fillId="2" borderId="2" xfId="2" applyNumberFormat="1" applyFont="1" applyFill="1" applyBorder="1" applyAlignment="1">
      <alignment horizontal="center" vertical="center"/>
    </xf>
    <xf numFmtId="14" fontId="0" fillId="0" borderId="0" xfId="0" applyNumberFormat="1"/>
    <xf numFmtId="14" fontId="0" fillId="0" borderId="2" xfId="0" applyNumberFormat="1" applyBorder="1"/>
    <xf numFmtId="165" fontId="13" fillId="2" borderId="2" xfId="1" applyNumberFormat="1" applyFont="1" applyFill="1" applyBorder="1"/>
    <xf numFmtId="0" fontId="13" fillId="7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11" xfId="0" applyFont="1" applyFill="1" applyBorder="1" applyAlignment="1">
      <alignment horizontal="center"/>
    </xf>
    <xf numFmtId="0" fontId="13" fillId="7" borderId="1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169" fontId="11" fillId="4" borderId="3" xfId="0" applyNumberFormat="1" applyFont="1" applyFill="1" applyBorder="1" applyAlignment="1">
      <alignment horizontal="center"/>
    </xf>
    <xf numFmtId="169" fontId="11" fillId="4" borderId="11" xfId="0" applyNumberFormat="1" applyFont="1" applyFill="1" applyBorder="1" applyAlignment="1">
      <alignment horizontal="center"/>
    </xf>
    <xf numFmtId="169" fontId="11" fillId="4" borderId="1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169" fontId="10" fillId="0" borderId="2" xfId="0" applyNumberFormat="1" applyFont="1" applyBorder="1" applyAlignment="1">
      <alignment horizontal="center"/>
    </xf>
    <xf numFmtId="169" fontId="11" fillId="0" borderId="2" xfId="0" applyNumberFormat="1" applyFont="1" applyBorder="1" applyAlignment="1">
      <alignment horizontal="center"/>
    </xf>
    <xf numFmtId="170" fontId="0" fillId="0" borderId="0" xfId="0" applyNumberFormat="1"/>
    <xf numFmtId="0" fontId="4" fillId="3" borderId="2" xfId="0" applyFont="1" applyFill="1" applyBorder="1" applyAlignment="1">
      <alignment horizontal="center" vertical="center" wrapText="1"/>
    </xf>
  </cellXfs>
  <cellStyles count="12">
    <cellStyle name="Millares" xfId="1" builtinId="3"/>
    <cellStyle name="Millares [0] 2" xfId="5" xr:uid="{D45F5FD5-E360-44B2-9349-BB260D084681}"/>
    <cellStyle name="Millares 2" xfId="8" xr:uid="{258689CB-D991-423B-B5BD-A5A636B06414}"/>
    <cellStyle name="Millares 3" xfId="10" xr:uid="{0E41F08C-75E0-4E4F-A81B-2B5755EBEAB1}"/>
    <cellStyle name="Millares 4" xfId="2" xr:uid="{8BCDA86B-E1A2-4CA4-B01E-51ECD2B852E1}"/>
    <cellStyle name="Moneda [0] 2" xfId="7" xr:uid="{C26A8AC3-7600-42EA-AA91-341523FD88B1}"/>
    <cellStyle name="Moneda 2" xfId="6" xr:uid="{71D6B488-A365-4472-8079-41265511CCA9}"/>
    <cellStyle name="Moneda 3" xfId="9" xr:uid="{61155606-8A75-4F85-93B9-0D361E770C68}"/>
    <cellStyle name="Moneda 4" xfId="11" xr:uid="{2C448203-C344-465E-A212-D33BCB45BECD}"/>
    <cellStyle name="Moneda 5" xfId="3" xr:uid="{803DDB03-02FB-4ECA-AF8E-5EC3BA3CA0D0}"/>
    <cellStyle name="Normal" xfId="0" builtinId="0"/>
    <cellStyle name="Normal 2" xfId="4" xr:uid="{6DA13D8C-BA40-4238-98DC-24FB13437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713661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A78D4B-7570-47BD-B374-5B98B70C8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4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1C1CC-0E93-4BA0-8F67-2F966767A2CF}">
  <dimension ref="B1:S90"/>
  <sheetViews>
    <sheetView tabSelected="1" workbookViewId="0">
      <selection activeCell="M7" sqref="M7:Q11"/>
    </sheetView>
  </sheetViews>
  <sheetFormatPr baseColWidth="10" defaultColWidth="11.42578125" defaultRowHeight="15" x14ac:dyDescent="0.25"/>
  <cols>
    <col min="2" max="3" width="11.5703125" bestFit="1" customWidth="1"/>
    <col min="4" max="4" width="22.42578125" customWidth="1"/>
    <col min="5" max="5" width="15.28515625" customWidth="1"/>
    <col min="6" max="6" width="18.42578125" customWidth="1"/>
    <col min="7" max="9" width="11.5703125" bestFit="1" customWidth="1"/>
    <col min="14" max="17" width="11.5703125" bestFit="1" customWidth="1"/>
    <col min="18" max="18" width="12" bestFit="1" customWidth="1"/>
  </cols>
  <sheetData>
    <row r="1" spans="2:19" x14ac:dyDescent="0.25">
      <c r="B1" s="1"/>
      <c r="C1" s="1"/>
      <c r="D1" s="1"/>
      <c r="E1" s="1"/>
      <c r="F1" s="1"/>
      <c r="G1" s="1"/>
    </row>
    <row r="2" spans="2:19" x14ac:dyDescent="0.25">
      <c r="B2" s="1"/>
      <c r="C2" s="1"/>
      <c r="D2" s="1"/>
      <c r="E2" s="1"/>
      <c r="F2" s="1"/>
      <c r="G2" s="1"/>
    </row>
    <row r="3" spans="2:19" x14ac:dyDescent="0.25">
      <c r="B3" s="1"/>
      <c r="C3" s="1"/>
      <c r="D3" s="1"/>
      <c r="E3" s="1"/>
      <c r="F3" s="1"/>
      <c r="G3" s="1"/>
    </row>
    <row r="4" spans="2:19" x14ac:dyDescent="0.25">
      <c r="B4" s="1"/>
      <c r="C4" s="1"/>
      <c r="D4" s="1"/>
      <c r="E4" s="1"/>
      <c r="F4" s="1"/>
      <c r="G4" s="1"/>
    </row>
    <row r="5" spans="2:19" ht="15" customHeight="1" x14ac:dyDescent="0.25">
      <c r="B5" s="35" t="s">
        <v>0</v>
      </c>
      <c r="C5" s="35"/>
      <c r="D5" s="35"/>
      <c r="E5" s="35"/>
      <c r="F5" s="3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15" customHeight="1" x14ac:dyDescent="0.25">
      <c r="G6" s="2"/>
      <c r="M6" s="2"/>
    </row>
    <row r="7" spans="2:19" x14ac:dyDescent="0.25">
      <c r="B7" s="51" t="s">
        <v>11</v>
      </c>
      <c r="C7" s="51"/>
      <c r="D7" s="51"/>
      <c r="E7" s="51"/>
      <c r="F7" s="51"/>
      <c r="G7" s="2"/>
      <c r="M7" s="42" t="s">
        <v>28</v>
      </c>
      <c r="N7" s="43"/>
      <c r="O7" s="43"/>
      <c r="P7" s="43"/>
      <c r="Q7" s="44"/>
    </row>
    <row r="8" spans="2:19" x14ac:dyDescent="0.25">
      <c r="B8" s="3" t="s">
        <v>1</v>
      </c>
      <c r="C8" s="3" t="s">
        <v>2</v>
      </c>
      <c r="D8" s="3" t="s">
        <v>3</v>
      </c>
      <c r="E8" s="3" t="s">
        <v>4</v>
      </c>
      <c r="F8" s="4" t="s">
        <v>5</v>
      </c>
      <c r="G8" s="2"/>
      <c r="M8" s="45"/>
      <c r="N8" s="46"/>
      <c r="O8" s="46"/>
      <c r="P8" s="46"/>
      <c r="Q8" s="47"/>
    </row>
    <row r="9" spans="2:19" x14ac:dyDescent="0.25">
      <c r="B9" s="5">
        <v>43165</v>
      </c>
      <c r="C9" s="5">
        <v>43407</v>
      </c>
      <c r="D9" s="6">
        <v>2100000</v>
      </c>
      <c r="E9" s="6">
        <f>DAYS360(B9,C9)+1</f>
        <v>238</v>
      </c>
      <c r="F9" s="7">
        <f>(D9*E9)/360</f>
        <v>1388333.3333333333</v>
      </c>
      <c r="G9" s="2"/>
      <c r="M9" s="45"/>
      <c r="N9" s="46"/>
      <c r="O9" s="46"/>
      <c r="P9" s="46"/>
      <c r="Q9" s="47"/>
    </row>
    <row r="10" spans="2:19" ht="15" customHeight="1" x14ac:dyDescent="0.25">
      <c r="B10" s="41" t="s">
        <v>6</v>
      </c>
      <c r="C10" s="41"/>
      <c r="D10" s="41"/>
      <c r="E10" s="41"/>
      <c r="F10" s="8">
        <f>SUM(F9:F9)</f>
        <v>1388333.3333333333</v>
      </c>
      <c r="G10" s="2"/>
      <c r="M10" s="45"/>
      <c r="N10" s="46"/>
      <c r="O10" s="46"/>
      <c r="P10" s="46"/>
      <c r="Q10" s="47"/>
    </row>
    <row r="11" spans="2:19" x14ac:dyDescent="0.25">
      <c r="B11" s="2"/>
      <c r="C11" s="2"/>
      <c r="D11" s="2"/>
      <c r="E11" s="2"/>
      <c r="F11" s="2"/>
      <c r="G11" s="2"/>
      <c r="M11" s="48"/>
      <c r="N11" s="49"/>
      <c r="O11" s="49"/>
      <c r="P11" s="49"/>
      <c r="Q11" s="50"/>
      <c r="S11" s="2"/>
    </row>
    <row r="12" spans="2:19" x14ac:dyDescent="0.25">
      <c r="B12" s="3" t="s">
        <v>1</v>
      </c>
      <c r="C12" s="3" t="s">
        <v>2</v>
      </c>
      <c r="D12" s="3" t="s">
        <v>3</v>
      </c>
      <c r="E12" s="3" t="s">
        <v>4</v>
      </c>
      <c r="F12" s="4" t="s">
        <v>7</v>
      </c>
      <c r="G12" s="2"/>
      <c r="M12" s="2"/>
      <c r="S12" s="2"/>
    </row>
    <row r="13" spans="2:19" ht="15" customHeight="1" x14ac:dyDescent="0.25">
      <c r="B13" s="5">
        <v>43165</v>
      </c>
      <c r="C13" s="5">
        <v>43407</v>
      </c>
      <c r="D13" s="6">
        <v>2100000</v>
      </c>
      <c r="E13" s="6">
        <f t="shared" ref="E13" si="0">DAYS360(B13,C13)+1</f>
        <v>238</v>
      </c>
      <c r="F13" s="7">
        <f>(D13*E13)/360</f>
        <v>1388333.3333333333</v>
      </c>
      <c r="G13" s="2"/>
      <c r="M13" s="67" t="s">
        <v>29</v>
      </c>
      <c r="N13" s="67"/>
      <c r="O13" s="67"/>
      <c r="P13" s="67"/>
      <c r="Q13" s="67"/>
      <c r="S13" s="2"/>
    </row>
    <row r="14" spans="2:19" ht="15" customHeight="1" x14ac:dyDescent="0.25">
      <c r="B14" s="41" t="s">
        <v>6</v>
      </c>
      <c r="C14" s="41"/>
      <c r="D14" s="41"/>
      <c r="E14" s="41"/>
      <c r="F14" s="8">
        <f>SUM(F13:F13)</f>
        <v>1388333.3333333333</v>
      </c>
      <c r="G14" s="2"/>
      <c r="M14" s="67"/>
      <c r="N14" s="67"/>
      <c r="O14" s="67"/>
      <c r="P14" s="67"/>
      <c r="Q14" s="67"/>
    </row>
    <row r="15" spans="2:19" x14ac:dyDescent="0.25">
      <c r="G15" s="2"/>
      <c r="M15" s="67"/>
      <c r="N15" s="67"/>
      <c r="O15" s="67"/>
      <c r="P15" s="67"/>
      <c r="Q15" s="67"/>
    </row>
    <row r="16" spans="2:19" x14ac:dyDescent="0.25">
      <c r="B16" s="3" t="s">
        <v>1</v>
      </c>
      <c r="C16" s="3" t="s">
        <v>2</v>
      </c>
      <c r="D16" s="3" t="s">
        <v>7</v>
      </c>
      <c r="E16" s="3" t="s">
        <v>4</v>
      </c>
      <c r="F16" s="4" t="s">
        <v>8</v>
      </c>
      <c r="G16" s="2"/>
      <c r="M16" s="67"/>
      <c r="N16" s="67"/>
      <c r="O16" s="67"/>
      <c r="P16" s="67"/>
      <c r="Q16" s="67"/>
    </row>
    <row r="17" spans="2:17" x14ac:dyDescent="0.25">
      <c r="B17" s="5">
        <v>43165</v>
      </c>
      <c r="C17" s="5">
        <v>43407</v>
      </c>
      <c r="D17" s="7">
        <v>1388333</v>
      </c>
      <c r="E17" s="6">
        <f t="shared" ref="E17" si="1">DAYS360(B17,C17)+1</f>
        <v>238</v>
      </c>
      <c r="F17" s="9">
        <f>(D17*E17*0.12)/360</f>
        <v>110141.08466666666</v>
      </c>
      <c r="G17" s="2"/>
      <c r="M17" s="67"/>
      <c r="N17" s="67"/>
      <c r="O17" s="67"/>
      <c r="P17" s="67"/>
      <c r="Q17" s="67"/>
    </row>
    <row r="18" spans="2:17" ht="15" customHeight="1" x14ac:dyDescent="0.25">
      <c r="B18" s="32" t="s">
        <v>6</v>
      </c>
      <c r="C18" s="33"/>
      <c r="D18" s="33"/>
      <c r="E18" s="34"/>
      <c r="F18" s="8">
        <f>+F17</f>
        <v>110141.08466666666</v>
      </c>
      <c r="G18" s="2"/>
      <c r="M18" s="67"/>
      <c r="N18" s="67"/>
      <c r="O18" s="67"/>
      <c r="P18" s="67"/>
      <c r="Q18" s="67"/>
    </row>
    <row r="19" spans="2:17" ht="15" customHeight="1" x14ac:dyDescent="0.25">
      <c r="G19" s="2"/>
      <c r="M19" s="67"/>
      <c r="N19" s="67"/>
      <c r="O19" s="67"/>
      <c r="P19" s="67"/>
      <c r="Q19" s="67"/>
    </row>
    <row r="20" spans="2:17" x14ac:dyDescent="0.25">
      <c r="B20" s="3" t="s">
        <v>1</v>
      </c>
      <c r="C20" s="3" t="s">
        <v>2</v>
      </c>
      <c r="D20" s="3" t="s">
        <v>9</v>
      </c>
      <c r="E20" s="3" t="s">
        <v>4</v>
      </c>
      <c r="F20" s="4" t="s">
        <v>10</v>
      </c>
      <c r="G20" s="10"/>
      <c r="H20" s="2"/>
      <c r="I20" s="2"/>
      <c r="J20" s="2"/>
      <c r="K20" s="2"/>
      <c r="L20" s="2"/>
      <c r="M20" s="2"/>
      <c r="N20" s="2"/>
    </row>
    <row r="21" spans="2:17" ht="15" customHeight="1" x14ac:dyDescent="0.25">
      <c r="B21" s="5">
        <v>43165</v>
      </c>
      <c r="C21" s="5">
        <v>43407</v>
      </c>
      <c r="D21" s="6">
        <v>2100000</v>
      </c>
      <c r="E21" s="6">
        <f t="shared" ref="E21" si="2">DAYS360(B21,C21)+1</f>
        <v>238</v>
      </c>
      <c r="F21" s="9">
        <f>(D21*E21)/720</f>
        <v>694166.66666666663</v>
      </c>
      <c r="G21" s="2"/>
      <c r="M21" s="67" t="s">
        <v>33</v>
      </c>
      <c r="N21" s="67"/>
      <c r="O21" s="67"/>
      <c r="P21" s="67"/>
      <c r="Q21" s="67"/>
    </row>
    <row r="22" spans="2:17" ht="15" customHeight="1" x14ac:dyDescent="0.25">
      <c r="B22" s="41" t="s">
        <v>6</v>
      </c>
      <c r="C22" s="41"/>
      <c r="D22" s="41"/>
      <c r="E22" s="41"/>
      <c r="F22" s="13">
        <f>+F21</f>
        <v>694166.66666666663</v>
      </c>
      <c r="G22" s="2"/>
      <c r="M22" s="67"/>
      <c r="N22" s="67"/>
      <c r="O22" s="67"/>
      <c r="P22" s="67"/>
      <c r="Q22" s="67"/>
    </row>
    <row r="23" spans="2:17" x14ac:dyDescent="0.25">
      <c r="G23" s="2"/>
      <c r="M23" s="67"/>
      <c r="N23" s="67"/>
      <c r="O23" s="67"/>
      <c r="P23" s="67"/>
      <c r="Q23" s="67"/>
    </row>
    <row r="24" spans="2:17" x14ac:dyDescent="0.25">
      <c r="M24" s="67"/>
      <c r="N24" s="67"/>
      <c r="O24" s="67"/>
      <c r="P24" s="67"/>
      <c r="Q24" s="67"/>
    </row>
    <row r="25" spans="2:17" x14ac:dyDescent="0.25">
      <c r="B25" s="59" t="s">
        <v>13</v>
      </c>
      <c r="C25" s="59"/>
      <c r="D25" s="59"/>
      <c r="E25" s="59"/>
      <c r="F25" s="59"/>
      <c r="G25" s="59"/>
      <c r="H25" s="59"/>
      <c r="I25" s="59"/>
    </row>
    <row r="26" spans="2:17" x14ac:dyDescent="0.25">
      <c r="B26" s="39"/>
      <c r="C26" s="39"/>
      <c r="D26" s="39"/>
      <c r="E26" s="15" t="s">
        <v>14</v>
      </c>
      <c r="F26" s="15" t="s">
        <v>15</v>
      </c>
      <c r="G26" s="15" t="s">
        <v>22</v>
      </c>
      <c r="H26" s="63" t="s">
        <v>23</v>
      </c>
      <c r="I26" s="63"/>
      <c r="M26" s="52" t="s">
        <v>30</v>
      </c>
      <c r="N26" s="53"/>
      <c r="O26" s="53"/>
      <c r="P26" s="53"/>
      <c r="Q26" s="54"/>
    </row>
    <row r="27" spans="2:17" x14ac:dyDescent="0.25">
      <c r="B27" s="12"/>
      <c r="C27" s="12"/>
      <c r="D27" s="12"/>
      <c r="E27" s="15"/>
      <c r="F27" s="15"/>
      <c r="G27" s="15"/>
      <c r="H27" s="16"/>
      <c r="I27" s="16"/>
      <c r="M27" s="55"/>
      <c r="N27" s="46"/>
      <c r="O27" s="46"/>
      <c r="P27" s="46"/>
      <c r="Q27" s="56"/>
    </row>
    <row r="28" spans="2:17" x14ac:dyDescent="0.25">
      <c r="B28" s="39" t="s">
        <v>16</v>
      </c>
      <c r="C28" s="39"/>
      <c r="D28" s="39"/>
      <c r="E28" s="12">
        <v>2018</v>
      </c>
      <c r="F28" s="12">
        <v>11</v>
      </c>
      <c r="G28" s="12">
        <v>3</v>
      </c>
      <c r="H28" s="14" t="s">
        <v>24</v>
      </c>
      <c r="I28" s="14" t="s">
        <v>25</v>
      </c>
      <c r="M28" s="55"/>
      <c r="N28" s="46"/>
      <c r="O28" s="46"/>
      <c r="P28" s="46"/>
      <c r="Q28" s="56"/>
    </row>
    <row r="29" spans="2:17" x14ac:dyDescent="0.25">
      <c r="B29" s="39" t="s">
        <v>17</v>
      </c>
      <c r="C29" s="39"/>
      <c r="D29" s="39"/>
      <c r="E29" s="12">
        <v>2018</v>
      </c>
      <c r="F29" s="12">
        <v>3</v>
      </c>
      <c r="G29" s="12">
        <v>6</v>
      </c>
      <c r="H29" s="17">
        <f>(E28-E29)*360+(F28-F29)*30+(G28-G29+1)</f>
        <v>238</v>
      </c>
      <c r="I29" s="18">
        <f>H29/360</f>
        <v>0.66111111111111109</v>
      </c>
      <c r="M29" s="57"/>
      <c r="N29" s="49"/>
      <c r="O29" s="49"/>
      <c r="P29" s="49"/>
      <c r="Q29" s="58"/>
    </row>
    <row r="30" spans="2:17" x14ac:dyDescent="0.25">
      <c r="B30" s="39" t="s">
        <v>18</v>
      </c>
      <c r="C30" s="39"/>
      <c r="D30" s="39"/>
      <c r="E30" s="64">
        <v>2100000</v>
      </c>
      <c r="F30" s="64"/>
      <c r="G30" s="64"/>
      <c r="H30" s="64"/>
      <c r="I30" s="64"/>
    </row>
    <row r="31" spans="2:17" ht="15" customHeight="1" x14ac:dyDescent="0.25">
      <c r="B31" s="39" t="s">
        <v>19</v>
      </c>
      <c r="C31" s="39"/>
      <c r="D31" s="39"/>
      <c r="E31" s="65">
        <f>+E30/30</f>
        <v>70000</v>
      </c>
      <c r="F31" s="65"/>
      <c r="G31" s="65"/>
      <c r="H31" s="65"/>
      <c r="I31" s="65"/>
      <c r="M31" s="67" t="s">
        <v>34</v>
      </c>
      <c r="N31" s="67"/>
      <c r="O31" s="67"/>
      <c r="P31" s="67"/>
      <c r="Q31" s="67"/>
    </row>
    <row r="32" spans="2:17" x14ac:dyDescent="0.25">
      <c r="B32" s="39" t="s">
        <v>20</v>
      </c>
      <c r="C32" s="39"/>
      <c r="D32" s="39"/>
      <c r="E32" s="64">
        <v>2100000</v>
      </c>
      <c r="F32" s="64"/>
      <c r="G32" s="64"/>
      <c r="H32" s="64"/>
      <c r="I32" s="64"/>
      <c r="M32" s="67"/>
      <c r="N32" s="67"/>
      <c r="O32" s="67"/>
      <c r="P32" s="67"/>
      <c r="Q32" s="67"/>
    </row>
    <row r="33" spans="2:17" x14ac:dyDescent="0.25">
      <c r="B33" s="40" t="s">
        <v>21</v>
      </c>
      <c r="C33" s="40"/>
      <c r="D33" s="40"/>
      <c r="E33" s="60">
        <v>2100000</v>
      </c>
      <c r="F33" s="61"/>
      <c r="G33" s="61"/>
      <c r="H33" s="61"/>
      <c r="I33" s="62"/>
      <c r="M33" s="67"/>
      <c r="N33" s="67"/>
      <c r="O33" s="67"/>
      <c r="P33" s="67"/>
      <c r="Q33" s="67"/>
    </row>
    <row r="34" spans="2:17" x14ac:dyDescent="0.25">
      <c r="M34" s="67"/>
      <c r="N34" s="67"/>
      <c r="O34" s="67"/>
      <c r="P34" s="67"/>
      <c r="Q34" s="67"/>
    </row>
    <row r="35" spans="2:17" x14ac:dyDescent="0.25">
      <c r="M35" s="67"/>
      <c r="N35" s="67"/>
      <c r="O35" s="67"/>
      <c r="P35" s="67"/>
      <c r="Q35" s="67"/>
    </row>
    <row r="36" spans="2:17" x14ac:dyDescent="0.25">
      <c r="B36" s="27" t="s">
        <v>31</v>
      </c>
      <c r="C36" s="27"/>
      <c r="D36" s="27"/>
      <c r="E36" s="27"/>
      <c r="F36" s="27"/>
      <c r="M36" s="67"/>
      <c r="N36" s="67"/>
      <c r="O36" s="67"/>
      <c r="P36" s="67"/>
      <c r="Q36" s="67"/>
    </row>
    <row r="37" spans="2:17" x14ac:dyDescent="0.25">
      <c r="B37" s="19" t="s">
        <v>1</v>
      </c>
      <c r="C37" s="19" t="s">
        <v>2</v>
      </c>
      <c r="D37" s="19" t="s">
        <v>32</v>
      </c>
      <c r="E37" s="19" t="s">
        <v>4</v>
      </c>
      <c r="F37" s="20" t="s">
        <v>27</v>
      </c>
    </row>
    <row r="38" spans="2:17" x14ac:dyDescent="0.25">
      <c r="B38" s="21">
        <v>43408</v>
      </c>
      <c r="C38" s="21">
        <v>45480</v>
      </c>
      <c r="D38" s="22">
        <f>+F10+F14+F18</f>
        <v>2886807.7513333331</v>
      </c>
      <c r="E38" s="22">
        <f>DAYS360(B38,C38)</f>
        <v>2043</v>
      </c>
      <c r="F38" s="66">
        <v>3192336</v>
      </c>
    </row>
    <row r="39" spans="2:17" x14ac:dyDescent="0.25">
      <c r="B39" s="28" t="s">
        <v>6</v>
      </c>
      <c r="C39" s="28"/>
      <c r="D39" s="28"/>
      <c r="E39" s="28"/>
      <c r="F39" s="26">
        <f>F38</f>
        <v>3192336</v>
      </c>
    </row>
    <row r="41" spans="2:17" ht="16.5" x14ac:dyDescent="0.35">
      <c r="B41" s="29" t="s">
        <v>35</v>
      </c>
      <c r="C41" s="30"/>
      <c r="D41" s="30"/>
      <c r="E41" s="31"/>
      <c r="F41" s="11">
        <f>+F39+F22+E33+F18+F10+F14</f>
        <v>8873310.4179999996</v>
      </c>
    </row>
    <row r="43" spans="2:17" x14ac:dyDescent="0.25">
      <c r="B43" s="2"/>
      <c r="C43" s="2"/>
      <c r="D43" s="2"/>
      <c r="E43" s="2"/>
      <c r="F43" s="2"/>
    </row>
    <row r="44" spans="2:17" x14ac:dyDescent="0.25">
      <c r="B44" s="51" t="s">
        <v>12</v>
      </c>
      <c r="C44" s="51"/>
      <c r="D44" s="51"/>
      <c r="E44" s="51"/>
      <c r="F44" s="51"/>
    </row>
    <row r="45" spans="2:17" x14ac:dyDescent="0.25">
      <c r="B45" s="3" t="s">
        <v>1</v>
      </c>
      <c r="C45" s="3" t="s">
        <v>2</v>
      </c>
      <c r="D45" s="3" t="s">
        <v>3</v>
      </c>
      <c r="E45" s="3" t="s">
        <v>4</v>
      </c>
      <c r="F45" s="4" t="s">
        <v>7</v>
      </c>
    </row>
    <row r="46" spans="2:17" x14ac:dyDescent="0.25">
      <c r="B46" s="5">
        <v>43256</v>
      </c>
      <c r="C46" s="24">
        <v>43465</v>
      </c>
      <c r="D46" s="6">
        <v>2100000</v>
      </c>
      <c r="E46" s="6">
        <f>DAYS360(B46,C46)+1</f>
        <v>207</v>
      </c>
      <c r="F46" s="7">
        <f>(D46*E46)/360</f>
        <v>1207500</v>
      </c>
    </row>
    <row r="47" spans="2:17" x14ac:dyDescent="0.25">
      <c r="B47" s="25">
        <v>43466</v>
      </c>
      <c r="C47" s="5">
        <v>43540</v>
      </c>
      <c r="D47" s="6">
        <v>2100000</v>
      </c>
      <c r="E47" s="6">
        <f>DAYS360(B47,C47)+1</f>
        <v>76</v>
      </c>
      <c r="F47" s="7">
        <f>(D47*E47)/360</f>
        <v>443333.33333333331</v>
      </c>
    </row>
    <row r="48" spans="2:17" x14ac:dyDescent="0.25">
      <c r="B48" s="41" t="s">
        <v>6</v>
      </c>
      <c r="C48" s="41"/>
      <c r="D48" s="41"/>
      <c r="E48" s="41"/>
      <c r="F48" s="8">
        <f>SUM(F47:F47)</f>
        <v>443333.33333333331</v>
      </c>
    </row>
    <row r="50" spans="2:9" x14ac:dyDescent="0.25">
      <c r="B50" s="3" t="s">
        <v>1</v>
      </c>
      <c r="C50" s="3" t="s">
        <v>2</v>
      </c>
      <c r="D50" s="3" t="s">
        <v>7</v>
      </c>
      <c r="E50" s="3" t="s">
        <v>4</v>
      </c>
      <c r="F50" s="4" t="s">
        <v>8</v>
      </c>
    </row>
    <row r="51" spans="2:9" x14ac:dyDescent="0.25">
      <c r="B51" s="5">
        <v>43256</v>
      </c>
      <c r="C51" s="5">
        <v>43540</v>
      </c>
      <c r="D51" s="7">
        <v>1645000</v>
      </c>
      <c r="E51" s="6">
        <f t="shared" ref="E51" si="3">DAYS360(B51,C51)+1</f>
        <v>282</v>
      </c>
      <c r="F51" s="9">
        <f>(D51*E51*0.12)/360</f>
        <v>154630</v>
      </c>
    </row>
    <row r="52" spans="2:9" x14ac:dyDescent="0.25">
      <c r="B52" s="32" t="s">
        <v>6</v>
      </c>
      <c r="C52" s="33"/>
      <c r="D52" s="33"/>
      <c r="E52" s="34"/>
      <c r="F52" s="8">
        <f>+F51</f>
        <v>154630</v>
      </c>
    </row>
    <row r="54" spans="2:9" x14ac:dyDescent="0.25">
      <c r="B54" s="3" t="s">
        <v>1</v>
      </c>
      <c r="C54" s="3" t="s">
        <v>2</v>
      </c>
      <c r="D54" s="3" t="s">
        <v>3</v>
      </c>
      <c r="E54" s="3" t="s">
        <v>4</v>
      </c>
      <c r="F54" s="4" t="s">
        <v>5</v>
      </c>
    </row>
    <row r="55" spans="2:9" x14ac:dyDescent="0.25">
      <c r="B55" s="5">
        <v>43256</v>
      </c>
      <c r="C55" s="5">
        <v>43540</v>
      </c>
      <c r="D55" s="6">
        <v>2100000</v>
      </c>
      <c r="E55" s="6">
        <f>DAYS360(B55,C55)+1</f>
        <v>282</v>
      </c>
      <c r="F55" s="7">
        <f>(D55*E55)/360</f>
        <v>1645000</v>
      </c>
    </row>
    <row r="56" spans="2:9" x14ac:dyDescent="0.25">
      <c r="B56" s="41" t="s">
        <v>6</v>
      </c>
      <c r="C56" s="41"/>
      <c r="D56" s="41"/>
      <c r="E56" s="41"/>
      <c r="F56" s="8">
        <f>SUM(F55:F55)</f>
        <v>1645000</v>
      </c>
    </row>
    <row r="58" spans="2:9" x14ac:dyDescent="0.25">
      <c r="B58" s="3" t="s">
        <v>1</v>
      </c>
      <c r="C58" s="3" t="s">
        <v>2</v>
      </c>
      <c r="D58" s="3" t="s">
        <v>9</v>
      </c>
      <c r="E58" s="3" t="s">
        <v>4</v>
      </c>
      <c r="F58" s="4" t="s">
        <v>10</v>
      </c>
    </row>
    <row r="59" spans="2:9" x14ac:dyDescent="0.25">
      <c r="B59" s="5">
        <v>43256</v>
      </c>
      <c r="C59" s="5">
        <v>43540</v>
      </c>
      <c r="D59" s="6">
        <v>2100000</v>
      </c>
      <c r="E59" s="6">
        <f t="shared" ref="E59" si="4">DAYS360(B59,C59)+1</f>
        <v>282</v>
      </c>
      <c r="F59" s="9">
        <f t="shared" ref="F59" si="5">(D59*E59*0.12)/360</f>
        <v>197400</v>
      </c>
    </row>
    <row r="60" spans="2:9" x14ac:dyDescent="0.25">
      <c r="B60" s="32" t="s">
        <v>6</v>
      </c>
      <c r="C60" s="33"/>
      <c r="D60" s="33"/>
      <c r="E60" s="34"/>
      <c r="F60" s="13">
        <f>+F59</f>
        <v>197400</v>
      </c>
    </row>
    <row r="64" spans="2:9" x14ac:dyDescent="0.25">
      <c r="B64" s="59" t="s">
        <v>13</v>
      </c>
      <c r="C64" s="59"/>
      <c r="D64" s="59"/>
      <c r="E64" s="59"/>
      <c r="F64" s="59"/>
      <c r="G64" s="59"/>
      <c r="H64" s="59"/>
      <c r="I64" s="59"/>
    </row>
    <row r="65" spans="2:9" x14ac:dyDescent="0.25">
      <c r="B65" s="39"/>
      <c r="C65" s="39"/>
      <c r="D65" s="39"/>
      <c r="E65" s="15" t="s">
        <v>14</v>
      </c>
      <c r="F65" s="15" t="s">
        <v>15</v>
      </c>
      <c r="G65" s="15" t="s">
        <v>22</v>
      </c>
      <c r="H65" s="63" t="s">
        <v>23</v>
      </c>
      <c r="I65" s="63"/>
    </row>
    <row r="66" spans="2:9" x14ac:dyDescent="0.25">
      <c r="B66" s="39" t="s">
        <v>16</v>
      </c>
      <c r="C66" s="39"/>
      <c r="D66" s="39"/>
      <c r="E66" s="12">
        <v>2019</v>
      </c>
      <c r="F66" s="12">
        <v>3</v>
      </c>
      <c r="G66" s="12">
        <v>16</v>
      </c>
      <c r="H66" s="14" t="s">
        <v>24</v>
      </c>
      <c r="I66" s="14" t="s">
        <v>25</v>
      </c>
    </row>
    <row r="67" spans="2:9" x14ac:dyDescent="0.25">
      <c r="B67" s="39" t="s">
        <v>17</v>
      </c>
      <c r="C67" s="39"/>
      <c r="D67" s="39"/>
      <c r="E67" s="12">
        <v>2018</v>
      </c>
      <c r="F67" s="12">
        <v>6</v>
      </c>
      <c r="G67" s="12">
        <v>5</v>
      </c>
      <c r="H67" s="17">
        <f>(E66-E67)*360+(F66-F67)*30+(G66-G67+1)</f>
        <v>282</v>
      </c>
      <c r="I67" s="18">
        <f>H67/360</f>
        <v>0.78333333333333333</v>
      </c>
    </row>
    <row r="68" spans="2:9" x14ac:dyDescent="0.25">
      <c r="B68" s="39" t="s">
        <v>18</v>
      </c>
      <c r="C68" s="39"/>
      <c r="D68" s="39"/>
      <c r="E68" s="64">
        <v>2100000</v>
      </c>
      <c r="F68" s="64"/>
      <c r="G68" s="64"/>
      <c r="H68" s="64"/>
      <c r="I68" s="64"/>
    </row>
    <row r="69" spans="2:9" x14ac:dyDescent="0.25">
      <c r="B69" s="39" t="s">
        <v>19</v>
      </c>
      <c r="C69" s="39"/>
      <c r="D69" s="39"/>
      <c r="E69" s="65">
        <f>+E68/30</f>
        <v>70000</v>
      </c>
      <c r="F69" s="65"/>
      <c r="G69" s="65"/>
      <c r="H69" s="65"/>
      <c r="I69" s="65"/>
    </row>
    <row r="70" spans="2:9" x14ac:dyDescent="0.25">
      <c r="B70" s="39" t="s">
        <v>20</v>
      </c>
      <c r="C70" s="39"/>
      <c r="D70" s="39"/>
      <c r="E70" s="64">
        <v>2100000</v>
      </c>
      <c r="F70" s="64"/>
      <c r="G70" s="64"/>
      <c r="H70" s="64"/>
      <c r="I70" s="64"/>
    </row>
    <row r="71" spans="2:9" x14ac:dyDescent="0.25">
      <c r="B71" s="40" t="s">
        <v>21</v>
      </c>
      <c r="C71" s="40"/>
      <c r="D71" s="40"/>
      <c r="E71" s="60">
        <v>2100000</v>
      </c>
      <c r="F71" s="61"/>
      <c r="G71" s="61"/>
      <c r="H71" s="61"/>
      <c r="I71" s="62"/>
    </row>
    <row r="73" spans="2:9" ht="17.25" customHeight="1" x14ac:dyDescent="0.25">
      <c r="B73" s="36" t="s">
        <v>26</v>
      </c>
      <c r="C73" s="37"/>
      <c r="D73" s="37"/>
      <c r="E73" s="37"/>
      <c r="F73" s="38"/>
    </row>
    <row r="74" spans="2:9" x14ac:dyDescent="0.25">
      <c r="B74" s="19" t="s">
        <v>1</v>
      </c>
      <c r="C74" s="19" t="s">
        <v>2</v>
      </c>
      <c r="D74" s="19" t="s">
        <v>9</v>
      </c>
      <c r="E74" s="19" t="s">
        <v>4</v>
      </c>
      <c r="F74" s="20" t="s">
        <v>27</v>
      </c>
    </row>
    <row r="75" spans="2:9" x14ac:dyDescent="0.25">
      <c r="B75" s="21">
        <v>43511</v>
      </c>
      <c r="C75" s="21">
        <v>43540</v>
      </c>
      <c r="D75" s="22">
        <v>2100000</v>
      </c>
      <c r="E75" s="22">
        <f>DAYS360(B75,C75)+1</f>
        <v>32</v>
      </c>
      <c r="F75" s="22">
        <f>(D75/30)*E75</f>
        <v>2240000</v>
      </c>
    </row>
    <row r="76" spans="2:9" x14ac:dyDescent="0.25">
      <c r="B76" s="28" t="s">
        <v>6</v>
      </c>
      <c r="C76" s="28"/>
      <c r="D76" s="28"/>
      <c r="E76" s="28"/>
      <c r="F76" s="23">
        <f>+F75</f>
        <v>2240000</v>
      </c>
    </row>
    <row r="79" spans="2:9" x14ac:dyDescent="0.25">
      <c r="B79" s="27" t="s">
        <v>31</v>
      </c>
      <c r="C79" s="27"/>
      <c r="D79" s="27"/>
      <c r="E79" s="27"/>
      <c r="F79" s="27"/>
    </row>
    <row r="80" spans="2:9" x14ac:dyDescent="0.25">
      <c r="B80" s="19" t="s">
        <v>1</v>
      </c>
      <c r="C80" s="19" t="s">
        <v>2</v>
      </c>
      <c r="D80" s="19" t="s">
        <v>32</v>
      </c>
      <c r="E80" s="19" t="s">
        <v>4</v>
      </c>
      <c r="F80" s="20" t="s">
        <v>27</v>
      </c>
    </row>
    <row r="81" spans="2:6" x14ac:dyDescent="0.25">
      <c r="B81" s="21">
        <v>43541</v>
      </c>
      <c r="C81" s="21">
        <v>45480</v>
      </c>
      <c r="D81" s="22">
        <f>+F48+F52+F56</f>
        <v>2242963.333333333</v>
      </c>
      <c r="E81" s="22">
        <f>DAYS360(B81,C81)</f>
        <v>1910</v>
      </c>
      <c r="F81" s="66">
        <v>2991765</v>
      </c>
    </row>
    <row r="82" spans="2:6" x14ac:dyDescent="0.25">
      <c r="B82" s="28" t="s">
        <v>6</v>
      </c>
      <c r="C82" s="28"/>
      <c r="D82" s="28"/>
      <c r="E82" s="28"/>
      <c r="F82" s="26">
        <f>F81</f>
        <v>2991765</v>
      </c>
    </row>
    <row r="83" spans="2:6" x14ac:dyDescent="0.25">
      <c r="B83" s="2"/>
      <c r="C83" s="2"/>
      <c r="D83" s="2"/>
      <c r="E83" s="2"/>
      <c r="F83" s="2"/>
    </row>
    <row r="84" spans="2:6" x14ac:dyDescent="0.25">
      <c r="B84" s="2"/>
      <c r="C84" s="2"/>
      <c r="D84" s="2"/>
      <c r="E84" s="2"/>
      <c r="F84" s="2"/>
    </row>
    <row r="85" spans="2:6" ht="16.5" x14ac:dyDescent="0.35">
      <c r="B85" s="29" t="s">
        <v>36</v>
      </c>
      <c r="C85" s="30"/>
      <c r="D85" s="30"/>
      <c r="E85" s="31"/>
      <c r="F85" s="11">
        <f>+F82+F76+E71+F60+F56+F52+F48</f>
        <v>9772128.333333334</v>
      </c>
    </row>
    <row r="90" spans="2:6" ht="16.5" x14ac:dyDescent="0.35">
      <c r="B90" s="29" t="s">
        <v>37</v>
      </c>
      <c r="C90" s="30"/>
      <c r="D90" s="30"/>
      <c r="E90" s="31"/>
      <c r="F90" s="11">
        <f>+F85+F41</f>
        <v>18645438.751333334</v>
      </c>
    </row>
  </sheetData>
  <mergeCells count="51">
    <mergeCell ref="B90:E90"/>
    <mergeCell ref="H65:I65"/>
    <mergeCell ref="B66:D66"/>
    <mergeCell ref="B67:D67"/>
    <mergeCell ref="B68:D68"/>
    <mergeCell ref="E68:I68"/>
    <mergeCell ref="M26:Q29"/>
    <mergeCell ref="M21:Q24"/>
    <mergeCell ref="M31:Q36"/>
    <mergeCell ref="B64:I64"/>
    <mergeCell ref="E33:I33"/>
    <mergeCell ref="B25:I25"/>
    <mergeCell ref="B26:D26"/>
    <mergeCell ref="H26:I26"/>
    <mergeCell ref="E30:I30"/>
    <mergeCell ref="E31:I31"/>
    <mergeCell ref="E32:I32"/>
    <mergeCell ref="M7:Q11"/>
    <mergeCell ref="B10:E10"/>
    <mergeCell ref="B18:E18"/>
    <mergeCell ref="M13:Q19"/>
    <mergeCell ref="B7:F7"/>
    <mergeCell ref="B14:E14"/>
    <mergeCell ref="B85:E85"/>
    <mergeCell ref="B5:F5"/>
    <mergeCell ref="B73:F73"/>
    <mergeCell ref="B28:D28"/>
    <mergeCell ref="B29:D29"/>
    <mergeCell ref="B30:D30"/>
    <mergeCell ref="B31:D31"/>
    <mergeCell ref="B32:D32"/>
    <mergeCell ref="B33:D33"/>
    <mergeCell ref="B39:E39"/>
    <mergeCell ref="B52:E52"/>
    <mergeCell ref="B22:E22"/>
    <mergeCell ref="B56:E56"/>
    <mergeCell ref="B44:F44"/>
    <mergeCell ref="B48:E48"/>
    <mergeCell ref="B65:D65"/>
    <mergeCell ref="B79:F79"/>
    <mergeCell ref="B82:E82"/>
    <mergeCell ref="B36:F36"/>
    <mergeCell ref="B41:E41"/>
    <mergeCell ref="B60:E60"/>
    <mergeCell ref="B76:E76"/>
    <mergeCell ref="B69:D69"/>
    <mergeCell ref="E69:I69"/>
    <mergeCell ref="B70:D70"/>
    <mergeCell ref="E70:I70"/>
    <mergeCell ref="B71:D71"/>
    <mergeCell ref="E71:I7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Giovanna Carolina Romero Ciodaro</dc:creator>
  <cp:keywords/>
  <dc:description/>
  <cp:lastModifiedBy>Cesar Augusto Viveros Molina</cp:lastModifiedBy>
  <cp:revision/>
  <dcterms:created xsi:type="dcterms:W3CDTF">2023-10-14T16:33:41Z</dcterms:created>
  <dcterms:modified xsi:type="dcterms:W3CDTF">2024-07-08T23:53:29Z</dcterms:modified>
  <cp:category/>
  <cp:contentStatus/>
</cp:coreProperties>
</file>