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defaultThemeVersion="166925"/>
  <mc:AlternateContent xmlns:mc="http://schemas.openxmlformats.org/markup-compatibility/2006">
    <mc:Choice Requires="x15">
      <x15ac:absPath xmlns:x15ac="http://schemas.microsoft.com/office/spreadsheetml/2010/11/ac" url="https://ffie3-my.sharepoint.com/personal/nflorido_ffie_com_co/Documents/Descargas/003141 -SAC 519/"/>
    </mc:Choice>
  </mc:AlternateContent>
  <xr:revisionPtr revIDLastSave="4" documentId="13_ncr:1_{3514B90E-6299-4A2C-8579-D3468BB384AD}" xr6:coauthVersionLast="47" xr6:coauthVersionMax="47" xr10:uidLastSave="{0906BC81-BB31-4356-8728-5742C909FE0A}"/>
  <bookViews>
    <workbookView xWindow="-120" yWindow="-120" windowWidth="29040" windowHeight="15720" tabRatio="577" xr2:uid="{08FBC0C0-A7BA-4CCE-93E9-B771FE34FC4F}"/>
  </bookViews>
  <sheets>
    <sheet name="ACTA PARCIAL OBRA" sheetId="1" r:id="rId1"/>
    <sheet name="Anexo al Acta Parcial"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r" localSheetId="1">#REF!</definedName>
    <definedName name="\r">#REF!</definedName>
    <definedName name="_________________xlnm.Print_Area_10" localSheetId="1">#REF!</definedName>
    <definedName name="_________________xlnm.Print_Area_10">#REF!</definedName>
    <definedName name="_________________xlnm.Print_Area_11" localSheetId="1">#REF!</definedName>
    <definedName name="_________________xlnm.Print_Area_11">#REF!</definedName>
    <definedName name="_________________xlnm.Print_Area_12">#REF!</definedName>
    <definedName name="_________________xlnm.Print_Area_13">#REF!</definedName>
    <definedName name="_________________xlnm.Print_Area_14">#REF!</definedName>
    <definedName name="_________________xlnm.Print_Area_15">#REF!</definedName>
    <definedName name="_________________xlnm.Print_Area_16">#REF!</definedName>
    <definedName name="_________________xlnm.Print_Area_17">#REF!</definedName>
    <definedName name="_________________xlnm.Print_Area_18">#REF!</definedName>
    <definedName name="_________________xlnm.Print_Area_7">#REF!</definedName>
    <definedName name="_________________xlnm.Print_Area_8">#REF!</definedName>
    <definedName name="_________________xlnm.Print_Area_9">#REF!</definedName>
    <definedName name="_________________xlnm.Print_Titles_10">#REF!</definedName>
    <definedName name="_________________xlnm.Print_Titles_11">#REF!</definedName>
    <definedName name="_________________xlnm.Print_Titles_12">#REF!</definedName>
    <definedName name="_________________xlnm.Print_Titles_13">#REF!</definedName>
    <definedName name="_________________xlnm.Print_Titles_14">#REF!</definedName>
    <definedName name="_________________xlnm.Print_Titles_15">#REF!</definedName>
    <definedName name="_________________xlnm.Print_Titles_16">#REF!</definedName>
    <definedName name="_________________xlnm.Print_Titles_17">#REF!</definedName>
    <definedName name="_________________xlnm.Print_Titles_18">#REF!</definedName>
    <definedName name="_________________xlnm.Print_Titles_7">#REF!</definedName>
    <definedName name="_________________xlnm.Print_Titles_8">#REF!</definedName>
    <definedName name="_________________xlnm.Print_Titles_9">#REF!</definedName>
    <definedName name="_______________A2" localSheetId="1" hidden="1">{#N/A,#N/A,FALSE,"Costos Productos 6A";#N/A,#N/A,FALSE,"Costo Unitario Total H-94-12"}</definedName>
    <definedName name="_______________A2" hidden="1">{#N/A,#N/A,FALSE,"Costos Productos 6A";#N/A,#N/A,FALSE,"Costo Unitario Total H-94-12"}</definedName>
    <definedName name="______________A2" localSheetId="1" hidden="1">{#N/A,#N/A,FALSE,"Costos Productos 6A";#N/A,#N/A,FALSE,"Costo Unitario Total H-94-12"}</definedName>
    <definedName name="______________A2" hidden="1">{#N/A,#N/A,FALSE,"Costos Productos 6A";#N/A,#N/A,FALSE,"Costo Unitario Total H-94-12"}</definedName>
    <definedName name="_____________A2" localSheetId="1" hidden="1">{#N/A,#N/A,FALSE,"Costos Productos 6A";#N/A,#N/A,FALSE,"Costo Unitario Total H-94-12"}</definedName>
    <definedName name="_____________A2" hidden="1">{#N/A,#N/A,FALSE,"Costos Productos 6A";#N/A,#N/A,FALSE,"Costo Unitario Total H-94-12"}</definedName>
    <definedName name="___________A2" localSheetId="1" hidden="1">{#N/A,#N/A,FALSE,"Costos Productos 6A";#N/A,#N/A,FALSE,"Costo Unitario Total H-94-12"}</definedName>
    <definedName name="___________A2" hidden="1">{#N/A,#N/A,FALSE,"Costos Productos 6A";#N/A,#N/A,FALSE,"Costo Unitario Total H-94-12"}</definedName>
    <definedName name="_________A2" localSheetId="1" hidden="1">{#N/A,#N/A,FALSE,"Costos Productos 6A";#N/A,#N/A,FALSE,"Costo Unitario Total H-94-12"}</definedName>
    <definedName name="_________A2" hidden="1">{#N/A,#N/A,FALSE,"Costos Productos 6A";#N/A,#N/A,FALSE,"Costo Unitario Total H-94-12"}</definedName>
    <definedName name="_________PJ50">#REF!</definedName>
    <definedName name="________PJ50">#REF!</definedName>
    <definedName name="_______A2" localSheetId="1" hidden="1">{#N/A,#N/A,FALSE,"Costos Productos 6A";#N/A,#N/A,FALSE,"Costo Unitario Total H-94-12"}</definedName>
    <definedName name="_______A2" hidden="1">{#N/A,#N/A,FALSE,"Costos Productos 6A";#N/A,#N/A,FALSE,"Costo Unitario Total H-94-12"}</definedName>
    <definedName name="_______PJ50">#REF!</definedName>
    <definedName name="______CON2200">#REF!</definedName>
    <definedName name="______CON2500">#REF!</definedName>
    <definedName name="______PJ50">#REF!</definedName>
    <definedName name="______xlnm.Print_Area_10">#REF!</definedName>
    <definedName name="______xlnm.Print_Area_11">#REF!</definedName>
    <definedName name="______xlnm.Print_Area_12">#REF!</definedName>
    <definedName name="______xlnm.Print_Area_13">#REF!</definedName>
    <definedName name="______xlnm.Print_Area_14">#REF!</definedName>
    <definedName name="______xlnm.Print_Area_15">#REF!</definedName>
    <definedName name="______xlnm.Print_Area_16">#REF!</definedName>
    <definedName name="______xlnm.Print_Area_17">#REF!</definedName>
    <definedName name="______xlnm.Print_Area_18">#REF!</definedName>
    <definedName name="______xlnm.Print_Area_7">#REF!</definedName>
    <definedName name="______xlnm.Print_Area_8">#REF!</definedName>
    <definedName name="______xlnm.Print_Area_9">#REF!</definedName>
    <definedName name="______xlnm.Print_Titles_10">#REF!</definedName>
    <definedName name="______xlnm.Print_Titles_11">#REF!</definedName>
    <definedName name="______xlnm.Print_Titles_12">#REF!</definedName>
    <definedName name="______xlnm.Print_Titles_13">#REF!</definedName>
    <definedName name="______xlnm.Print_Titles_14">#REF!</definedName>
    <definedName name="______xlnm.Print_Titles_15">#REF!</definedName>
    <definedName name="______xlnm.Print_Titles_16">#REF!</definedName>
    <definedName name="______xlnm.Print_Titles_17">#REF!</definedName>
    <definedName name="______xlnm.Print_Titles_18">#REF!</definedName>
    <definedName name="______xlnm.Print_Titles_7">#REF!</definedName>
    <definedName name="______xlnm.Print_Titles_8">#REF!</definedName>
    <definedName name="______xlnm.Print_Titles_9">#REF!</definedName>
    <definedName name="_____A2" localSheetId="1" hidden="1">{#N/A,#N/A,FALSE,"Costos Productos 6A";#N/A,#N/A,FALSE,"Costo Unitario Total H-94-12"}</definedName>
    <definedName name="_____A2" hidden="1">{#N/A,#N/A,FALSE,"Costos Productos 6A";#N/A,#N/A,FALSE,"Costo Unitario Total H-94-12"}</definedName>
    <definedName name="_____CON2200">#REF!</definedName>
    <definedName name="_____CON2500">#REF!</definedName>
    <definedName name="_____J2">#REF!</definedName>
    <definedName name="_____PJ50">#REF!</definedName>
    <definedName name="_____xlnm.Criteria">#N/A</definedName>
    <definedName name="_____xlnm.Criteria_11">#N/A</definedName>
    <definedName name="_____xlnm.Criteria_12">#N/A</definedName>
    <definedName name="_____xlnm.Criteria_13">#N/A</definedName>
    <definedName name="_____xlnm.Criteria_14">#N/A</definedName>
    <definedName name="_____xlnm.Criteria_15">#N/A</definedName>
    <definedName name="_____xlnm.Criteria_16">#N/A</definedName>
    <definedName name="_____xlnm.Criteria_17">#N/A</definedName>
    <definedName name="_____xlnm.Criteria_18">#N/A</definedName>
    <definedName name="_____xlnm.Criteria_19">#N/A</definedName>
    <definedName name="_____xlnm.Criteria_2">#N/A</definedName>
    <definedName name="_____xlnm.Criteria_20">#N/A</definedName>
    <definedName name="_____xlnm.Criteria_21">#N/A</definedName>
    <definedName name="_____xlnm.Criteria_22">#N/A</definedName>
    <definedName name="_____xlnm.Criteria_23">#N/A</definedName>
    <definedName name="_____xlnm.Criteria_24">#N/A</definedName>
    <definedName name="_____xlnm.Criteria_25">#N/A</definedName>
    <definedName name="_____xlnm.Criteria_26">#N/A</definedName>
    <definedName name="_____xlnm.Criteria_27">#N/A</definedName>
    <definedName name="_____xlnm.Criteria_28">#N/A</definedName>
    <definedName name="_____xlnm.Criteria_29">#N/A</definedName>
    <definedName name="_____xlnm.Criteria_3">#N/A</definedName>
    <definedName name="_____xlnm.Criteria_30">#N/A</definedName>
    <definedName name="_____xlnm.Criteria_4">#N/A</definedName>
    <definedName name="_____xlnm.Criteria_5">#N/A</definedName>
    <definedName name="_____xlnm.Criteria_7">#N/A</definedName>
    <definedName name="_____xlnm.Criteria_8">#N/A</definedName>
    <definedName name="_____xlnm.Criteria_9">#N/A</definedName>
    <definedName name="_____xlnm.Database">"#REF!"</definedName>
    <definedName name="_____xlnm.Database_11">"#REF!"</definedName>
    <definedName name="_____xlnm.Database_12">"#REF!"</definedName>
    <definedName name="_____xlnm.Database_13">"#REF!"</definedName>
    <definedName name="_____xlnm.Database_14">"#REF!"</definedName>
    <definedName name="_____xlnm.Database_15">"#REF!"</definedName>
    <definedName name="_____xlnm.Database_16">"#REF!"</definedName>
    <definedName name="_____xlnm.Database_17">"#REF!"</definedName>
    <definedName name="_____xlnm.Database_18">"#REF!"</definedName>
    <definedName name="_____xlnm.Database_19">"#REF!"</definedName>
    <definedName name="_____xlnm.Database_2">"#REF!"</definedName>
    <definedName name="_____xlnm.Database_20">"#REF!"</definedName>
    <definedName name="_____xlnm.Database_21">"#REF!"</definedName>
    <definedName name="_____xlnm.Database_22">"#REF!"</definedName>
    <definedName name="_____xlnm.Database_23">"#REF!"</definedName>
    <definedName name="_____xlnm.Database_24">"#REF!"</definedName>
    <definedName name="_____xlnm.Database_25">"#REF!"</definedName>
    <definedName name="_____xlnm.Database_26">"#REF!"</definedName>
    <definedName name="_____xlnm.Database_27">"#REF!"</definedName>
    <definedName name="_____xlnm.Database_28">"#REF!"</definedName>
    <definedName name="_____xlnm.Database_29">"#REF!"</definedName>
    <definedName name="_____xlnm.Database_3">"#REF!"</definedName>
    <definedName name="_____xlnm.Database_30">"#REF!"</definedName>
    <definedName name="_____xlnm.Database_4">"#REF!"</definedName>
    <definedName name="_____xlnm.Database_5">"#REF!"</definedName>
    <definedName name="_____xlnm.Database_7">"#REF!"</definedName>
    <definedName name="_____xlnm.Database_8">"#REF!"</definedName>
    <definedName name="_____xlnm.Database_9">"#REF!"</definedName>
    <definedName name="_____xlnm.Extract">#N/A</definedName>
    <definedName name="_____xlnm.Extract_11">#N/A</definedName>
    <definedName name="_____xlnm.Extract_12">#N/A</definedName>
    <definedName name="_____xlnm.Extract_13">#N/A</definedName>
    <definedName name="_____xlnm.Extract_14">#N/A</definedName>
    <definedName name="_____xlnm.Extract_15">#N/A</definedName>
    <definedName name="_____xlnm.Extract_16">#N/A</definedName>
    <definedName name="_____xlnm.Extract_17">#N/A</definedName>
    <definedName name="_____xlnm.Extract_18">#N/A</definedName>
    <definedName name="_____xlnm.Extract_19">#N/A</definedName>
    <definedName name="_____xlnm.Extract_2">#N/A</definedName>
    <definedName name="_____xlnm.Extract_20">#N/A</definedName>
    <definedName name="_____xlnm.Extract_21">#N/A</definedName>
    <definedName name="_____xlnm.Extract_22">#N/A</definedName>
    <definedName name="_____xlnm.Extract_23">#N/A</definedName>
    <definedName name="_____xlnm.Extract_24">#N/A</definedName>
    <definedName name="_____xlnm.Extract_25">#N/A</definedName>
    <definedName name="_____xlnm.Extract_26">#N/A</definedName>
    <definedName name="_____xlnm.Extract_27">#N/A</definedName>
    <definedName name="_____xlnm.Extract_28">#N/A</definedName>
    <definedName name="_____xlnm.Extract_29">#N/A</definedName>
    <definedName name="_____xlnm.Extract_3">#N/A</definedName>
    <definedName name="_____xlnm.Extract_30">#N/A</definedName>
    <definedName name="_____xlnm.Extract_4">#N/A</definedName>
    <definedName name="_____xlnm.Extract_5">#N/A</definedName>
    <definedName name="_____xlnm.Extract_7">#N/A</definedName>
    <definedName name="_____xlnm.Extract_8">#N/A</definedName>
    <definedName name="_____xlnm.Extract_9">#N/A</definedName>
    <definedName name="_____xlnm.Print_Area">"#REF!"</definedName>
    <definedName name="_____xlnm.Print_Area_19">#REF!</definedName>
    <definedName name="_____xlnm.Print_Area_20">#REF!</definedName>
    <definedName name="_____xlnm.Print_Area_21">#REF!</definedName>
    <definedName name="_____xlnm.Print_Area_22">#REF!</definedName>
    <definedName name="_____xlnm.Print_Area_23">#REF!</definedName>
    <definedName name="_____xlnm.Print_Area_24">#REF!</definedName>
    <definedName name="_____xlnm.Print_Area_25">#REF!</definedName>
    <definedName name="_____xlnm.Print_Area_26">#REF!</definedName>
    <definedName name="_____xlnm.Print_Area_27">#REF!</definedName>
    <definedName name="_____xlnm.Print_Area_28">#REF!</definedName>
    <definedName name="_____xlnm.Print_Area_29">#REF!</definedName>
    <definedName name="_____xlnm.Print_Area_3">#N/A</definedName>
    <definedName name="_____xlnm.Print_Area_30">#REF!</definedName>
    <definedName name="_____xlnm.Print_Area_4">#N/A</definedName>
    <definedName name="_____xlnm.Print_Area_5">#N/A</definedName>
    <definedName name="_____xlnm.Print_Area_6">#N/A</definedName>
    <definedName name="_____xlnm.Print_Titles_19">#REF!</definedName>
    <definedName name="_____xlnm.Print_Titles_20">#REF!</definedName>
    <definedName name="_____xlnm.Print_Titles_21">#REF!</definedName>
    <definedName name="_____xlnm.Print_Titles_22">#REF!</definedName>
    <definedName name="_____xlnm.Print_Titles_23">#REF!</definedName>
    <definedName name="_____xlnm.Print_Titles_24">#REF!</definedName>
    <definedName name="_____xlnm.Print_Titles_25">#REF!</definedName>
    <definedName name="_____xlnm.Print_Titles_26">#REF!</definedName>
    <definedName name="_____xlnm.Print_Titles_27">#REF!</definedName>
    <definedName name="_____xlnm.Print_Titles_28">#REF!</definedName>
    <definedName name="_____xlnm.Print_Titles_29">#REF!</definedName>
    <definedName name="_____xlnm.Print_Titles_3">#N/A</definedName>
    <definedName name="_____xlnm.Print_Titles_30">#REF!</definedName>
    <definedName name="_____xlnm.Print_Titles_4">#N/A</definedName>
    <definedName name="_____xlnm.Print_Titles_5">#N/A</definedName>
    <definedName name="_____xlnm.Print_Titles_6">#N/A</definedName>
    <definedName name="____A2" localSheetId="1" hidden="1">{#N/A,#N/A,FALSE,"Costos Productos 6A";#N/A,#N/A,FALSE,"Costo Unitario Total H-94-12"}</definedName>
    <definedName name="____A2" hidden="1">{#N/A,#N/A,FALSE,"Costos Productos 6A";#N/A,#N/A,FALSE,"Costo Unitario Total H-94-12"}</definedName>
    <definedName name="____BGC1">#REF!</definedName>
    <definedName name="____BGC3">#REF!</definedName>
    <definedName name="____BGC5">#REF!</definedName>
    <definedName name="____CAC1">#REF!</definedName>
    <definedName name="____CAC3">#REF!</definedName>
    <definedName name="____CAC5">#REF!</definedName>
    <definedName name="____CON2200">#REF!</definedName>
    <definedName name="____CON2500">#REF!</definedName>
    <definedName name="____J2">#REF!</definedName>
    <definedName name="____PJ50">#REF!</definedName>
    <definedName name="____SBC1">#REF!</definedName>
    <definedName name="____SBC3">#REF!</definedName>
    <definedName name="____SBC5">#REF!</definedName>
    <definedName name="____xlnm.Criteria">#N/A</definedName>
    <definedName name="____xlnm.Criteria_11">#N/A</definedName>
    <definedName name="____xlnm.Criteria_12">#N/A</definedName>
    <definedName name="____xlnm.Criteria_13">#N/A</definedName>
    <definedName name="____xlnm.Criteria_14">#N/A</definedName>
    <definedName name="____xlnm.Criteria_15">#N/A</definedName>
    <definedName name="____xlnm.Criteria_16">#N/A</definedName>
    <definedName name="____xlnm.Criteria_17">#N/A</definedName>
    <definedName name="____xlnm.Criteria_18">#N/A</definedName>
    <definedName name="____xlnm.Criteria_19">#N/A</definedName>
    <definedName name="____xlnm.Criteria_2">#N/A</definedName>
    <definedName name="____xlnm.Criteria_20">#N/A</definedName>
    <definedName name="____xlnm.Criteria_21">#N/A</definedName>
    <definedName name="____xlnm.Criteria_22">#N/A</definedName>
    <definedName name="____xlnm.Criteria_23">#N/A</definedName>
    <definedName name="____xlnm.Criteria_24">#N/A</definedName>
    <definedName name="____xlnm.Criteria_25">#N/A</definedName>
    <definedName name="____xlnm.Criteria_26">#N/A</definedName>
    <definedName name="____xlnm.Criteria_27">#N/A</definedName>
    <definedName name="____xlnm.Criteria_28">#N/A</definedName>
    <definedName name="____xlnm.Criteria_29">#N/A</definedName>
    <definedName name="____xlnm.Criteria_3">#N/A</definedName>
    <definedName name="____xlnm.Criteria_30">#N/A</definedName>
    <definedName name="____xlnm.Criteria_4">#N/A</definedName>
    <definedName name="____xlnm.Criteria_5">#N/A</definedName>
    <definedName name="____xlnm.Criteria_7">#N/A</definedName>
    <definedName name="____xlnm.Criteria_8">#N/A</definedName>
    <definedName name="____xlnm.Criteria_9">#N/A</definedName>
    <definedName name="____xlnm.Database">"#REF!"</definedName>
    <definedName name="____xlnm.Database_11">"#REF!"</definedName>
    <definedName name="____xlnm.Database_12">"#REF!"</definedName>
    <definedName name="____xlnm.Database_13">"#REF!"</definedName>
    <definedName name="____xlnm.Database_14">"#REF!"</definedName>
    <definedName name="____xlnm.Database_15">"#REF!"</definedName>
    <definedName name="____xlnm.Database_16">"#REF!"</definedName>
    <definedName name="____xlnm.Database_17">"#REF!"</definedName>
    <definedName name="____xlnm.Database_18">"#REF!"</definedName>
    <definedName name="____xlnm.Database_19">"#REF!"</definedName>
    <definedName name="____xlnm.Database_2">"#REF!"</definedName>
    <definedName name="____xlnm.Database_20">"#REF!"</definedName>
    <definedName name="____xlnm.Database_21">"#REF!"</definedName>
    <definedName name="____xlnm.Database_22">"#REF!"</definedName>
    <definedName name="____xlnm.Database_23">"#REF!"</definedName>
    <definedName name="____xlnm.Database_24">"#REF!"</definedName>
    <definedName name="____xlnm.Database_25">"#REF!"</definedName>
    <definedName name="____xlnm.Database_26">"#REF!"</definedName>
    <definedName name="____xlnm.Database_27">"#REF!"</definedName>
    <definedName name="____xlnm.Database_28">"#REF!"</definedName>
    <definedName name="____xlnm.Database_29">"#REF!"</definedName>
    <definedName name="____xlnm.Database_3">"#REF!"</definedName>
    <definedName name="____xlnm.Database_30">"#REF!"</definedName>
    <definedName name="____xlnm.Database_4">"#REF!"</definedName>
    <definedName name="____xlnm.Database_5">"#REF!"</definedName>
    <definedName name="____xlnm.Database_7">"#REF!"</definedName>
    <definedName name="____xlnm.Database_8">"#REF!"</definedName>
    <definedName name="____xlnm.Database_9">"#REF!"</definedName>
    <definedName name="____xlnm.Extract">#N/A</definedName>
    <definedName name="____xlnm.Extract_11">#N/A</definedName>
    <definedName name="____xlnm.Extract_12">#N/A</definedName>
    <definedName name="____xlnm.Extract_13">#N/A</definedName>
    <definedName name="____xlnm.Extract_14">#N/A</definedName>
    <definedName name="____xlnm.Extract_15">#N/A</definedName>
    <definedName name="____xlnm.Extract_16">#N/A</definedName>
    <definedName name="____xlnm.Extract_17">#N/A</definedName>
    <definedName name="____xlnm.Extract_18">#N/A</definedName>
    <definedName name="____xlnm.Extract_19">#N/A</definedName>
    <definedName name="____xlnm.Extract_2">#N/A</definedName>
    <definedName name="____xlnm.Extract_20">#N/A</definedName>
    <definedName name="____xlnm.Extract_21">#N/A</definedName>
    <definedName name="____xlnm.Extract_22">#N/A</definedName>
    <definedName name="____xlnm.Extract_23">#N/A</definedName>
    <definedName name="____xlnm.Extract_24">#N/A</definedName>
    <definedName name="____xlnm.Extract_25">#N/A</definedName>
    <definedName name="____xlnm.Extract_26">#N/A</definedName>
    <definedName name="____xlnm.Extract_27">#N/A</definedName>
    <definedName name="____xlnm.Extract_28">#N/A</definedName>
    <definedName name="____xlnm.Extract_29">#N/A</definedName>
    <definedName name="____xlnm.Extract_3">#N/A</definedName>
    <definedName name="____xlnm.Extract_30">#N/A</definedName>
    <definedName name="____xlnm.Extract_4">#N/A</definedName>
    <definedName name="____xlnm.Extract_5">#N/A</definedName>
    <definedName name="____xlnm.Extract_7">#N/A</definedName>
    <definedName name="____xlnm.Extract_8">#N/A</definedName>
    <definedName name="____xlnm.Extract_9">#N/A</definedName>
    <definedName name="____xlnm.Print_Area">"#REF!"</definedName>
    <definedName name="____xlnm.Print_Area_19">#REF!</definedName>
    <definedName name="____xlnm.Print_Area_20">#REF!</definedName>
    <definedName name="____xlnm.Print_Area_21">#REF!</definedName>
    <definedName name="____xlnm.Print_Area_22">#REF!</definedName>
    <definedName name="____xlnm.Print_Area_23">#REF!</definedName>
    <definedName name="____xlnm.Print_Area_24">#REF!</definedName>
    <definedName name="____xlnm.Print_Area_25">#REF!</definedName>
    <definedName name="____xlnm.Print_Area_26">#REF!</definedName>
    <definedName name="____xlnm.Print_Area_27">#REF!</definedName>
    <definedName name="____xlnm.Print_Area_28">#REF!</definedName>
    <definedName name="____xlnm.Print_Area_29">#REF!</definedName>
    <definedName name="____xlnm.Print_Area_3">#N/A</definedName>
    <definedName name="____xlnm.Print_Area_30">#REF!</definedName>
    <definedName name="____xlnm.Print_Area_4">#N/A</definedName>
    <definedName name="____xlnm.Print_Area_5">#N/A</definedName>
    <definedName name="____xlnm.Print_Area_6">#N/A</definedName>
    <definedName name="____xlnm.Print_Titles_19">#REF!</definedName>
    <definedName name="____xlnm.Print_Titles_20">#REF!</definedName>
    <definedName name="____xlnm.Print_Titles_21">#REF!</definedName>
    <definedName name="____xlnm.Print_Titles_22">#REF!</definedName>
    <definedName name="____xlnm.Print_Titles_23">#REF!</definedName>
    <definedName name="____xlnm.Print_Titles_24">#REF!</definedName>
    <definedName name="____xlnm.Print_Titles_25">#REF!</definedName>
    <definedName name="____xlnm.Print_Titles_26">#REF!</definedName>
    <definedName name="____xlnm.Print_Titles_27">#REF!</definedName>
    <definedName name="____xlnm.Print_Titles_28">#REF!</definedName>
    <definedName name="____xlnm.Print_Titles_29">#REF!</definedName>
    <definedName name="____xlnm.Print_Titles_3">#N/A</definedName>
    <definedName name="____xlnm.Print_Titles_30">#REF!</definedName>
    <definedName name="____xlnm.Print_Titles_4">#N/A</definedName>
    <definedName name="____xlnm.Print_Titles_5">#N/A</definedName>
    <definedName name="____xlnm.Print_Titles_6">#N/A</definedName>
    <definedName name="___A2" localSheetId="1" hidden="1">{#N/A,#N/A,FALSE,"Costos Productos 6A";#N/A,#N/A,FALSE,"Costo Unitario Total H-94-12"}</definedName>
    <definedName name="___A2" hidden="1">{#N/A,#N/A,FALSE,"Costos Productos 6A";#N/A,#N/A,FALSE,"Costo Unitario Total H-94-12"}</definedName>
    <definedName name="___AFC1">#REF!</definedName>
    <definedName name="___AFC3">#REF!</definedName>
    <definedName name="___AFC5">#REF!</definedName>
    <definedName name="___BGC1">#REF!</definedName>
    <definedName name="___BGC3">#REF!</definedName>
    <definedName name="___BGC5">#REF!</definedName>
    <definedName name="___CAC1">#REF!</definedName>
    <definedName name="___CAC3">#REF!</definedName>
    <definedName name="___CAC5">#REF!</definedName>
    <definedName name="___CON2200">#REF!</definedName>
    <definedName name="___CON2500">#REF!</definedName>
    <definedName name="___J2">#REF!</definedName>
    <definedName name="___PJ50">#REF!</definedName>
    <definedName name="___xlnm.Criteria">#N/A</definedName>
    <definedName name="___xlnm.Criteria_11">#N/A</definedName>
    <definedName name="___xlnm.Criteria_12">#N/A</definedName>
    <definedName name="___xlnm.Criteria_13">#N/A</definedName>
    <definedName name="___xlnm.Criteria_14">#N/A</definedName>
    <definedName name="___xlnm.Criteria_15">#N/A</definedName>
    <definedName name="___xlnm.Criteria_16">#N/A</definedName>
    <definedName name="___xlnm.Criteria_17">#N/A</definedName>
    <definedName name="___xlnm.Criteria_18">#N/A</definedName>
    <definedName name="___xlnm.Criteria_19">#N/A</definedName>
    <definedName name="___xlnm.Criteria_2">#N/A</definedName>
    <definedName name="___xlnm.Criteria_20">#N/A</definedName>
    <definedName name="___xlnm.Criteria_21">#N/A</definedName>
    <definedName name="___xlnm.Criteria_22">#N/A</definedName>
    <definedName name="___xlnm.Criteria_23">#N/A</definedName>
    <definedName name="___xlnm.Criteria_24">#N/A</definedName>
    <definedName name="___xlnm.Criteria_25">#N/A</definedName>
    <definedName name="___xlnm.Criteria_26">#N/A</definedName>
    <definedName name="___xlnm.Criteria_27">#N/A</definedName>
    <definedName name="___xlnm.Criteria_28">#N/A</definedName>
    <definedName name="___xlnm.Criteria_29">#N/A</definedName>
    <definedName name="___xlnm.Criteria_3">#N/A</definedName>
    <definedName name="___xlnm.Criteria_30">#N/A</definedName>
    <definedName name="___xlnm.Criteria_4">#N/A</definedName>
    <definedName name="___xlnm.Criteria_5">#N/A</definedName>
    <definedName name="___xlnm.Criteria_7">#N/A</definedName>
    <definedName name="___xlnm.Criteria_8">#N/A</definedName>
    <definedName name="___xlnm.Criteria_9">#N/A</definedName>
    <definedName name="___xlnm.Database">"#REF!"</definedName>
    <definedName name="___xlnm.Database_11">"#REF!"</definedName>
    <definedName name="___xlnm.Database_12">"#REF!"</definedName>
    <definedName name="___xlnm.Database_13">"#REF!"</definedName>
    <definedName name="___xlnm.Database_14">"#REF!"</definedName>
    <definedName name="___xlnm.Database_15">"#REF!"</definedName>
    <definedName name="___xlnm.Database_16">"#REF!"</definedName>
    <definedName name="___xlnm.Database_17">"#REF!"</definedName>
    <definedName name="___xlnm.Database_18">"#REF!"</definedName>
    <definedName name="___xlnm.Database_19">"#REF!"</definedName>
    <definedName name="___xlnm.Database_2">"#REF!"</definedName>
    <definedName name="___xlnm.Database_20">"#REF!"</definedName>
    <definedName name="___xlnm.Database_21">"#REF!"</definedName>
    <definedName name="___xlnm.Database_22">"#REF!"</definedName>
    <definedName name="___xlnm.Database_23">"#REF!"</definedName>
    <definedName name="___xlnm.Database_24">"#REF!"</definedName>
    <definedName name="___xlnm.Database_25">"#REF!"</definedName>
    <definedName name="___xlnm.Database_26">"#REF!"</definedName>
    <definedName name="___xlnm.Database_27">"#REF!"</definedName>
    <definedName name="___xlnm.Database_28">"#REF!"</definedName>
    <definedName name="___xlnm.Database_29">"#REF!"</definedName>
    <definedName name="___xlnm.Database_3">"#REF!"</definedName>
    <definedName name="___xlnm.Database_30">"#REF!"</definedName>
    <definedName name="___xlnm.Database_4">"#REF!"</definedName>
    <definedName name="___xlnm.Database_5">"#REF!"</definedName>
    <definedName name="___xlnm.Database_7">"#REF!"</definedName>
    <definedName name="___xlnm.Database_8">"#REF!"</definedName>
    <definedName name="___xlnm.Database_9">"#REF!"</definedName>
    <definedName name="___xlnm.Extract">#N/A</definedName>
    <definedName name="___xlnm.Extract_11">#N/A</definedName>
    <definedName name="___xlnm.Extract_12">#N/A</definedName>
    <definedName name="___xlnm.Extract_13">#N/A</definedName>
    <definedName name="___xlnm.Extract_14">#N/A</definedName>
    <definedName name="___xlnm.Extract_15">#N/A</definedName>
    <definedName name="___xlnm.Extract_16">#N/A</definedName>
    <definedName name="___xlnm.Extract_17">#N/A</definedName>
    <definedName name="___xlnm.Extract_18">#N/A</definedName>
    <definedName name="___xlnm.Extract_19">#N/A</definedName>
    <definedName name="___xlnm.Extract_2">#N/A</definedName>
    <definedName name="___xlnm.Extract_20">#N/A</definedName>
    <definedName name="___xlnm.Extract_21">#N/A</definedName>
    <definedName name="___xlnm.Extract_22">#N/A</definedName>
    <definedName name="___xlnm.Extract_23">#N/A</definedName>
    <definedName name="___xlnm.Extract_24">#N/A</definedName>
    <definedName name="___xlnm.Extract_25">#N/A</definedName>
    <definedName name="___xlnm.Extract_26">#N/A</definedName>
    <definedName name="___xlnm.Extract_27">#N/A</definedName>
    <definedName name="___xlnm.Extract_28">#N/A</definedName>
    <definedName name="___xlnm.Extract_29">#N/A</definedName>
    <definedName name="___xlnm.Extract_3">#N/A</definedName>
    <definedName name="___xlnm.Extract_30">#N/A</definedName>
    <definedName name="___xlnm.Extract_4">#N/A</definedName>
    <definedName name="___xlnm.Extract_5">#N/A</definedName>
    <definedName name="___xlnm.Extract_7">#N/A</definedName>
    <definedName name="___xlnm.Extract_8">#N/A</definedName>
    <definedName name="___xlnm.Extract_9">#N/A</definedName>
    <definedName name="___xlnm.Print_Area">"#REF!"</definedName>
    <definedName name="___xlnm.Print_Area_10">#REF!</definedName>
    <definedName name="___xlnm.Print_Area_11">#REF!</definedName>
    <definedName name="___xlnm.Print_Area_12">#REF!</definedName>
    <definedName name="___xlnm.Print_Area_13">#REF!</definedName>
    <definedName name="___xlnm.Print_Area_14">#REF!</definedName>
    <definedName name="___xlnm.Print_Area_15">#REF!</definedName>
    <definedName name="___xlnm.Print_Area_16">#REF!</definedName>
    <definedName name="___xlnm.Print_Area_17">#REF!</definedName>
    <definedName name="___xlnm.Print_Area_18">#REF!</definedName>
    <definedName name="___xlnm.Print_Area_19">#REF!</definedName>
    <definedName name="___xlnm.Print_Area_20">#REF!</definedName>
    <definedName name="___xlnm.Print_Area_21">#REF!</definedName>
    <definedName name="___xlnm.Print_Area_22">#REF!</definedName>
    <definedName name="___xlnm.Print_Area_23">#REF!</definedName>
    <definedName name="___xlnm.Print_Area_24">#REF!</definedName>
    <definedName name="___xlnm.Print_Area_25">#REF!</definedName>
    <definedName name="___xlnm.Print_Area_26">#REF!</definedName>
    <definedName name="___xlnm.Print_Area_27">#REF!</definedName>
    <definedName name="___xlnm.Print_Area_28">#REF!</definedName>
    <definedName name="___xlnm.Print_Area_29">#REF!</definedName>
    <definedName name="___xlnm.Print_Area_3">#N/A</definedName>
    <definedName name="___xlnm.Print_Area_30">#REF!</definedName>
    <definedName name="___xlnm.Print_Area_4">#N/A</definedName>
    <definedName name="___xlnm.Print_Area_5">#N/A</definedName>
    <definedName name="___xlnm.Print_Area_6">#N/A</definedName>
    <definedName name="___xlnm.Print_Area_7">#REF!</definedName>
    <definedName name="___xlnm.Print_Area_8">#REF!</definedName>
    <definedName name="___xlnm.Print_Area_9">#REF!</definedName>
    <definedName name="___xlnm.Print_Titles_10">#REF!</definedName>
    <definedName name="___xlnm.Print_Titles_11">#REF!</definedName>
    <definedName name="___xlnm.Print_Titles_12">#REF!</definedName>
    <definedName name="___xlnm.Print_Titles_13">#REF!</definedName>
    <definedName name="___xlnm.Print_Titles_14">#REF!</definedName>
    <definedName name="___xlnm.Print_Titles_15">#REF!</definedName>
    <definedName name="___xlnm.Print_Titles_16">#REF!</definedName>
    <definedName name="___xlnm.Print_Titles_17">#REF!</definedName>
    <definedName name="___xlnm.Print_Titles_18">#REF!</definedName>
    <definedName name="___xlnm.Print_Titles_19">#REF!</definedName>
    <definedName name="___xlnm.Print_Titles_20">#REF!</definedName>
    <definedName name="___xlnm.Print_Titles_21">#REF!</definedName>
    <definedName name="___xlnm.Print_Titles_22">#REF!</definedName>
    <definedName name="___xlnm.Print_Titles_23">#REF!</definedName>
    <definedName name="___xlnm.Print_Titles_24">#REF!</definedName>
    <definedName name="___xlnm.Print_Titles_25">#REF!</definedName>
    <definedName name="___xlnm.Print_Titles_26">#REF!</definedName>
    <definedName name="___xlnm.Print_Titles_27">#REF!</definedName>
    <definedName name="___xlnm.Print_Titles_28">#REF!</definedName>
    <definedName name="___xlnm.Print_Titles_29">#REF!</definedName>
    <definedName name="___xlnm.Print_Titles_3">#N/A</definedName>
    <definedName name="___xlnm.Print_Titles_30">#REF!</definedName>
    <definedName name="___xlnm.Print_Titles_4">#N/A</definedName>
    <definedName name="___xlnm.Print_Titles_5">#N/A</definedName>
    <definedName name="___xlnm.Print_Titles_6">#N/A</definedName>
    <definedName name="___xlnm.Print_Titles_7">#REF!</definedName>
    <definedName name="___xlnm.Print_Titles_8">#REF!</definedName>
    <definedName name="___xlnm.Print_Titles_9">#REF!</definedName>
    <definedName name="__123Graph_A" hidden="1">#REF!</definedName>
    <definedName name="__123Graph_AFRQACIRR" localSheetId="1" hidden="1">[1]Main!$FP$65:$FP$70</definedName>
    <definedName name="__123Graph_AFRQACIRR" hidden="1">#REF!</definedName>
    <definedName name="__123Graph_AFRQACNPV" localSheetId="1" hidden="1">[1]Main!$FP$65:$FP$70</definedName>
    <definedName name="__123Graph_AFRQACNPV" hidden="1">#REF!</definedName>
    <definedName name="__123Graph_AFRQACRES" localSheetId="1" hidden="1">[1]Main!$FP$65:$FP$70</definedName>
    <definedName name="__123Graph_AFRQACRES" hidden="1">#REF!</definedName>
    <definedName name="__123Graph_AGraph2" localSheetId="1" hidden="1">[2]G.G!#REF!</definedName>
    <definedName name="__123Graph_AGraph2" hidden="1">#REF!</definedName>
    <definedName name="__123Graph_AHSTGIRR" localSheetId="1" hidden="1">[1]Main!$FN$66:$FR$66</definedName>
    <definedName name="__123Graph_AHSTGIRR" hidden="1">#REF!</definedName>
    <definedName name="__123Graph_AHSTGNPV" localSheetId="1" hidden="1">[1]Main!$FN$66:$FR$66</definedName>
    <definedName name="__123Graph_AHSTGNPV" hidden="1">#REF!</definedName>
    <definedName name="__123Graph_AHSTGRES" localSheetId="1" hidden="1">[1]Main!$FN$66:$FR$66</definedName>
    <definedName name="__123Graph_AHSTGRES" hidden="1">#REF!</definedName>
    <definedName name="__123Graph_B" localSheetId="1" hidden="1">#REF!</definedName>
    <definedName name="__123Graph_B" hidden="1">#REF!</definedName>
    <definedName name="__123Graph_C" localSheetId="1" hidden="1">[3]DATOS!#REF!</definedName>
    <definedName name="__123Graph_C" hidden="1">#REF!</definedName>
    <definedName name="__123Graph_D" localSheetId="1" hidden="1">[3]DATOS!#REF!</definedName>
    <definedName name="__123Graph_D" hidden="1">#REF!</definedName>
    <definedName name="__123Graph_X" localSheetId="1" hidden="1">[1]CorpTax!$G$68:$G$97</definedName>
    <definedName name="__123Graph_X" hidden="1">#REF!</definedName>
    <definedName name="__123Graph_XFRQACNPV" localSheetId="1" hidden="1">[1]Main!$FO$65:$FO$70</definedName>
    <definedName name="__123Graph_XFRQACNPV" hidden="1">#REF!</definedName>
    <definedName name="__123Graph_XFRQACRES" localSheetId="1" hidden="1">[1]Main!$FO$65:$FO$70</definedName>
    <definedName name="__123Graph_XFRQACRES" hidden="1">#REF!</definedName>
    <definedName name="__A2" localSheetId="1" hidden="1">{#N/A,#N/A,FALSE,"Costos Productos 6A";#N/A,#N/A,FALSE,"Costo Unitario Total H-94-12"}</definedName>
    <definedName name="__A2" hidden="1">{#N/A,#N/A,FALSE,"Costos Productos 6A";#N/A,#N/A,FALSE,"Costo Unitario Total H-94-12"}</definedName>
    <definedName name="__AAS1" localSheetId="1" hidden="1">{#N/A,#N/A,TRUE,"INGENIERIA";#N/A,#N/A,TRUE,"COMPRAS";#N/A,#N/A,TRUE,"DIRECCION";#N/A,#N/A,TRUE,"RESUMEN"}</definedName>
    <definedName name="__AAS1" hidden="1">{#N/A,#N/A,TRUE,"INGENIERIA";#N/A,#N/A,TRUE,"COMPRAS";#N/A,#N/A,TRUE,"DIRECCION";#N/A,#N/A,TRUE,"RESUMEN"}</definedName>
    <definedName name="__ABC1" localSheetId="1" hidden="1">{#N/A,#N/A,TRUE,"1842CWN0"}</definedName>
    <definedName name="__ABC1" hidden="1">{#N/A,#N/A,TRUE,"1842CWN0"}</definedName>
    <definedName name="__abc2" localSheetId="1" hidden="1">{#N/A,#N/A,TRUE,"1842CWN0"}</definedName>
    <definedName name="__abc2" hidden="1">{#N/A,#N/A,TRUE,"1842CWN0"}</definedName>
    <definedName name="__AFC1">#REF!</definedName>
    <definedName name="__AFC3">#REF!</definedName>
    <definedName name="__AFC5">#REF!</definedName>
    <definedName name="__BGC1">#REF!</definedName>
    <definedName name="__BGC3">#REF!</definedName>
    <definedName name="__BGC5">#REF!</definedName>
    <definedName name="__CAC1">#REF!</definedName>
    <definedName name="__CAC3">#REF!</definedName>
    <definedName name="__CAC5">#REF!</definedName>
    <definedName name="__CON2200">#REF!</definedName>
    <definedName name="__CON2500">#REF!</definedName>
    <definedName name="__hhg1" localSheetId="1" hidden="1">{#N/A,#N/A,TRUE,"1842CWN0"}</definedName>
    <definedName name="__hhg1" hidden="1">{#N/A,#N/A,TRUE,"1842CWN0"}</definedName>
    <definedName name="__J2">#REF!</definedName>
    <definedName name="__key2" localSheetId="1" hidden="1">[4]INST!#REF!</definedName>
    <definedName name="__key2" hidden="1">#REF!</definedName>
    <definedName name="__key3" localSheetId="1" hidden="1">#REF!</definedName>
    <definedName name="__key3" hidden="1">#REF!</definedName>
    <definedName name="__PJ50">#REF!</definedName>
    <definedName name="__xlnm.Criteria">#N/A</definedName>
    <definedName name="__xlnm.Criteria_11">#N/A</definedName>
    <definedName name="__xlnm.Criteria_12">#N/A</definedName>
    <definedName name="__xlnm.Criteria_13">#N/A</definedName>
    <definedName name="__xlnm.Criteria_14">#N/A</definedName>
    <definedName name="__xlnm.Criteria_15">#N/A</definedName>
    <definedName name="__xlnm.Criteria_16">#N/A</definedName>
    <definedName name="__xlnm.Criteria_17">#N/A</definedName>
    <definedName name="__xlnm.Criteria_18">#N/A</definedName>
    <definedName name="__xlnm.Criteria_19">#N/A</definedName>
    <definedName name="__xlnm.Criteria_2">#N/A</definedName>
    <definedName name="__xlnm.Criteria_20">#N/A</definedName>
    <definedName name="__xlnm.Criteria_21">#N/A</definedName>
    <definedName name="__xlnm.Criteria_22">#N/A</definedName>
    <definedName name="__xlnm.Criteria_23">#N/A</definedName>
    <definedName name="__xlnm.Criteria_24">#N/A</definedName>
    <definedName name="__xlnm.Criteria_25">#N/A</definedName>
    <definedName name="__xlnm.Criteria_26">#N/A</definedName>
    <definedName name="__xlnm.Criteria_27">#N/A</definedName>
    <definedName name="__xlnm.Criteria_28">#N/A</definedName>
    <definedName name="__xlnm.Criteria_29">#N/A</definedName>
    <definedName name="__xlnm.Criteria_3">#N/A</definedName>
    <definedName name="__xlnm.Criteria_30">#N/A</definedName>
    <definedName name="__xlnm.Criteria_4">#N/A</definedName>
    <definedName name="__xlnm.Criteria_5">#N/A</definedName>
    <definedName name="__xlnm.Criteria_7">#N/A</definedName>
    <definedName name="__xlnm.Criteria_8">#N/A</definedName>
    <definedName name="__xlnm.Criteria_9">#N/A</definedName>
    <definedName name="__xlnm.Database">"#REF!"</definedName>
    <definedName name="__xlnm.Database_11">"#REF!"</definedName>
    <definedName name="__xlnm.Database_12">"#REF!"</definedName>
    <definedName name="__xlnm.Database_13">"#REF!"</definedName>
    <definedName name="__xlnm.Database_14">"#REF!"</definedName>
    <definedName name="__xlnm.Database_15">"#REF!"</definedName>
    <definedName name="__xlnm.Database_16">"#REF!"</definedName>
    <definedName name="__xlnm.Database_17">"#REF!"</definedName>
    <definedName name="__xlnm.Database_18">"#REF!"</definedName>
    <definedName name="__xlnm.Database_19">"#REF!"</definedName>
    <definedName name="__xlnm.Database_2">"#REF!"</definedName>
    <definedName name="__xlnm.Database_20">"#REF!"</definedName>
    <definedName name="__xlnm.Database_21">"#REF!"</definedName>
    <definedName name="__xlnm.Database_22">"#REF!"</definedName>
    <definedName name="__xlnm.Database_23">"#REF!"</definedName>
    <definedName name="__xlnm.Database_24">"#REF!"</definedName>
    <definedName name="__xlnm.Database_25">"#REF!"</definedName>
    <definedName name="__xlnm.Database_26">"#REF!"</definedName>
    <definedName name="__xlnm.Database_27">"#REF!"</definedName>
    <definedName name="__xlnm.Database_28">"#REF!"</definedName>
    <definedName name="__xlnm.Database_29">"#REF!"</definedName>
    <definedName name="__xlnm.Database_3">"#REF!"</definedName>
    <definedName name="__xlnm.Database_30">"#REF!"</definedName>
    <definedName name="__xlnm.Database_4">"#REF!"</definedName>
    <definedName name="__xlnm.Database_5">"#REF!"</definedName>
    <definedName name="__xlnm.Database_7">"#REF!"</definedName>
    <definedName name="__xlnm.Database_8">"#REF!"</definedName>
    <definedName name="__xlnm.Database_9">"#REF!"</definedName>
    <definedName name="__xlnm.Extract">#N/A</definedName>
    <definedName name="__xlnm.Extract_11">#N/A</definedName>
    <definedName name="__xlnm.Extract_12">#N/A</definedName>
    <definedName name="__xlnm.Extract_13">#N/A</definedName>
    <definedName name="__xlnm.Extract_14">#N/A</definedName>
    <definedName name="__xlnm.Extract_15">#N/A</definedName>
    <definedName name="__xlnm.Extract_16">#N/A</definedName>
    <definedName name="__xlnm.Extract_17">#N/A</definedName>
    <definedName name="__xlnm.Extract_18">#N/A</definedName>
    <definedName name="__xlnm.Extract_19">#N/A</definedName>
    <definedName name="__xlnm.Extract_2">#N/A</definedName>
    <definedName name="__xlnm.Extract_20">#N/A</definedName>
    <definedName name="__xlnm.Extract_21">#N/A</definedName>
    <definedName name="__xlnm.Extract_22">#N/A</definedName>
    <definedName name="__xlnm.Extract_23">#N/A</definedName>
    <definedName name="__xlnm.Extract_24">#N/A</definedName>
    <definedName name="__xlnm.Extract_25">#N/A</definedName>
    <definedName name="__xlnm.Extract_26">#N/A</definedName>
    <definedName name="__xlnm.Extract_27">#N/A</definedName>
    <definedName name="__xlnm.Extract_28">#N/A</definedName>
    <definedName name="__xlnm.Extract_29">#N/A</definedName>
    <definedName name="__xlnm.Extract_3">#N/A</definedName>
    <definedName name="__xlnm.Extract_30">#N/A</definedName>
    <definedName name="__xlnm.Extract_4">#N/A</definedName>
    <definedName name="__xlnm.Extract_5">#N/A</definedName>
    <definedName name="__xlnm.Extract_7">#N/A</definedName>
    <definedName name="__xlnm.Extract_8">#N/A</definedName>
    <definedName name="__xlnm.Extract_9">#N/A</definedName>
    <definedName name="__xlnm.Print_Area">"#REF!"</definedName>
    <definedName name="__xlnm.Print_Area_10">#REF!</definedName>
    <definedName name="__xlnm.Print_Area_11">#REF!</definedName>
    <definedName name="__xlnm.Print_Area_12">#REF!</definedName>
    <definedName name="__xlnm.Print_Area_13">#REF!</definedName>
    <definedName name="__xlnm.Print_Area_14">#REF!</definedName>
    <definedName name="__xlnm.Print_Area_15">#REF!</definedName>
    <definedName name="__xlnm.Print_Area_16">#REF!</definedName>
    <definedName name="__xlnm.Print_Area_17">#REF!</definedName>
    <definedName name="__xlnm.Print_Area_18">#REF!</definedName>
    <definedName name="__xlnm.Print_Area_19">#REF!</definedName>
    <definedName name="__xlnm.Print_Area_20">#REF!</definedName>
    <definedName name="__xlnm.Print_Area_21">#REF!</definedName>
    <definedName name="__xlnm.Print_Area_22">#REF!</definedName>
    <definedName name="__xlnm.Print_Area_23">#REF!</definedName>
    <definedName name="__xlnm.Print_Area_24">#REF!</definedName>
    <definedName name="__xlnm.Print_Area_25">#REF!</definedName>
    <definedName name="__xlnm.Print_Area_26">#REF!</definedName>
    <definedName name="__xlnm.Print_Area_27">#REF!</definedName>
    <definedName name="__xlnm.Print_Area_28">#REF!</definedName>
    <definedName name="__xlnm.Print_Area_29">#REF!</definedName>
    <definedName name="__xlnm.Print_Area_3">#N/A</definedName>
    <definedName name="__xlnm.Print_Area_30">#REF!</definedName>
    <definedName name="__xlnm.Print_Area_4">#N/A</definedName>
    <definedName name="__xlnm.Print_Area_5">#N/A</definedName>
    <definedName name="__xlnm.Print_Area_6">#N/A</definedName>
    <definedName name="__xlnm.Print_Area_7">#REF!</definedName>
    <definedName name="__xlnm.Print_Area_8">#REF!</definedName>
    <definedName name="__xlnm.Print_Area_9">#REF!</definedName>
    <definedName name="__xlnm.Print_Titles_10">#REF!</definedName>
    <definedName name="__xlnm.Print_Titles_11">#REF!</definedName>
    <definedName name="__xlnm.Print_Titles_12">#REF!</definedName>
    <definedName name="__xlnm.Print_Titles_13">#REF!</definedName>
    <definedName name="__xlnm.Print_Titles_14">#REF!</definedName>
    <definedName name="__xlnm.Print_Titles_15">#REF!</definedName>
    <definedName name="__xlnm.Print_Titles_16">#REF!</definedName>
    <definedName name="__xlnm.Print_Titles_17">#REF!</definedName>
    <definedName name="__xlnm.Print_Titles_18">#REF!</definedName>
    <definedName name="__xlnm.Print_Titles_19">#REF!</definedName>
    <definedName name="__xlnm.Print_Titles_20">#REF!</definedName>
    <definedName name="__xlnm.Print_Titles_21">#REF!</definedName>
    <definedName name="__xlnm.Print_Titles_22">#REF!</definedName>
    <definedName name="__xlnm.Print_Titles_23">#REF!</definedName>
    <definedName name="__xlnm.Print_Titles_24">#REF!</definedName>
    <definedName name="__xlnm.Print_Titles_25">#REF!</definedName>
    <definedName name="__xlnm.Print_Titles_26">#REF!</definedName>
    <definedName name="__xlnm.Print_Titles_27">#REF!</definedName>
    <definedName name="__xlnm.Print_Titles_28">#REF!</definedName>
    <definedName name="__xlnm.Print_Titles_29">#REF!</definedName>
    <definedName name="__xlnm.Print_Titles_3">#N/A</definedName>
    <definedName name="__xlnm.Print_Titles_30">#REF!</definedName>
    <definedName name="__xlnm.Print_Titles_4">#N/A</definedName>
    <definedName name="__xlnm.Print_Titles_5">#N/A</definedName>
    <definedName name="__xlnm.Print_Titles_6">#N/A</definedName>
    <definedName name="__xlnm.Print_Titles_7">#REF!</definedName>
    <definedName name="__xlnm.Print_Titles_8">#REF!</definedName>
    <definedName name="__xlnm.Print_Titles_9">#REF!</definedName>
    <definedName name="_0.5fpu">#REF!</definedName>
    <definedName name="_10___123Graph_XGráfico_4A" localSheetId="1" hidden="1">[3]DATOS!#REF!</definedName>
    <definedName name="_10___123Graph_XGráfico_4A" hidden="1">#REF!</definedName>
    <definedName name="_14_4_0__123Grap" localSheetId="1" hidden="1">[5]DATOS!#REF!</definedName>
    <definedName name="_14_4_0__123Grap" hidden="1">#REF!</definedName>
    <definedName name="_24_B_0__123Graph_XGráfico" localSheetId="1" hidden="1">[5]DATOS!#REF!</definedName>
    <definedName name="_24_B_0__123Graph_XGráfico" hidden="1">#REF!</definedName>
    <definedName name="_6___123Graph_AGráfico_4A" localSheetId="1" hidden="1">[3]DATOS!#REF!</definedName>
    <definedName name="_6___123Graph_AGráfico_4A" hidden="1">#REF!</definedName>
    <definedName name="_6_0_0_F" localSheetId="1" hidden="1">#REF!</definedName>
    <definedName name="_6_0_0_F" hidden="1">#REF!</definedName>
    <definedName name="_8___123Graph_BGráfico_4A" localSheetId="1" hidden="1">[3]DATOS!#REF!</definedName>
    <definedName name="_8___123Graph_BGráfico_4A" hidden="1">#REF!</definedName>
    <definedName name="_a" localSheetId="1">#REF!</definedName>
    <definedName name="_a">#REF!</definedName>
    <definedName name="_A17000" localSheetId="1">#REF!</definedName>
    <definedName name="_A17000">#REF!</definedName>
    <definedName name="_A2" localSheetId="1" hidden="1">{#N/A,#N/A,FALSE,"Costos Productos 6A";#N/A,#N/A,FALSE,"Costo Unitario Total H-94-12"}</definedName>
    <definedName name="_a2">#REF!</definedName>
    <definedName name="_A20000" localSheetId="1">#REF!</definedName>
    <definedName name="_A20000">#REF!</definedName>
    <definedName name="_A30000" localSheetId="1">#REF!</definedName>
    <definedName name="_A30000">#REF!</definedName>
    <definedName name="_AAS1" localSheetId="1" hidden="1">{#N/A,#N/A,TRUE,"INGENIERIA";#N/A,#N/A,TRUE,"COMPRAS";#N/A,#N/A,TRUE,"DIRECCION";#N/A,#N/A,TRUE,"RESUMEN"}</definedName>
    <definedName name="_AAS1" hidden="1">{#N/A,#N/A,TRUE,"INGENIERIA";#N/A,#N/A,TRUE,"COMPRAS";#N/A,#N/A,TRUE,"DIRECCION";#N/A,#N/A,TRUE,"RESUMEN"}</definedName>
    <definedName name="_ABC1" localSheetId="1" hidden="1">{#N/A,#N/A,TRUE,"1842CWN0"}</definedName>
    <definedName name="_ABC1" hidden="1">{#N/A,#N/A,TRUE,"1842CWN0"}</definedName>
    <definedName name="_abc2" localSheetId="1" hidden="1">{#N/A,#N/A,TRUE,"1842CWN0"}</definedName>
    <definedName name="_abc2" hidden="1">{#N/A,#N/A,TRUE,"1842CWN0"}</definedName>
    <definedName name="_AFC1">#REF!</definedName>
    <definedName name="_AFC3">#REF!</definedName>
    <definedName name="_AFC5">#REF!</definedName>
    <definedName name="_Apf2">#REF!</definedName>
    <definedName name="_Apw2">#REF!</definedName>
    <definedName name="_aw">#REF!</definedName>
    <definedName name="_aw2">#REF!</definedName>
    <definedName name="_BGC1">#REF!</definedName>
    <definedName name="_BGC3">#REF!</definedName>
    <definedName name="_BGC5">#REF!</definedName>
    <definedName name="_CAC1">#REF!</definedName>
    <definedName name="_CAC3">#REF!</definedName>
    <definedName name="_CAC5">#REF!</definedName>
    <definedName name="_COD906">#REF!</definedName>
    <definedName name="_CON2200">#REF!</definedName>
    <definedName name="_CON2500">#REF!</definedName>
    <definedName name="_Dist_Bin" localSheetId="1" hidden="1">[6]SABANA!#REF!</definedName>
    <definedName name="_Dist_Bin" hidden="1">#REF!</definedName>
    <definedName name="_exc1" localSheetId="1">#REF!</definedName>
    <definedName name="_exc1">#REF!</definedName>
    <definedName name="_F" localSheetId="1" hidden="1">{"krl1",#N/A,FALSE,"kr";"krl2",#N/A,FALSE,"kr";"compara",#N/A,FALSE,"kr";"desconp1",#N/A,FALSE,"kr";"desconp12",#N/A,FALSE,"kr";"krnp1",#N/A,FALSE,"kr";"krnp2",#N/A,FALSE,"kr";"krp12avg",#N/A,FALSE,"kr";"krp1avg",#N/A,FALSE,"kr"}</definedName>
    <definedName name="_F" hidden="1">{"krl1",#N/A,FALSE,"kr";"krl2",#N/A,FALSE,"kr";"compara",#N/A,FALSE,"kr";"desconp1",#N/A,FALSE,"kr";"desconp12",#N/A,FALSE,"kr";"krnp1",#N/A,FALSE,"kr";"krnp2",#N/A,FALSE,"kr";"krp12avg",#N/A,FALSE,"kr";"krp1avg",#N/A,FALSE,"kr"}</definedName>
    <definedName name="_fc">#REF!</definedName>
    <definedName name="_Fill" localSheetId="1" hidden="1">'[7]7422CW00'!#REF!</definedName>
    <definedName name="_Fill" hidden="1">#REF!</definedName>
    <definedName name="_xlnm._FilterDatabase" localSheetId="0" hidden="1">'ACTA PARCIAL OBRA'!$V$736:$Y$743</definedName>
    <definedName name="_xlnm._FilterDatabase" localSheetId="1" hidden="1">#REF!</definedName>
    <definedName name="_xlnm._FilterDatabase" hidden="1">#REF!</definedName>
    <definedName name="_fps2" localSheetId="1">#REF!</definedName>
    <definedName name="_fps2">#REF!</definedName>
    <definedName name="_frc1" localSheetId="1">#REF!</definedName>
    <definedName name="_frc1">#REF!</definedName>
    <definedName name="_frc2">#REF!</definedName>
    <definedName name="_fru1">#REF!</definedName>
    <definedName name="_fru3">#REF!</definedName>
    <definedName name="_hhg1" localSheetId="1" hidden="1">{#N/A,#N/A,TRUE,"1842CWN0"}</definedName>
    <definedName name="_hhg1" hidden="1">{#N/A,#N/A,TRUE,"1842CWN0"}</definedName>
    <definedName name="_IPC2002">#REF!</definedName>
    <definedName name="_J2">#REF!</definedName>
    <definedName name="_Key1" localSheetId="1" hidden="1">#REF!</definedName>
    <definedName name="_Key1" hidden="1">#REF!</definedName>
    <definedName name="_Key2" hidden="1">#REF!</definedName>
    <definedName name="_key3" hidden="1">#REF!</definedName>
    <definedName name="_LA1">#REF!</definedName>
    <definedName name="_LA2">#REF!</definedName>
    <definedName name="_MOR15">#REF!</definedName>
    <definedName name="_Order1" hidden="1">255</definedName>
    <definedName name="_Order2" hidden="1">255</definedName>
    <definedName name="_Parse_Out" localSheetId="1" hidden="1">'[7]7422CW00'!#REF!</definedName>
    <definedName name="_Parse_Out" hidden="1">#REF!</definedName>
    <definedName name="_PJ50" localSheetId="1">#REF!</definedName>
    <definedName name="_PJ50">#REF!</definedName>
    <definedName name="_psf11" localSheetId="1">#REF!</definedName>
    <definedName name="_psf11">#REF!</definedName>
    <definedName name="_psf110">#REF!</definedName>
    <definedName name="_psf111">#REF!</definedName>
    <definedName name="_psf112">#REF!</definedName>
    <definedName name="_psf113">#REF!</definedName>
    <definedName name="_psf114">#REF!</definedName>
    <definedName name="_psf115">#REF!</definedName>
    <definedName name="_psf116">#REF!</definedName>
    <definedName name="_psf12">#REF!</definedName>
    <definedName name="_psf13">#REF!</definedName>
    <definedName name="_psf14">#REF!</definedName>
    <definedName name="_psf15">#REF!</definedName>
    <definedName name="_psf16">#REF!</definedName>
    <definedName name="_psf17">#REF!</definedName>
    <definedName name="_psf18">#REF!</definedName>
    <definedName name="_psf19">#REF!</definedName>
    <definedName name="_psf21">#REF!</definedName>
    <definedName name="_psf210">#REF!</definedName>
    <definedName name="_psf211">#REF!</definedName>
    <definedName name="_psf212">#REF!</definedName>
    <definedName name="_psf213">#REF!</definedName>
    <definedName name="_psf214">#REF!</definedName>
    <definedName name="_psf22">#REF!</definedName>
    <definedName name="_psf23">#REF!</definedName>
    <definedName name="_psf24">#REF!</definedName>
    <definedName name="_psf25">#REF!</definedName>
    <definedName name="_psf26">#REF!</definedName>
    <definedName name="_psf27">#REF!</definedName>
    <definedName name="_psf28">#REF!</definedName>
    <definedName name="_psf29">#REF!</definedName>
    <definedName name="_psi11">#REF!</definedName>
    <definedName name="_psi110">#REF!</definedName>
    <definedName name="_psi111">#REF!</definedName>
    <definedName name="_psi112">#REF!</definedName>
    <definedName name="_psi113">#REF!</definedName>
    <definedName name="_psi114">#REF!</definedName>
    <definedName name="_psi115">#REF!</definedName>
    <definedName name="_psi116">#REF!</definedName>
    <definedName name="_psi12">#REF!</definedName>
    <definedName name="_psi13">#REF!</definedName>
    <definedName name="_psi14">#REF!</definedName>
    <definedName name="_psi15">#REF!</definedName>
    <definedName name="_psi16">#REF!</definedName>
    <definedName name="_psi17">#REF!</definedName>
    <definedName name="_psi18">#REF!</definedName>
    <definedName name="_psi19">#REF!</definedName>
    <definedName name="_psi21">#REF!</definedName>
    <definedName name="_psi210">#REF!</definedName>
    <definedName name="_psi211">#REF!</definedName>
    <definedName name="_psi212">#REF!</definedName>
    <definedName name="_psi213">#REF!</definedName>
    <definedName name="_psi214">#REF!</definedName>
    <definedName name="_psi22">#REF!</definedName>
    <definedName name="_psi23">#REF!</definedName>
    <definedName name="_psi24">#REF!</definedName>
    <definedName name="_psi25">#REF!</definedName>
    <definedName name="_psi26">#REF!</definedName>
    <definedName name="_psi27">#REF!</definedName>
    <definedName name="_psi28">#REF!</definedName>
    <definedName name="_psi29">#REF!</definedName>
    <definedName name="_R1A">#REF!</definedName>
    <definedName name="_R1B">#REF!</definedName>
    <definedName name="_r1M">#REF!</definedName>
    <definedName name="_Regression_Int" hidden="1">1</definedName>
    <definedName name="_Regression_Out" localSheetId="1" hidden="1">#REF!</definedName>
    <definedName name="_Regression_Out" hidden="1">#REF!</definedName>
    <definedName name="_Regression_X" localSheetId="1" hidden="1">#REF!</definedName>
    <definedName name="_Regression_X" hidden="1">#REF!</definedName>
    <definedName name="_Regression_Y" localSheetId="1" hidden="1">#REF!</definedName>
    <definedName name="_Regression_Y" hidden="1">#REF!</definedName>
    <definedName name="_Sort" hidden="1">#REF!</definedName>
    <definedName name="_Table1_In1" localSheetId="1" hidden="1">[1]Main!$U$48</definedName>
    <definedName name="_Table1_In1" hidden="1">#REF!</definedName>
    <definedName name="_Table1_Out" localSheetId="1" hidden="1">#REF!</definedName>
    <definedName name="_Table1_Out" hidden="1">#REF!</definedName>
    <definedName name="_Table2_In1" localSheetId="1" hidden="1">[1]Main!$U$48</definedName>
    <definedName name="_Table2_In1" hidden="1">#REF!</definedName>
    <definedName name="_Table2_In2" localSheetId="1" hidden="1">[1]Input!$M$3</definedName>
    <definedName name="_Table2_In2" hidden="1">#REF!</definedName>
    <definedName name="_Table2_Out" localSheetId="1" hidden="1">#REF!</definedName>
    <definedName name="_Table2_Out" hidden="1">#REF!</definedName>
    <definedName name="_tb1">#REF!</definedName>
    <definedName name="_TEE6">#REF!</definedName>
    <definedName name="_tf1">#REF!</definedName>
    <definedName name="_Tf2">#REF!</definedName>
    <definedName name="_Ti1">#REF!</definedName>
    <definedName name="_ti2">#REF!</definedName>
    <definedName name="_tt1">#REF!</definedName>
    <definedName name="A">#REF!</definedName>
    <definedName name="A.1">#REF!</definedName>
    <definedName name="A.1.1.1">#REF!</definedName>
    <definedName name="A.1.1.1_11">"#REF!"</definedName>
    <definedName name="A.1.1.1_12">"#REF!"</definedName>
    <definedName name="A.1.1.1_13">"#REF!"</definedName>
    <definedName name="A.1.1.1_14">"#REF!"</definedName>
    <definedName name="A.1.1.1_15">"#REF!"</definedName>
    <definedName name="A.1.1.1_16">"#REF!"</definedName>
    <definedName name="A.1.1.1_17">"#REF!"</definedName>
    <definedName name="A.1.1.1_18">"#REF!"</definedName>
    <definedName name="A.1.1.1_19">"#REF!"</definedName>
    <definedName name="A.1.1.1_2">"#REF!"</definedName>
    <definedName name="A.1.1.1_20">"#REF!"</definedName>
    <definedName name="A.1.1.1_21">"#REF!"</definedName>
    <definedName name="A.1.1.1_22">"#REF!"</definedName>
    <definedName name="A.1.1.1_23">"#REF!"</definedName>
    <definedName name="A.1.1.1_24">"#REF!"</definedName>
    <definedName name="A.1.1.1_25">"#REF!"</definedName>
    <definedName name="A.1.1.1_26">"#REF!"</definedName>
    <definedName name="A.1.1.1_27">"#REF!"</definedName>
    <definedName name="A.1.1.1_28">"#REF!"</definedName>
    <definedName name="A.1.1.1_29">"#REF!"</definedName>
    <definedName name="A.1.1.1_3">"#REF!"</definedName>
    <definedName name="A.1.1.1_30">"#REF!"</definedName>
    <definedName name="A.1.1.1_4">"#REF!"</definedName>
    <definedName name="A.1.1.1_5">"#REF!"</definedName>
    <definedName name="A.1.1.1_7">"#REF!"</definedName>
    <definedName name="A.1.1.1_8">"#REF!"</definedName>
    <definedName name="A.1.1.1_9">"#REF!"</definedName>
    <definedName name="A.1.1.2">#REF!</definedName>
    <definedName name="A.1.1.2_11">"#REF!"</definedName>
    <definedName name="A.1.1.2_12">"#REF!"</definedName>
    <definedName name="A.1.1.2_13">"#REF!"</definedName>
    <definedName name="A.1.1.2_14">"#REF!"</definedName>
    <definedName name="A.1.1.2_15">"#REF!"</definedName>
    <definedName name="A.1.1.2_16">"#REF!"</definedName>
    <definedName name="A.1.1.2_17">"#REF!"</definedName>
    <definedName name="A.1.1.2_18">"#REF!"</definedName>
    <definedName name="A.1.1.2_19">"#REF!"</definedName>
    <definedName name="A.1.1.2_2">"#REF!"</definedName>
    <definedName name="A.1.1.2_20">"#REF!"</definedName>
    <definedName name="A.1.1.2_21">"#REF!"</definedName>
    <definedName name="A.1.1.2_22">"#REF!"</definedName>
    <definedName name="A.1.1.2_23">"#REF!"</definedName>
    <definedName name="A.1.1.2_24">"#REF!"</definedName>
    <definedName name="A.1.1.2_25">"#REF!"</definedName>
    <definedName name="A.1.1.2_26">"#REF!"</definedName>
    <definedName name="A.1.1.2_27">"#REF!"</definedName>
    <definedName name="A.1.1.2_28">"#REF!"</definedName>
    <definedName name="A.1.1.2_29">"#REF!"</definedName>
    <definedName name="A.1.1.2_3">"#REF!"</definedName>
    <definedName name="A.1.1.2_30">"#REF!"</definedName>
    <definedName name="A.1.1.2_4">"#REF!"</definedName>
    <definedName name="A.1.1.2_5">"#REF!"</definedName>
    <definedName name="A.1.1.2_7">"#REF!"</definedName>
    <definedName name="A.1.1.2_8">"#REF!"</definedName>
    <definedName name="A.1.1.2_9">"#REF!"</definedName>
    <definedName name="A.1.1.3">#REF!</definedName>
    <definedName name="A.1.1.3_11">"#REF!"</definedName>
    <definedName name="A.1.1.3_12">"#REF!"</definedName>
    <definedName name="A.1.1.3_13">"#REF!"</definedName>
    <definedName name="A.1.1.3_14">"#REF!"</definedName>
    <definedName name="A.1.1.3_15">"#REF!"</definedName>
    <definedName name="A.1.1.3_16">"#REF!"</definedName>
    <definedName name="A.1.1.3_17">"#REF!"</definedName>
    <definedName name="A.1.1.3_18">"#REF!"</definedName>
    <definedName name="A.1.1.3_19">"#REF!"</definedName>
    <definedName name="A.1.1.3_2">"#REF!"</definedName>
    <definedName name="A.1.1.3_20">"#REF!"</definedName>
    <definedName name="A.1.1.3_21">"#REF!"</definedName>
    <definedName name="A.1.1.3_22">"#REF!"</definedName>
    <definedName name="A.1.1.3_23">"#REF!"</definedName>
    <definedName name="A.1.1.3_24">"#REF!"</definedName>
    <definedName name="A.1.1.3_25">"#REF!"</definedName>
    <definedName name="A.1.1.3_26">"#REF!"</definedName>
    <definedName name="A.1.1.3_27">"#REF!"</definedName>
    <definedName name="A.1.1.3_28">"#REF!"</definedName>
    <definedName name="A.1.1.3_29">"#REF!"</definedName>
    <definedName name="A.1.1.3_3">"#REF!"</definedName>
    <definedName name="A.1.1.3_30">"#REF!"</definedName>
    <definedName name="A.1.1.3_4">"#REF!"</definedName>
    <definedName name="A.1.1.3_5">"#REF!"</definedName>
    <definedName name="A.1.1.3_7">"#REF!"</definedName>
    <definedName name="A.1.1.3_8">"#REF!"</definedName>
    <definedName name="A.1.1.3_9">"#REF!"</definedName>
    <definedName name="A.1.1.4">#REF!</definedName>
    <definedName name="A.1.1.4_11">"#REF!"</definedName>
    <definedName name="A.1.1.4_12">"#REF!"</definedName>
    <definedName name="A.1.1.4_13">"#REF!"</definedName>
    <definedName name="A.1.1.4_14">"#REF!"</definedName>
    <definedName name="A.1.1.4_15">"#REF!"</definedName>
    <definedName name="A.1.1.4_16">"#REF!"</definedName>
    <definedName name="A.1.1.4_17">"#REF!"</definedName>
    <definedName name="A.1.1.4_18">"#REF!"</definedName>
    <definedName name="A.1.1.4_19">"#REF!"</definedName>
    <definedName name="A.1.1.4_2">"#REF!"</definedName>
    <definedName name="A.1.1.4_20">"#REF!"</definedName>
    <definedName name="A.1.1.4_21">"#REF!"</definedName>
    <definedName name="A.1.1.4_22">"#REF!"</definedName>
    <definedName name="A.1.1.4_23">"#REF!"</definedName>
    <definedName name="A.1.1.4_24">"#REF!"</definedName>
    <definedName name="A.1.1.4_25">"#REF!"</definedName>
    <definedName name="A.1.1.4_26">"#REF!"</definedName>
    <definedName name="A.1.1.4_27">"#REF!"</definedName>
    <definedName name="A.1.1.4_28">"#REF!"</definedName>
    <definedName name="A.1.1.4_29">"#REF!"</definedName>
    <definedName name="A.1.1.4_3">"#REF!"</definedName>
    <definedName name="A.1.1.4_30">"#REF!"</definedName>
    <definedName name="A.1.1.4_4">"#REF!"</definedName>
    <definedName name="A.1.1.4_5">"#REF!"</definedName>
    <definedName name="A.1.1.4_7">"#REF!"</definedName>
    <definedName name="A.1.1.4_8">"#REF!"</definedName>
    <definedName name="A.1.1.4_9">"#REF!"</definedName>
    <definedName name="A.1.1.5">#REF!</definedName>
    <definedName name="A.1.1.5.">#REF!</definedName>
    <definedName name="A.1.1.5._11">"#REF!"</definedName>
    <definedName name="A.1.1.5._12">"#REF!"</definedName>
    <definedName name="A.1.1.5._13">"#REF!"</definedName>
    <definedName name="A.1.1.5._14">"#REF!"</definedName>
    <definedName name="A.1.1.5._15">"#REF!"</definedName>
    <definedName name="A.1.1.5._16">"#REF!"</definedName>
    <definedName name="A.1.1.5._17">"#REF!"</definedName>
    <definedName name="A.1.1.5._18">"#REF!"</definedName>
    <definedName name="A.1.1.5._19">"#REF!"</definedName>
    <definedName name="A.1.1.5._2">"#REF!"</definedName>
    <definedName name="A.1.1.5._20">"#REF!"</definedName>
    <definedName name="A.1.1.5._21">"#REF!"</definedName>
    <definedName name="A.1.1.5._22">"#REF!"</definedName>
    <definedName name="A.1.1.5._23">"#REF!"</definedName>
    <definedName name="A.1.1.5._24">"#REF!"</definedName>
    <definedName name="A.1.1.5._25">"#REF!"</definedName>
    <definedName name="A.1.1.5._26">"#REF!"</definedName>
    <definedName name="A.1.1.5._27">"#REF!"</definedName>
    <definedName name="A.1.1.5._28">"#REF!"</definedName>
    <definedName name="A.1.1.5._29">"#REF!"</definedName>
    <definedName name="A.1.1.5._3">"#REF!"</definedName>
    <definedName name="A.1.1.5._30">"#REF!"</definedName>
    <definedName name="A.1.1.5._4">"#REF!"</definedName>
    <definedName name="A.1.1.5._5">"#REF!"</definedName>
    <definedName name="A.1.1.5._7">"#REF!"</definedName>
    <definedName name="A.1.1.5._8">"#REF!"</definedName>
    <definedName name="A.1.1.5._9">"#REF!"</definedName>
    <definedName name="A.1.1.5_11">"#REF!"</definedName>
    <definedName name="A.1.1.5_12">"#REF!"</definedName>
    <definedName name="A.1.1.5_13">"#REF!"</definedName>
    <definedName name="A.1.1.5_14">"#REF!"</definedName>
    <definedName name="A.1.1.5_15">"#REF!"</definedName>
    <definedName name="A.1.1.5_16">"#REF!"</definedName>
    <definedName name="A.1.1.5_17">"#REF!"</definedName>
    <definedName name="A.1.1.5_18">"#REF!"</definedName>
    <definedName name="A.1.1.5_19">"#REF!"</definedName>
    <definedName name="A.1.1.5_2">"#REF!"</definedName>
    <definedName name="A.1.1.5_20">"#REF!"</definedName>
    <definedName name="A.1.1.5_21">"#REF!"</definedName>
    <definedName name="A.1.1.5_22">"#REF!"</definedName>
    <definedName name="A.1.1.5_23">"#REF!"</definedName>
    <definedName name="A.1.1.5_24">"#REF!"</definedName>
    <definedName name="A.1.1.5_25">"#REF!"</definedName>
    <definedName name="A.1.1.5_26">"#REF!"</definedName>
    <definedName name="A.1.1.5_27">"#REF!"</definedName>
    <definedName name="A.1.1.5_28">"#REF!"</definedName>
    <definedName name="A.1.1.5_29">"#REF!"</definedName>
    <definedName name="A.1.1.5_3">"#REF!"</definedName>
    <definedName name="A.1.1.5_30">"#REF!"</definedName>
    <definedName name="A.1.1.5_4">"#REF!"</definedName>
    <definedName name="A.1.1.5_5">"#REF!"</definedName>
    <definedName name="A.1.1.5_7">"#REF!"</definedName>
    <definedName name="A.1.1.5_8">"#REF!"</definedName>
    <definedName name="A.1.1.5_9">"#REF!"</definedName>
    <definedName name="A.1.1.6">#REF!</definedName>
    <definedName name="A.1.1.6_11">"#REF!"</definedName>
    <definedName name="A.1.1.6_12">"#REF!"</definedName>
    <definedName name="A.1.1.6_13">"#REF!"</definedName>
    <definedName name="A.1.1.6_14">"#REF!"</definedName>
    <definedName name="A.1.1.6_15">"#REF!"</definedName>
    <definedName name="A.1.1.6_16">"#REF!"</definedName>
    <definedName name="A.1.1.6_17">"#REF!"</definedName>
    <definedName name="A.1.1.6_18">"#REF!"</definedName>
    <definedName name="A.1.1.6_19">"#REF!"</definedName>
    <definedName name="A.1.1.6_2">"#REF!"</definedName>
    <definedName name="A.1.1.6_20">"#REF!"</definedName>
    <definedName name="A.1.1.6_21">"#REF!"</definedName>
    <definedName name="A.1.1.6_22">"#REF!"</definedName>
    <definedName name="A.1.1.6_23">"#REF!"</definedName>
    <definedName name="A.1.1.6_24">"#REF!"</definedName>
    <definedName name="A.1.1.6_25">"#REF!"</definedName>
    <definedName name="A.1.1.6_26">"#REF!"</definedName>
    <definedName name="A.1.1.6_27">"#REF!"</definedName>
    <definedName name="A.1.1.6_28">"#REF!"</definedName>
    <definedName name="A.1.1.6_29">"#REF!"</definedName>
    <definedName name="A.1.1.6_3">"#REF!"</definedName>
    <definedName name="A.1.1.6_30">"#REF!"</definedName>
    <definedName name="A.1.1.6_4">"#REF!"</definedName>
    <definedName name="A.1.1.6_5">"#REF!"</definedName>
    <definedName name="A.1.1.6_7">"#REF!"</definedName>
    <definedName name="A.1.1.6_8">"#REF!"</definedName>
    <definedName name="A.1.1.6_9">"#REF!"</definedName>
    <definedName name="A.1.1.7">#REF!</definedName>
    <definedName name="A.1.1.7_11">"#REF!"</definedName>
    <definedName name="A.1.1.7_12">"#REF!"</definedName>
    <definedName name="A.1.1.7_13">"#REF!"</definedName>
    <definedName name="A.1.1.7_14">"#REF!"</definedName>
    <definedName name="A.1.1.7_15">"#REF!"</definedName>
    <definedName name="A.1.1.7_16">"#REF!"</definedName>
    <definedName name="A.1.1.7_17">"#REF!"</definedName>
    <definedName name="A.1.1.7_18">"#REF!"</definedName>
    <definedName name="A.1.1.7_19">"#REF!"</definedName>
    <definedName name="A.1.1.7_2">"#REF!"</definedName>
    <definedName name="A.1.1.7_20">"#REF!"</definedName>
    <definedName name="A.1.1.7_21">"#REF!"</definedName>
    <definedName name="A.1.1.7_22">"#REF!"</definedName>
    <definedName name="A.1.1.7_23">"#REF!"</definedName>
    <definedName name="A.1.1.7_24">"#REF!"</definedName>
    <definedName name="A.1.1.7_25">"#REF!"</definedName>
    <definedName name="A.1.1.7_26">"#REF!"</definedName>
    <definedName name="A.1.1.7_27">"#REF!"</definedName>
    <definedName name="A.1.1.7_28">"#REF!"</definedName>
    <definedName name="A.1.1.7_29">"#REF!"</definedName>
    <definedName name="A.1.1.7_3">"#REF!"</definedName>
    <definedName name="A.1.1.7_30">"#REF!"</definedName>
    <definedName name="A.1.1.7_4">"#REF!"</definedName>
    <definedName name="A.1.1.7_5">"#REF!"</definedName>
    <definedName name="A.1.1.7_7">"#REF!"</definedName>
    <definedName name="A.1.1.7_8">"#REF!"</definedName>
    <definedName name="A.1.1.7_9">"#REF!"</definedName>
    <definedName name="A.1.1.8">#REF!</definedName>
    <definedName name="A.1.1.8_11">"#REF!"</definedName>
    <definedName name="A.1.1.8_12">"#REF!"</definedName>
    <definedName name="A.1.1.8_13">"#REF!"</definedName>
    <definedName name="A.1.1.8_14">"#REF!"</definedName>
    <definedName name="A.1.1.8_15">"#REF!"</definedName>
    <definedName name="A.1.1.8_16">"#REF!"</definedName>
    <definedName name="A.1.1.8_17">"#REF!"</definedName>
    <definedName name="A.1.1.8_18">"#REF!"</definedName>
    <definedName name="A.1.1.8_19">"#REF!"</definedName>
    <definedName name="A.1.1.8_2">"#REF!"</definedName>
    <definedName name="A.1.1.8_20">"#REF!"</definedName>
    <definedName name="A.1.1.8_21">"#REF!"</definedName>
    <definedName name="A.1.1.8_22">"#REF!"</definedName>
    <definedName name="A.1.1.8_23">"#REF!"</definedName>
    <definedName name="A.1.1.8_24">"#REF!"</definedName>
    <definedName name="A.1.1.8_25">"#REF!"</definedName>
    <definedName name="A.1.1.8_26">"#REF!"</definedName>
    <definedName name="A.1.1.8_27">"#REF!"</definedName>
    <definedName name="A.1.1.8_28">"#REF!"</definedName>
    <definedName name="A.1.1.8_29">"#REF!"</definedName>
    <definedName name="A.1.1.8_3">"#REF!"</definedName>
    <definedName name="A.1.1.8_30">"#REF!"</definedName>
    <definedName name="A.1.1.8_4">"#REF!"</definedName>
    <definedName name="A.1.1.8_5">"#REF!"</definedName>
    <definedName name="A.1.1.8_7">"#REF!"</definedName>
    <definedName name="A.1.1.8_8">"#REF!"</definedName>
    <definedName name="A.1.1.8_9">"#REF!"</definedName>
    <definedName name="A.1.2.1">#REF!</definedName>
    <definedName name="A.1.2.1_11">"#REF!"</definedName>
    <definedName name="A.1.2.1_12">"#REF!"</definedName>
    <definedName name="A.1.2.1_13">"#REF!"</definedName>
    <definedName name="A.1.2.1_14">"#REF!"</definedName>
    <definedName name="A.1.2.1_15">"#REF!"</definedName>
    <definedName name="A.1.2.1_16">"#REF!"</definedName>
    <definedName name="A.1.2.1_17">"#REF!"</definedName>
    <definedName name="A.1.2.1_18">"#REF!"</definedName>
    <definedName name="A.1.2.1_19">"#REF!"</definedName>
    <definedName name="A.1.2.1_2">"#REF!"</definedName>
    <definedName name="A.1.2.1_20">"#REF!"</definedName>
    <definedName name="A.1.2.1_21">"#REF!"</definedName>
    <definedName name="A.1.2.1_22">"#REF!"</definedName>
    <definedName name="A.1.2.1_23">"#REF!"</definedName>
    <definedName name="A.1.2.1_24">"#REF!"</definedName>
    <definedName name="A.1.2.1_25">"#REF!"</definedName>
    <definedName name="A.1.2.1_26">"#REF!"</definedName>
    <definedName name="A.1.2.1_27">"#REF!"</definedName>
    <definedName name="A.1.2.1_28">"#REF!"</definedName>
    <definedName name="A.1.2.1_29">"#REF!"</definedName>
    <definedName name="A.1.2.1_3">"#REF!"</definedName>
    <definedName name="A.1.2.1_30">"#REF!"</definedName>
    <definedName name="A.1.2.1_4">"#REF!"</definedName>
    <definedName name="A.1.2.1_5">"#REF!"</definedName>
    <definedName name="A.1.2.1_7">"#REF!"</definedName>
    <definedName name="A.1.2.1_8">"#REF!"</definedName>
    <definedName name="A.1.2.1_9">"#REF!"</definedName>
    <definedName name="A.1.2.10">#REF!</definedName>
    <definedName name="A.1.2.10_11">"#REF!"</definedName>
    <definedName name="A.1.2.10_12">"#REF!"</definedName>
    <definedName name="A.1.2.10_13">"#REF!"</definedName>
    <definedName name="A.1.2.10_14">"#REF!"</definedName>
    <definedName name="A.1.2.10_15">"#REF!"</definedName>
    <definedName name="A.1.2.10_16">"#REF!"</definedName>
    <definedName name="A.1.2.10_17">"#REF!"</definedName>
    <definedName name="A.1.2.10_18">"#REF!"</definedName>
    <definedName name="A.1.2.10_19">"#REF!"</definedName>
    <definedName name="A.1.2.10_2">"#REF!"</definedName>
    <definedName name="A.1.2.10_20">"#REF!"</definedName>
    <definedName name="A.1.2.10_21">"#REF!"</definedName>
    <definedName name="A.1.2.10_22">"#REF!"</definedName>
    <definedName name="A.1.2.10_23">"#REF!"</definedName>
    <definedName name="A.1.2.10_24">"#REF!"</definedName>
    <definedName name="A.1.2.10_25">"#REF!"</definedName>
    <definedName name="A.1.2.10_26">"#REF!"</definedName>
    <definedName name="A.1.2.10_27">"#REF!"</definedName>
    <definedName name="A.1.2.10_28">"#REF!"</definedName>
    <definedName name="A.1.2.10_29">"#REF!"</definedName>
    <definedName name="A.1.2.10_3">"#REF!"</definedName>
    <definedName name="A.1.2.10_30">"#REF!"</definedName>
    <definedName name="A.1.2.10_4">"#REF!"</definedName>
    <definedName name="A.1.2.10_5">"#REF!"</definedName>
    <definedName name="A.1.2.10_7">"#REF!"</definedName>
    <definedName name="A.1.2.10_8">"#REF!"</definedName>
    <definedName name="A.1.2.10_9">"#REF!"</definedName>
    <definedName name="A.1.2.11">#REF!</definedName>
    <definedName name="A.1.2.11_11">"#REF!"</definedName>
    <definedName name="A.1.2.11_12">"#REF!"</definedName>
    <definedName name="A.1.2.11_13">"#REF!"</definedName>
    <definedName name="A.1.2.11_14">"#REF!"</definedName>
    <definedName name="A.1.2.11_15">"#REF!"</definedName>
    <definedName name="A.1.2.11_16">"#REF!"</definedName>
    <definedName name="A.1.2.11_17">"#REF!"</definedName>
    <definedName name="A.1.2.11_18">"#REF!"</definedName>
    <definedName name="A.1.2.11_19">"#REF!"</definedName>
    <definedName name="A.1.2.11_2">"#REF!"</definedName>
    <definedName name="A.1.2.11_20">"#REF!"</definedName>
    <definedName name="A.1.2.11_21">"#REF!"</definedName>
    <definedName name="A.1.2.11_22">"#REF!"</definedName>
    <definedName name="A.1.2.11_23">"#REF!"</definedName>
    <definedName name="A.1.2.11_24">"#REF!"</definedName>
    <definedName name="A.1.2.11_25">"#REF!"</definedName>
    <definedName name="A.1.2.11_26">"#REF!"</definedName>
    <definedName name="A.1.2.11_27">"#REF!"</definedName>
    <definedName name="A.1.2.11_28">"#REF!"</definedName>
    <definedName name="A.1.2.11_29">"#REF!"</definedName>
    <definedName name="A.1.2.11_3">"#REF!"</definedName>
    <definedName name="A.1.2.11_30">"#REF!"</definedName>
    <definedName name="A.1.2.11_4">"#REF!"</definedName>
    <definedName name="A.1.2.11_5">"#REF!"</definedName>
    <definedName name="A.1.2.11_7">"#REF!"</definedName>
    <definedName name="A.1.2.11_8">"#REF!"</definedName>
    <definedName name="A.1.2.11_9">"#REF!"</definedName>
    <definedName name="A.1.2.2">#REF!</definedName>
    <definedName name="A.1.2.2_11">"#REF!"</definedName>
    <definedName name="A.1.2.2_12">"#REF!"</definedName>
    <definedName name="A.1.2.2_13">"#REF!"</definedName>
    <definedName name="A.1.2.2_14">"#REF!"</definedName>
    <definedName name="A.1.2.2_15">"#REF!"</definedName>
    <definedName name="A.1.2.2_16">"#REF!"</definedName>
    <definedName name="A.1.2.2_17">"#REF!"</definedName>
    <definedName name="A.1.2.2_18">"#REF!"</definedName>
    <definedName name="A.1.2.2_19">"#REF!"</definedName>
    <definedName name="A.1.2.2_2">"#REF!"</definedName>
    <definedName name="A.1.2.2_20">"#REF!"</definedName>
    <definedName name="A.1.2.2_21">"#REF!"</definedName>
    <definedName name="A.1.2.2_22">"#REF!"</definedName>
    <definedName name="A.1.2.2_23">"#REF!"</definedName>
    <definedName name="A.1.2.2_24">"#REF!"</definedName>
    <definedName name="A.1.2.2_25">"#REF!"</definedName>
    <definedName name="A.1.2.2_26">"#REF!"</definedName>
    <definedName name="A.1.2.2_27">"#REF!"</definedName>
    <definedName name="A.1.2.2_28">"#REF!"</definedName>
    <definedName name="A.1.2.2_29">"#REF!"</definedName>
    <definedName name="A.1.2.2_3">"#REF!"</definedName>
    <definedName name="A.1.2.2_30">"#REF!"</definedName>
    <definedName name="A.1.2.2_4">"#REF!"</definedName>
    <definedName name="A.1.2.2_5">"#REF!"</definedName>
    <definedName name="A.1.2.2_7">"#REF!"</definedName>
    <definedName name="A.1.2.2_8">"#REF!"</definedName>
    <definedName name="A.1.2.2_9">"#REF!"</definedName>
    <definedName name="A.1.2.3">#REF!</definedName>
    <definedName name="A.1.2.3_11">"#REF!"</definedName>
    <definedName name="A.1.2.3_12">"#REF!"</definedName>
    <definedName name="A.1.2.3_13">"#REF!"</definedName>
    <definedName name="A.1.2.3_14">"#REF!"</definedName>
    <definedName name="A.1.2.3_15">"#REF!"</definedName>
    <definedName name="A.1.2.3_16">"#REF!"</definedName>
    <definedName name="A.1.2.3_17">"#REF!"</definedName>
    <definedName name="A.1.2.3_18">"#REF!"</definedName>
    <definedName name="A.1.2.3_19">"#REF!"</definedName>
    <definedName name="A.1.2.3_2">"#REF!"</definedName>
    <definedName name="A.1.2.3_20">"#REF!"</definedName>
    <definedName name="A.1.2.3_21">"#REF!"</definedName>
    <definedName name="A.1.2.3_22">"#REF!"</definedName>
    <definedName name="A.1.2.3_23">"#REF!"</definedName>
    <definedName name="A.1.2.3_24">"#REF!"</definedName>
    <definedName name="A.1.2.3_25">"#REF!"</definedName>
    <definedName name="A.1.2.3_26">"#REF!"</definedName>
    <definedName name="A.1.2.3_27">"#REF!"</definedName>
    <definedName name="A.1.2.3_28">"#REF!"</definedName>
    <definedName name="A.1.2.3_29">"#REF!"</definedName>
    <definedName name="A.1.2.3_3">"#REF!"</definedName>
    <definedName name="A.1.2.3_30">"#REF!"</definedName>
    <definedName name="A.1.2.3_4">"#REF!"</definedName>
    <definedName name="A.1.2.3_5">"#REF!"</definedName>
    <definedName name="A.1.2.3_7">"#REF!"</definedName>
    <definedName name="A.1.2.3_8">"#REF!"</definedName>
    <definedName name="A.1.2.3_9">"#REF!"</definedName>
    <definedName name="A.1.2.4">#REF!</definedName>
    <definedName name="A.1.2.4_11">"#REF!"</definedName>
    <definedName name="A.1.2.4_12">"#REF!"</definedName>
    <definedName name="A.1.2.4_13">"#REF!"</definedName>
    <definedName name="A.1.2.4_14">"#REF!"</definedName>
    <definedName name="A.1.2.4_15">"#REF!"</definedName>
    <definedName name="A.1.2.4_16">"#REF!"</definedName>
    <definedName name="A.1.2.4_17">"#REF!"</definedName>
    <definedName name="A.1.2.4_18">"#REF!"</definedName>
    <definedName name="A.1.2.4_19">"#REF!"</definedName>
    <definedName name="A.1.2.4_2">"#REF!"</definedName>
    <definedName name="A.1.2.4_20">"#REF!"</definedName>
    <definedName name="A.1.2.4_21">"#REF!"</definedName>
    <definedName name="A.1.2.4_22">"#REF!"</definedName>
    <definedName name="A.1.2.4_23">"#REF!"</definedName>
    <definedName name="A.1.2.4_24">"#REF!"</definedName>
    <definedName name="A.1.2.4_25">"#REF!"</definedName>
    <definedName name="A.1.2.4_26">"#REF!"</definedName>
    <definedName name="A.1.2.4_27">"#REF!"</definedName>
    <definedName name="A.1.2.4_28">"#REF!"</definedName>
    <definedName name="A.1.2.4_29">"#REF!"</definedName>
    <definedName name="A.1.2.4_3">"#REF!"</definedName>
    <definedName name="A.1.2.4_30">"#REF!"</definedName>
    <definedName name="A.1.2.4_4">"#REF!"</definedName>
    <definedName name="A.1.2.4_5">"#REF!"</definedName>
    <definedName name="A.1.2.4_7">"#REF!"</definedName>
    <definedName name="A.1.2.4_8">"#REF!"</definedName>
    <definedName name="A.1.2.4_9">"#REF!"</definedName>
    <definedName name="A.1.2.5">#REF!</definedName>
    <definedName name="A.1.2.5_11">"#REF!"</definedName>
    <definedName name="A.1.2.5_12">"#REF!"</definedName>
    <definedName name="A.1.2.5_13">"#REF!"</definedName>
    <definedName name="A.1.2.5_14">"#REF!"</definedName>
    <definedName name="A.1.2.5_15">"#REF!"</definedName>
    <definedName name="A.1.2.5_16">"#REF!"</definedName>
    <definedName name="A.1.2.5_17">"#REF!"</definedName>
    <definedName name="A.1.2.5_18">"#REF!"</definedName>
    <definedName name="A.1.2.5_19">"#REF!"</definedName>
    <definedName name="A.1.2.5_2">"#REF!"</definedName>
    <definedName name="A.1.2.5_20">"#REF!"</definedName>
    <definedName name="A.1.2.5_21">"#REF!"</definedName>
    <definedName name="A.1.2.5_22">"#REF!"</definedName>
    <definedName name="A.1.2.5_23">"#REF!"</definedName>
    <definedName name="A.1.2.5_24">"#REF!"</definedName>
    <definedName name="A.1.2.5_25">"#REF!"</definedName>
    <definedName name="A.1.2.5_26">"#REF!"</definedName>
    <definedName name="A.1.2.5_27">"#REF!"</definedName>
    <definedName name="A.1.2.5_28">"#REF!"</definedName>
    <definedName name="A.1.2.5_29">"#REF!"</definedName>
    <definedName name="A.1.2.5_3">"#REF!"</definedName>
    <definedName name="A.1.2.5_30">"#REF!"</definedName>
    <definedName name="A.1.2.5_4">"#REF!"</definedName>
    <definedName name="A.1.2.5_5">"#REF!"</definedName>
    <definedName name="A.1.2.5_7">"#REF!"</definedName>
    <definedName name="A.1.2.5_8">"#REF!"</definedName>
    <definedName name="A.1.2.5_9">"#REF!"</definedName>
    <definedName name="A.1.2.6">#REF!</definedName>
    <definedName name="A.1.2.6_11">"#REF!"</definedName>
    <definedName name="A.1.2.6_12">"#REF!"</definedName>
    <definedName name="A.1.2.6_13">"#REF!"</definedName>
    <definedName name="A.1.2.6_14">"#REF!"</definedName>
    <definedName name="A.1.2.6_15">"#REF!"</definedName>
    <definedName name="A.1.2.6_16">"#REF!"</definedName>
    <definedName name="A.1.2.6_17">"#REF!"</definedName>
    <definedName name="A.1.2.6_18">"#REF!"</definedName>
    <definedName name="A.1.2.6_19">"#REF!"</definedName>
    <definedName name="A.1.2.6_2">"#REF!"</definedName>
    <definedName name="A.1.2.6_20">"#REF!"</definedName>
    <definedName name="A.1.2.6_21">"#REF!"</definedName>
    <definedName name="A.1.2.6_22">"#REF!"</definedName>
    <definedName name="A.1.2.6_23">"#REF!"</definedName>
    <definedName name="A.1.2.6_24">"#REF!"</definedName>
    <definedName name="A.1.2.6_25">"#REF!"</definedName>
    <definedName name="A.1.2.6_26">"#REF!"</definedName>
    <definedName name="A.1.2.6_27">"#REF!"</definedName>
    <definedName name="A.1.2.6_28">"#REF!"</definedName>
    <definedName name="A.1.2.6_29">"#REF!"</definedName>
    <definedName name="A.1.2.6_3">"#REF!"</definedName>
    <definedName name="A.1.2.6_30">"#REF!"</definedName>
    <definedName name="A.1.2.6_4">"#REF!"</definedName>
    <definedName name="A.1.2.6_5">"#REF!"</definedName>
    <definedName name="A.1.2.6_7">"#REF!"</definedName>
    <definedName name="A.1.2.6_8">"#REF!"</definedName>
    <definedName name="A.1.2.6_9">"#REF!"</definedName>
    <definedName name="A.1.2.7">#REF!</definedName>
    <definedName name="A.1.2.7_11">"#REF!"</definedName>
    <definedName name="A.1.2.7_12">"#REF!"</definedName>
    <definedName name="A.1.2.7_13">"#REF!"</definedName>
    <definedName name="A.1.2.7_14">"#REF!"</definedName>
    <definedName name="A.1.2.7_15">"#REF!"</definedName>
    <definedName name="A.1.2.7_16">"#REF!"</definedName>
    <definedName name="A.1.2.7_17">"#REF!"</definedName>
    <definedName name="A.1.2.7_18">"#REF!"</definedName>
    <definedName name="A.1.2.7_19">"#REF!"</definedName>
    <definedName name="A.1.2.7_2">"#REF!"</definedName>
    <definedName name="A.1.2.7_20">"#REF!"</definedName>
    <definedName name="A.1.2.7_21">"#REF!"</definedName>
    <definedName name="A.1.2.7_22">"#REF!"</definedName>
    <definedName name="A.1.2.7_23">"#REF!"</definedName>
    <definedName name="A.1.2.7_24">"#REF!"</definedName>
    <definedName name="A.1.2.7_25">"#REF!"</definedName>
    <definedName name="A.1.2.7_26">"#REF!"</definedName>
    <definedName name="A.1.2.7_27">"#REF!"</definedName>
    <definedName name="A.1.2.7_28">"#REF!"</definedName>
    <definedName name="A.1.2.7_29">"#REF!"</definedName>
    <definedName name="A.1.2.7_3">"#REF!"</definedName>
    <definedName name="A.1.2.7_30">"#REF!"</definedName>
    <definedName name="A.1.2.7_4">"#REF!"</definedName>
    <definedName name="A.1.2.7_5">"#REF!"</definedName>
    <definedName name="A.1.2.7_7">"#REF!"</definedName>
    <definedName name="A.1.2.7_8">"#REF!"</definedName>
    <definedName name="A.1.2.7_9">"#REF!"</definedName>
    <definedName name="A.1.2.8">#REF!</definedName>
    <definedName name="A.1.2.8_11">"#REF!"</definedName>
    <definedName name="A.1.2.8_12">"#REF!"</definedName>
    <definedName name="A.1.2.8_13">"#REF!"</definedName>
    <definedName name="A.1.2.8_14">"#REF!"</definedName>
    <definedName name="A.1.2.8_15">"#REF!"</definedName>
    <definedName name="A.1.2.8_16">"#REF!"</definedName>
    <definedName name="A.1.2.8_17">"#REF!"</definedName>
    <definedName name="A.1.2.8_18">"#REF!"</definedName>
    <definedName name="A.1.2.8_19">"#REF!"</definedName>
    <definedName name="A.1.2.8_2">"#REF!"</definedName>
    <definedName name="A.1.2.8_20">"#REF!"</definedName>
    <definedName name="A.1.2.8_21">"#REF!"</definedName>
    <definedName name="A.1.2.8_22">"#REF!"</definedName>
    <definedName name="A.1.2.8_23">"#REF!"</definedName>
    <definedName name="A.1.2.8_24">"#REF!"</definedName>
    <definedName name="A.1.2.8_25">"#REF!"</definedName>
    <definedName name="A.1.2.8_26">"#REF!"</definedName>
    <definedName name="A.1.2.8_27">"#REF!"</definedName>
    <definedName name="A.1.2.8_28">"#REF!"</definedName>
    <definedName name="A.1.2.8_29">"#REF!"</definedName>
    <definedName name="A.1.2.8_3">"#REF!"</definedName>
    <definedName name="A.1.2.8_30">"#REF!"</definedName>
    <definedName name="A.1.2.8_4">"#REF!"</definedName>
    <definedName name="A.1.2.8_5">"#REF!"</definedName>
    <definedName name="A.1.2.8_7">"#REF!"</definedName>
    <definedName name="A.1.2.8_8">"#REF!"</definedName>
    <definedName name="A.1.2.8_9">"#REF!"</definedName>
    <definedName name="A.1.2.9">#REF!</definedName>
    <definedName name="A.1.2.9_11">"#REF!"</definedName>
    <definedName name="A.1.2.9_12">"#REF!"</definedName>
    <definedName name="A.1.2.9_13">"#REF!"</definedName>
    <definedName name="A.1.2.9_14">"#REF!"</definedName>
    <definedName name="A.1.2.9_15">"#REF!"</definedName>
    <definedName name="A.1.2.9_16">"#REF!"</definedName>
    <definedName name="A.1.2.9_17">"#REF!"</definedName>
    <definedName name="A.1.2.9_18">"#REF!"</definedName>
    <definedName name="A.1.2.9_19">"#REF!"</definedName>
    <definedName name="A.1.2.9_2">"#REF!"</definedName>
    <definedName name="A.1.2.9_20">"#REF!"</definedName>
    <definedName name="A.1.2.9_21">"#REF!"</definedName>
    <definedName name="A.1.2.9_22">"#REF!"</definedName>
    <definedName name="A.1.2.9_23">"#REF!"</definedName>
    <definedName name="A.1.2.9_24">"#REF!"</definedName>
    <definedName name="A.1.2.9_25">"#REF!"</definedName>
    <definedName name="A.1.2.9_26">"#REF!"</definedName>
    <definedName name="A.1.2.9_27">"#REF!"</definedName>
    <definedName name="A.1.2.9_28">"#REF!"</definedName>
    <definedName name="A.1.2.9_29">"#REF!"</definedName>
    <definedName name="A.1.2.9_3">"#REF!"</definedName>
    <definedName name="A.1.2.9_30">"#REF!"</definedName>
    <definedName name="A.1.2.9_4">"#REF!"</definedName>
    <definedName name="A.1.2.9_5">"#REF!"</definedName>
    <definedName name="A.1.2.9_7">"#REF!"</definedName>
    <definedName name="A.1.2.9_8">"#REF!"</definedName>
    <definedName name="A.1.2.9_9">"#REF!"</definedName>
    <definedName name="A.1.3.1">#REF!</definedName>
    <definedName name="A.1.3.1_11">"#REF!"</definedName>
    <definedName name="A.1.3.1_12">"#REF!"</definedName>
    <definedName name="A.1.3.1_13">"#REF!"</definedName>
    <definedName name="A.1.3.1_14">"#REF!"</definedName>
    <definedName name="A.1.3.1_15">"#REF!"</definedName>
    <definedName name="A.1.3.1_16">"#REF!"</definedName>
    <definedName name="A.1.3.1_17">"#REF!"</definedName>
    <definedName name="A.1.3.1_18">"#REF!"</definedName>
    <definedName name="A.1.3.1_19">"#REF!"</definedName>
    <definedName name="A.1.3.1_2">"#REF!"</definedName>
    <definedName name="A.1.3.1_20">"#REF!"</definedName>
    <definedName name="A.1.3.1_21">"#REF!"</definedName>
    <definedName name="A.1.3.1_22">"#REF!"</definedName>
    <definedName name="A.1.3.1_23">"#REF!"</definedName>
    <definedName name="A.1.3.1_24">"#REF!"</definedName>
    <definedName name="A.1.3.1_25">"#REF!"</definedName>
    <definedName name="A.1.3.1_26">"#REF!"</definedName>
    <definedName name="A.1.3.1_27">"#REF!"</definedName>
    <definedName name="A.1.3.1_28">"#REF!"</definedName>
    <definedName name="A.1.3.1_29">"#REF!"</definedName>
    <definedName name="A.1.3.1_3">"#REF!"</definedName>
    <definedName name="A.1.3.1_30">"#REF!"</definedName>
    <definedName name="A.1.3.1_4">"#REF!"</definedName>
    <definedName name="A.1.3.1_5">"#REF!"</definedName>
    <definedName name="A.1.3.1_7">"#REF!"</definedName>
    <definedName name="A.1.3.1_8">"#REF!"</definedName>
    <definedName name="A.1.3.1_9">"#REF!"</definedName>
    <definedName name="A.1.3.2">#REF!</definedName>
    <definedName name="A.1.3.2_11">"#REF!"</definedName>
    <definedName name="A.1.3.2_12">"#REF!"</definedName>
    <definedName name="A.1.3.2_13">"#REF!"</definedName>
    <definedName name="A.1.3.2_14">"#REF!"</definedName>
    <definedName name="A.1.3.2_15">"#REF!"</definedName>
    <definedName name="A.1.3.2_16">"#REF!"</definedName>
    <definedName name="A.1.3.2_17">"#REF!"</definedName>
    <definedName name="A.1.3.2_18">"#REF!"</definedName>
    <definedName name="A.1.3.2_19">"#REF!"</definedName>
    <definedName name="A.1.3.2_2">"#REF!"</definedName>
    <definedName name="A.1.3.2_20">"#REF!"</definedName>
    <definedName name="A.1.3.2_21">"#REF!"</definedName>
    <definedName name="A.1.3.2_22">"#REF!"</definedName>
    <definedName name="A.1.3.2_23">"#REF!"</definedName>
    <definedName name="A.1.3.2_24">"#REF!"</definedName>
    <definedName name="A.1.3.2_25">"#REF!"</definedName>
    <definedName name="A.1.3.2_26">"#REF!"</definedName>
    <definedName name="A.1.3.2_27">"#REF!"</definedName>
    <definedName name="A.1.3.2_28">"#REF!"</definedName>
    <definedName name="A.1.3.2_29">"#REF!"</definedName>
    <definedName name="A.1.3.2_3">"#REF!"</definedName>
    <definedName name="A.1.3.2_30">"#REF!"</definedName>
    <definedName name="A.1.3.2_4">"#REF!"</definedName>
    <definedName name="A.1.3.2_5">"#REF!"</definedName>
    <definedName name="A.1.3.2_7">"#REF!"</definedName>
    <definedName name="A.1.3.2_8">"#REF!"</definedName>
    <definedName name="A.1.3.2_9">"#REF!"</definedName>
    <definedName name="A.1.3.3">#REF!</definedName>
    <definedName name="A.1.3.3_11">"#REF!"</definedName>
    <definedName name="A.1.3.3_12">"#REF!"</definedName>
    <definedName name="A.1.3.3_13">"#REF!"</definedName>
    <definedName name="A.1.3.3_14">"#REF!"</definedName>
    <definedName name="A.1.3.3_15">"#REF!"</definedName>
    <definedName name="A.1.3.3_16">"#REF!"</definedName>
    <definedName name="A.1.3.3_17">"#REF!"</definedName>
    <definedName name="A.1.3.3_18">"#REF!"</definedName>
    <definedName name="A.1.3.3_19">"#REF!"</definedName>
    <definedName name="A.1.3.3_2">"#REF!"</definedName>
    <definedName name="A.1.3.3_20">"#REF!"</definedName>
    <definedName name="A.1.3.3_21">"#REF!"</definedName>
    <definedName name="A.1.3.3_22">"#REF!"</definedName>
    <definedName name="A.1.3.3_23">"#REF!"</definedName>
    <definedName name="A.1.3.3_24">"#REF!"</definedName>
    <definedName name="A.1.3.3_25">"#REF!"</definedName>
    <definedName name="A.1.3.3_26">"#REF!"</definedName>
    <definedName name="A.1.3.3_27">"#REF!"</definedName>
    <definedName name="A.1.3.3_28">"#REF!"</definedName>
    <definedName name="A.1.3.3_29">"#REF!"</definedName>
    <definedName name="A.1.3.3_3">"#REF!"</definedName>
    <definedName name="A.1.3.3_30">"#REF!"</definedName>
    <definedName name="A.1.3.3_4">"#REF!"</definedName>
    <definedName name="A.1.3.3_5">"#REF!"</definedName>
    <definedName name="A.1.3.3_7">"#REF!"</definedName>
    <definedName name="A.1.3.3_8">"#REF!"</definedName>
    <definedName name="A.1.3.3_9">"#REF!"</definedName>
    <definedName name="A.1.3.4">#REF!</definedName>
    <definedName name="A.1.3.4_11">"#REF!"</definedName>
    <definedName name="A.1.3.4_12">"#REF!"</definedName>
    <definedName name="A.1.3.4_13">"#REF!"</definedName>
    <definedName name="A.1.3.4_14">"#REF!"</definedName>
    <definedName name="A.1.3.4_15">"#REF!"</definedName>
    <definedName name="A.1.3.4_16">"#REF!"</definedName>
    <definedName name="A.1.3.4_17">"#REF!"</definedName>
    <definedName name="A.1.3.4_18">"#REF!"</definedName>
    <definedName name="A.1.3.4_19">"#REF!"</definedName>
    <definedName name="A.1.3.4_2">"#REF!"</definedName>
    <definedName name="A.1.3.4_20">"#REF!"</definedName>
    <definedName name="A.1.3.4_21">"#REF!"</definedName>
    <definedName name="A.1.3.4_22">"#REF!"</definedName>
    <definedName name="A.1.3.4_23">"#REF!"</definedName>
    <definedName name="A.1.3.4_24">"#REF!"</definedName>
    <definedName name="A.1.3.4_25">"#REF!"</definedName>
    <definedName name="A.1.3.4_26">"#REF!"</definedName>
    <definedName name="A.1.3.4_27">"#REF!"</definedName>
    <definedName name="A.1.3.4_28">"#REF!"</definedName>
    <definedName name="A.1.3.4_29">"#REF!"</definedName>
    <definedName name="A.1.3.4_3">"#REF!"</definedName>
    <definedName name="A.1.3.4_30">"#REF!"</definedName>
    <definedName name="A.1.3.4_4">"#REF!"</definedName>
    <definedName name="A.1.3.4_5">"#REF!"</definedName>
    <definedName name="A.1.3.4_7">"#REF!"</definedName>
    <definedName name="A.1.3.4_8">"#REF!"</definedName>
    <definedName name="A.1.3.4_9">"#REF!"</definedName>
    <definedName name="A.1.3.7">#REF!</definedName>
    <definedName name="A.1.3.7_11">"#REF!"</definedName>
    <definedName name="A.1.3.7_12">"#REF!"</definedName>
    <definedName name="A.1.3.7_13">"#REF!"</definedName>
    <definedName name="A.1.3.7_14">"#REF!"</definedName>
    <definedName name="A.1.3.7_15">"#REF!"</definedName>
    <definedName name="A.1.3.7_16">"#REF!"</definedName>
    <definedName name="A.1.3.7_17">"#REF!"</definedName>
    <definedName name="A.1.3.7_18">"#REF!"</definedName>
    <definedName name="A.1.3.7_19">"#REF!"</definedName>
    <definedName name="A.1.3.7_2">"#REF!"</definedName>
    <definedName name="A.1.3.7_20">"#REF!"</definedName>
    <definedName name="A.1.3.7_21">"#REF!"</definedName>
    <definedName name="A.1.3.7_22">"#REF!"</definedName>
    <definedName name="A.1.3.7_23">"#REF!"</definedName>
    <definedName name="A.1.3.7_24">"#REF!"</definedName>
    <definedName name="A.1.3.7_25">"#REF!"</definedName>
    <definedName name="A.1.3.7_26">"#REF!"</definedName>
    <definedName name="A.1.3.7_27">"#REF!"</definedName>
    <definedName name="A.1.3.7_28">"#REF!"</definedName>
    <definedName name="A.1.3.7_29">"#REF!"</definedName>
    <definedName name="A.1.3.7_3">"#REF!"</definedName>
    <definedName name="A.1.3.7_30">"#REF!"</definedName>
    <definedName name="A.1.3.7_4">"#REF!"</definedName>
    <definedName name="A.1.3.7_5">"#REF!"</definedName>
    <definedName name="A.1.3.7_7">"#REF!"</definedName>
    <definedName name="A.1.3.7_8">"#REF!"</definedName>
    <definedName name="A.1.3.7_9">"#REF!"</definedName>
    <definedName name="A.1.3.8">#REF!</definedName>
    <definedName name="A.1.3.8_11">"#REF!"</definedName>
    <definedName name="A.1.3.8_12">"#REF!"</definedName>
    <definedName name="A.1.3.8_13">"#REF!"</definedName>
    <definedName name="A.1.3.8_14">"#REF!"</definedName>
    <definedName name="A.1.3.8_15">"#REF!"</definedName>
    <definedName name="A.1.3.8_16">"#REF!"</definedName>
    <definedName name="A.1.3.8_17">"#REF!"</definedName>
    <definedName name="A.1.3.8_18">"#REF!"</definedName>
    <definedName name="A.1.3.8_19">"#REF!"</definedName>
    <definedName name="A.1.3.8_2">"#REF!"</definedName>
    <definedName name="A.1.3.8_20">"#REF!"</definedName>
    <definedName name="A.1.3.8_21">"#REF!"</definedName>
    <definedName name="A.1.3.8_22">"#REF!"</definedName>
    <definedName name="A.1.3.8_23">"#REF!"</definedName>
    <definedName name="A.1.3.8_24">"#REF!"</definedName>
    <definedName name="A.1.3.8_25">"#REF!"</definedName>
    <definedName name="A.1.3.8_26">"#REF!"</definedName>
    <definedName name="A.1.3.8_27">"#REF!"</definedName>
    <definedName name="A.1.3.8_28">"#REF!"</definedName>
    <definedName name="A.1.3.8_29">"#REF!"</definedName>
    <definedName name="A.1.3.8_3">"#REF!"</definedName>
    <definedName name="A.1.3.8_30">"#REF!"</definedName>
    <definedName name="A.1.3.8_4">"#REF!"</definedName>
    <definedName name="A.1.3.8_5">"#REF!"</definedName>
    <definedName name="A.1.3.8_7">"#REF!"</definedName>
    <definedName name="A.1.3.8_8">"#REF!"</definedName>
    <definedName name="A.1.3.8_9">"#REF!"</definedName>
    <definedName name="A.1.4.1">#REF!</definedName>
    <definedName name="A.1.4.1_11">"#REF!"</definedName>
    <definedName name="A.1.4.1_12">"#REF!"</definedName>
    <definedName name="A.1.4.1_13">"#REF!"</definedName>
    <definedName name="A.1.4.1_14">"#REF!"</definedName>
    <definedName name="A.1.4.1_15">"#REF!"</definedName>
    <definedName name="A.1.4.1_16">"#REF!"</definedName>
    <definedName name="A.1.4.1_17">"#REF!"</definedName>
    <definedName name="A.1.4.1_18">"#REF!"</definedName>
    <definedName name="A.1.4.1_19">"#REF!"</definedName>
    <definedName name="A.1.4.1_2">"#REF!"</definedName>
    <definedName name="A.1.4.1_20">"#REF!"</definedName>
    <definedName name="A.1.4.1_21">"#REF!"</definedName>
    <definedName name="A.1.4.1_22">"#REF!"</definedName>
    <definedName name="A.1.4.1_23">"#REF!"</definedName>
    <definedName name="A.1.4.1_24">"#REF!"</definedName>
    <definedName name="A.1.4.1_25">"#REF!"</definedName>
    <definedName name="A.1.4.1_26">"#REF!"</definedName>
    <definedName name="A.1.4.1_27">"#REF!"</definedName>
    <definedName name="A.1.4.1_28">"#REF!"</definedName>
    <definedName name="A.1.4.1_29">"#REF!"</definedName>
    <definedName name="A.1.4.1_3">"#REF!"</definedName>
    <definedName name="A.1.4.1_30">"#REF!"</definedName>
    <definedName name="A.1.4.1_4">"#REF!"</definedName>
    <definedName name="A.1.4.1_5">"#REF!"</definedName>
    <definedName name="A.1.4.1_7">"#REF!"</definedName>
    <definedName name="A.1.4.1_8">"#REF!"</definedName>
    <definedName name="A.1.4.1_9">"#REF!"</definedName>
    <definedName name="A.1.4.10">#REF!</definedName>
    <definedName name="A.1.4.10_11">"#REF!"</definedName>
    <definedName name="A.1.4.10_12">"#REF!"</definedName>
    <definedName name="A.1.4.10_13">"#REF!"</definedName>
    <definedName name="A.1.4.10_14">"#REF!"</definedName>
    <definedName name="A.1.4.10_15">"#REF!"</definedName>
    <definedName name="A.1.4.10_16">"#REF!"</definedName>
    <definedName name="A.1.4.10_17">"#REF!"</definedName>
    <definedName name="A.1.4.10_18">"#REF!"</definedName>
    <definedName name="A.1.4.10_19">"#REF!"</definedName>
    <definedName name="A.1.4.10_2">"#REF!"</definedName>
    <definedName name="A.1.4.10_20">"#REF!"</definedName>
    <definedName name="A.1.4.10_21">"#REF!"</definedName>
    <definedName name="A.1.4.10_22">"#REF!"</definedName>
    <definedName name="A.1.4.10_23">"#REF!"</definedName>
    <definedName name="A.1.4.10_24">"#REF!"</definedName>
    <definedName name="A.1.4.10_25">"#REF!"</definedName>
    <definedName name="A.1.4.10_26">"#REF!"</definedName>
    <definedName name="A.1.4.10_27">"#REF!"</definedName>
    <definedName name="A.1.4.10_28">"#REF!"</definedName>
    <definedName name="A.1.4.10_29">"#REF!"</definedName>
    <definedName name="A.1.4.10_3">"#REF!"</definedName>
    <definedName name="A.1.4.10_30">"#REF!"</definedName>
    <definedName name="A.1.4.10_4">"#REF!"</definedName>
    <definedName name="A.1.4.10_5">"#REF!"</definedName>
    <definedName name="A.1.4.10_7">"#REF!"</definedName>
    <definedName name="A.1.4.10_8">"#REF!"</definedName>
    <definedName name="A.1.4.10_9">"#REF!"</definedName>
    <definedName name="A.1.4.11">#REF!</definedName>
    <definedName name="A.1.4.11_11">"#REF!"</definedName>
    <definedName name="A.1.4.11_12">"#REF!"</definedName>
    <definedName name="A.1.4.11_13">"#REF!"</definedName>
    <definedName name="A.1.4.11_14">"#REF!"</definedName>
    <definedName name="A.1.4.11_15">"#REF!"</definedName>
    <definedName name="A.1.4.11_16">"#REF!"</definedName>
    <definedName name="A.1.4.11_17">"#REF!"</definedName>
    <definedName name="A.1.4.11_18">"#REF!"</definedName>
    <definedName name="A.1.4.11_19">"#REF!"</definedName>
    <definedName name="A.1.4.11_2">"#REF!"</definedName>
    <definedName name="A.1.4.11_20">"#REF!"</definedName>
    <definedName name="A.1.4.11_21">"#REF!"</definedName>
    <definedName name="A.1.4.11_22">"#REF!"</definedName>
    <definedName name="A.1.4.11_23">"#REF!"</definedName>
    <definedName name="A.1.4.11_24">"#REF!"</definedName>
    <definedName name="A.1.4.11_25">"#REF!"</definedName>
    <definedName name="A.1.4.11_26">"#REF!"</definedName>
    <definedName name="A.1.4.11_27">"#REF!"</definedName>
    <definedName name="A.1.4.11_28">"#REF!"</definedName>
    <definedName name="A.1.4.11_29">"#REF!"</definedName>
    <definedName name="A.1.4.11_3">"#REF!"</definedName>
    <definedName name="A.1.4.11_30">"#REF!"</definedName>
    <definedName name="A.1.4.11_4">"#REF!"</definedName>
    <definedName name="A.1.4.11_5">"#REF!"</definedName>
    <definedName name="A.1.4.11_7">"#REF!"</definedName>
    <definedName name="A.1.4.11_8">"#REF!"</definedName>
    <definedName name="A.1.4.11_9">"#REF!"</definedName>
    <definedName name="A.1.4.2">#REF!</definedName>
    <definedName name="A.1.4.2_11">"#REF!"</definedName>
    <definedName name="A.1.4.2_12">"#REF!"</definedName>
    <definedName name="A.1.4.2_13">"#REF!"</definedName>
    <definedName name="A.1.4.2_14">"#REF!"</definedName>
    <definedName name="A.1.4.2_15">"#REF!"</definedName>
    <definedName name="A.1.4.2_16">"#REF!"</definedName>
    <definedName name="A.1.4.2_17">"#REF!"</definedName>
    <definedName name="A.1.4.2_18">"#REF!"</definedName>
    <definedName name="A.1.4.2_19">"#REF!"</definedName>
    <definedName name="A.1.4.2_2">"#REF!"</definedName>
    <definedName name="A.1.4.2_20">"#REF!"</definedName>
    <definedName name="A.1.4.2_21">"#REF!"</definedName>
    <definedName name="A.1.4.2_22">"#REF!"</definedName>
    <definedName name="A.1.4.2_23">"#REF!"</definedName>
    <definedName name="A.1.4.2_24">"#REF!"</definedName>
    <definedName name="A.1.4.2_25">"#REF!"</definedName>
    <definedName name="A.1.4.2_26">"#REF!"</definedName>
    <definedName name="A.1.4.2_27">"#REF!"</definedName>
    <definedName name="A.1.4.2_28">"#REF!"</definedName>
    <definedName name="A.1.4.2_29">"#REF!"</definedName>
    <definedName name="A.1.4.2_3">"#REF!"</definedName>
    <definedName name="A.1.4.2_30">"#REF!"</definedName>
    <definedName name="A.1.4.2_4">"#REF!"</definedName>
    <definedName name="A.1.4.2_5">"#REF!"</definedName>
    <definedName name="A.1.4.2_7">"#REF!"</definedName>
    <definedName name="A.1.4.2_8">"#REF!"</definedName>
    <definedName name="A.1.4.2_9">"#REF!"</definedName>
    <definedName name="A.1.4.3">#REF!</definedName>
    <definedName name="A.1.4.3_11">"#REF!"</definedName>
    <definedName name="A.1.4.3_12">"#REF!"</definedName>
    <definedName name="A.1.4.3_13">"#REF!"</definedName>
    <definedName name="A.1.4.3_14">"#REF!"</definedName>
    <definedName name="A.1.4.3_15">"#REF!"</definedName>
    <definedName name="A.1.4.3_16">"#REF!"</definedName>
    <definedName name="A.1.4.3_17">"#REF!"</definedName>
    <definedName name="A.1.4.3_18">"#REF!"</definedName>
    <definedName name="A.1.4.3_19">"#REF!"</definedName>
    <definedName name="A.1.4.3_2">"#REF!"</definedName>
    <definedName name="A.1.4.3_20">"#REF!"</definedName>
    <definedName name="A.1.4.3_21">"#REF!"</definedName>
    <definedName name="A.1.4.3_22">"#REF!"</definedName>
    <definedName name="A.1.4.3_23">"#REF!"</definedName>
    <definedName name="A.1.4.3_24">"#REF!"</definedName>
    <definedName name="A.1.4.3_25">"#REF!"</definedName>
    <definedName name="A.1.4.3_26">"#REF!"</definedName>
    <definedName name="A.1.4.3_27">"#REF!"</definedName>
    <definedName name="A.1.4.3_28">"#REF!"</definedName>
    <definedName name="A.1.4.3_29">"#REF!"</definedName>
    <definedName name="A.1.4.3_3">"#REF!"</definedName>
    <definedName name="A.1.4.3_30">"#REF!"</definedName>
    <definedName name="A.1.4.3_4">"#REF!"</definedName>
    <definedName name="A.1.4.3_5">"#REF!"</definedName>
    <definedName name="A.1.4.3_7">"#REF!"</definedName>
    <definedName name="A.1.4.3_8">"#REF!"</definedName>
    <definedName name="A.1.4.3_9">"#REF!"</definedName>
    <definedName name="A.1.4.4">#REF!</definedName>
    <definedName name="A.1.4.4_11">"#REF!"</definedName>
    <definedName name="A.1.4.4_12">"#REF!"</definedName>
    <definedName name="A.1.4.4_13">"#REF!"</definedName>
    <definedName name="A.1.4.4_14">"#REF!"</definedName>
    <definedName name="A.1.4.4_15">"#REF!"</definedName>
    <definedName name="A.1.4.4_16">"#REF!"</definedName>
    <definedName name="A.1.4.4_17">"#REF!"</definedName>
    <definedName name="A.1.4.4_18">"#REF!"</definedName>
    <definedName name="A.1.4.4_19">"#REF!"</definedName>
    <definedName name="A.1.4.4_2">"#REF!"</definedName>
    <definedName name="A.1.4.4_20">"#REF!"</definedName>
    <definedName name="A.1.4.4_21">"#REF!"</definedName>
    <definedName name="A.1.4.4_22">"#REF!"</definedName>
    <definedName name="A.1.4.4_23">"#REF!"</definedName>
    <definedName name="A.1.4.4_24">"#REF!"</definedName>
    <definedName name="A.1.4.4_25">"#REF!"</definedName>
    <definedName name="A.1.4.4_26">"#REF!"</definedName>
    <definedName name="A.1.4.4_27">"#REF!"</definedName>
    <definedName name="A.1.4.4_28">"#REF!"</definedName>
    <definedName name="A.1.4.4_29">"#REF!"</definedName>
    <definedName name="A.1.4.4_3">"#REF!"</definedName>
    <definedName name="A.1.4.4_30">"#REF!"</definedName>
    <definedName name="A.1.4.4_4">"#REF!"</definedName>
    <definedName name="A.1.4.4_5">"#REF!"</definedName>
    <definedName name="A.1.4.4_7">"#REF!"</definedName>
    <definedName name="A.1.4.4_8">"#REF!"</definedName>
    <definedName name="A.1.4.4_9">"#REF!"</definedName>
    <definedName name="A.1.4.5">#REF!</definedName>
    <definedName name="A.1.4.5_11">"#REF!"</definedName>
    <definedName name="A.1.4.5_12">"#REF!"</definedName>
    <definedName name="A.1.4.5_13">"#REF!"</definedName>
    <definedName name="A.1.4.5_14">"#REF!"</definedName>
    <definedName name="A.1.4.5_15">"#REF!"</definedName>
    <definedName name="A.1.4.5_16">"#REF!"</definedName>
    <definedName name="A.1.4.5_17">"#REF!"</definedName>
    <definedName name="A.1.4.5_18">"#REF!"</definedName>
    <definedName name="A.1.4.5_19">"#REF!"</definedName>
    <definedName name="A.1.4.5_2">"#REF!"</definedName>
    <definedName name="A.1.4.5_20">"#REF!"</definedName>
    <definedName name="A.1.4.5_21">"#REF!"</definedName>
    <definedName name="A.1.4.5_22">"#REF!"</definedName>
    <definedName name="A.1.4.5_23">"#REF!"</definedName>
    <definedName name="A.1.4.5_24">"#REF!"</definedName>
    <definedName name="A.1.4.5_25">"#REF!"</definedName>
    <definedName name="A.1.4.5_26">"#REF!"</definedName>
    <definedName name="A.1.4.5_27">"#REF!"</definedName>
    <definedName name="A.1.4.5_28">"#REF!"</definedName>
    <definedName name="A.1.4.5_29">"#REF!"</definedName>
    <definedName name="A.1.4.5_3">"#REF!"</definedName>
    <definedName name="A.1.4.5_30">"#REF!"</definedName>
    <definedName name="A.1.4.5_4">"#REF!"</definedName>
    <definedName name="A.1.4.5_5">"#REF!"</definedName>
    <definedName name="A.1.4.5_7">"#REF!"</definedName>
    <definedName name="A.1.4.5_8">"#REF!"</definedName>
    <definedName name="A.1.4.5_9">"#REF!"</definedName>
    <definedName name="A.1.4.6">#REF!</definedName>
    <definedName name="A.1.4.6_11">"#REF!"</definedName>
    <definedName name="A.1.4.6_12">"#REF!"</definedName>
    <definedName name="A.1.4.6_13">"#REF!"</definedName>
    <definedName name="A.1.4.6_14">"#REF!"</definedName>
    <definedName name="A.1.4.6_15">"#REF!"</definedName>
    <definedName name="A.1.4.6_16">"#REF!"</definedName>
    <definedName name="A.1.4.6_17">"#REF!"</definedName>
    <definedName name="A.1.4.6_18">"#REF!"</definedName>
    <definedName name="A.1.4.6_19">"#REF!"</definedName>
    <definedName name="A.1.4.6_2">"#REF!"</definedName>
    <definedName name="A.1.4.6_20">"#REF!"</definedName>
    <definedName name="A.1.4.6_21">"#REF!"</definedName>
    <definedName name="A.1.4.6_22">"#REF!"</definedName>
    <definedName name="A.1.4.6_23">"#REF!"</definedName>
    <definedName name="A.1.4.6_24">"#REF!"</definedName>
    <definedName name="A.1.4.6_25">"#REF!"</definedName>
    <definedName name="A.1.4.6_26">"#REF!"</definedName>
    <definedName name="A.1.4.6_27">"#REF!"</definedName>
    <definedName name="A.1.4.6_28">"#REF!"</definedName>
    <definedName name="A.1.4.6_29">"#REF!"</definedName>
    <definedName name="A.1.4.6_3">"#REF!"</definedName>
    <definedName name="A.1.4.6_30">"#REF!"</definedName>
    <definedName name="A.1.4.6_4">"#REF!"</definedName>
    <definedName name="A.1.4.6_5">"#REF!"</definedName>
    <definedName name="A.1.4.6_7">"#REF!"</definedName>
    <definedName name="A.1.4.6_8">"#REF!"</definedName>
    <definedName name="A.1.4.6_9">"#REF!"</definedName>
    <definedName name="A.1.4.7">#REF!</definedName>
    <definedName name="A.1.4.7_11">"#REF!"</definedName>
    <definedName name="A.1.4.7_12">"#REF!"</definedName>
    <definedName name="A.1.4.7_13">"#REF!"</definedName>
    <definedName name="A.1.4.7_14">"#REF!"</definedName>
    <definedName name="A.1.4.7_15">"#REF!"</definedName>
    <definedName name="A.1.4.7_16">"#REF!"</definedName>
    <definedName name="A.1.4.7_17">"#REF!"</definedName>
    <definedName name="A.1.4.7_18">"#REF!"</definedName>
    <definedName name="A.1.4.7_19">"#REF!"</definedName>
    <definedName name="A.1.4.7_2">"#REF!"</definedName>
    <definedName name="A.1.4.7_20">"#REF!"</definedName>
    <definedName name="A.1.4.7_21">"#REF!"</definedName>
    <definedName name="A.1.4.7_22">"#REF!"</definedName>
    <definedName name="A.1.4.7_23">"#REF!"</definedName>
    <definedName name="A.1.4.7_24">"#REF!"</definedName>
    <definedName name="A.1.4.7_25">"#REF!"</definedName>
    <definedName name="A.1.4.7_26">"#REF!"</definedName>
    <definedName name="A.1.4.7_27">"#REF!"</definedName>
    <definedName name="A.1.4.7_28">"#REF!"</definedName>
    <definedName name="A.1.4.7_29">"#REF!"</definedName>
    <definedName name="A.1.4.7_3">"#REF!"</definedName>
    <definedName name="A.1.4.7_30">"#REF!"</definedName>
    <definedName name="A.1.4.7_4">"#REF!"</definedName>
    <definedName name="A.1.4.7_5">"#REF!"</definedName>
    <definedName name="A.1.4.7_7">"#REF!"</definedName>
    <definedName name="A.1.4.7_8">"#REF!"</definedName>
    <definedName name="A.1.4.7_9">"#REF!"</definedName>
    <definedName name="A.1.4.8">#REF!</definedName>
    <definedName name="A.1.4.8_11">"#REF!"</definedName>
    <definedName name="A.1.4.8_12">"#REF!"</definedName>
    <definedName name="A.1.4.8_13">"#REF!"</definedName>
    <definedName name="A.1.4.8_14">"#REF!"</definedName>
    <definedName name="A.1.4.8_15">"#REF!"</definedName>
    <definedName name="A.1.4.8_16">"#REF!"</definedName>
    <definedName name="A.1.4.8_17">"#REF!"</definedName>
    <definedName name="A.1.4.8_18">"#REF!"</definedName>
    <definedName name="A.1.4.8_19">"#REF!"</definedName>
    <definedName name="A.1.4.8_2">"#REF!"</definedName>
    <definedName name="A.1.4.8_20">"#REF!"</definedName>
    <definedName name="A.1.4.8_21">"#REF!"</definedName>
    <definedName name="A.1.4.8_22">"#REF!"</definedName>
    <definedName name="A.1.4.8_23">"#REF!"</definedName>
    <definedName name="A.1.4.8_24">"#REF!"</definedName>
    <definedName name="A.1.4.8_25">"#REF!"</definedName>
    <definedName name="A.1.4.8_26">"#REF!"</definedName>
    <definedName name="A.1.4.8_27">"#REF!"</definedName>
    <definedName name="A.1.4.8_28">"#REF!"</definedName>
    <definedName name="A.1.4.8_29">"#REF!"</definedName>
    <definedName name="A.1.4.8_3">"#REF!"</definedName>
    <definedName name="A.1.4.8_30">"#REF!"</definedName>
    <definedName name="A.1.4.8_4">"#REF!"</definedName>
    <definedName name="A.1.4.8_5">"#REF!"</definedName>
    <definedName name="A.1.4.8_7">"#REF!"</definedName>
    <definedName name="A.1.4.8_8">"#REF!"</definedName>
    <definedName name="A.1.4.8_9">"#REF!"</definedName>
    <definedName name="A.1.4.9">#REF!</definedName>
    <definedName name="A.1.4.9_11">"#REF!"</definedName>
    <definedName name="A.1.4.9_12">"#REF!"</definedName>
    <definedName name="A.1.4.9_13">"#REF!"</definedName>
    <definedName name="A.1.4.9_14">"#REF!"</definedName>
    <definedName name="A.1.4.9_15">"#REF!"</definedName>
    <definedName name="A.1.4.9_16">"#REF!"</definedName>
    <definedName name="A.1.4.9_17">"#REF!"</definedName>
    <definedName name="A.1.4.9_18">"#REF!"</definedName>
    <definedName name="A.1.4.9_19">"#REF!"</definedName>
    <definedName name="A.1.4.9_2">"#REF!"</definedName>
    <definedName name="A.1.4.9_20">"#REF!"</definedName>
    <definedName name="A.1.4.9_21">"#REF!"</definedName>
    <definedName name="A.1.4.9_22">"#REF!"</definedName>
    <definedName name="A.1.4.9_23">"#REF!"</definedName>
    <definedName name="A.1.4.9_24">"#REF!"</definedName>
    <definedName name="A.1.4.9_25">"#REF!"</definedName>
    <definedName name="A.1.4.9_26">"#REF!"</definedName>
    <definedName name="A.1.4.9_27">"#REF!"</definedName>
    <definedName name="A.1.4.9_28">"#REF!"</definedName>
    <definedName name="A.1.4.9_29">"#REF!"</definedName>
    <definedName name="A.1.4.9_3">"#REF!"</definedName>
    <definedName name="A.1.4.9_30">"#REF!"</definedName>
    <definedName name="A.1.4.9_4">"#REF!"</definedName>
    <definedName name="A.1.4.9_5">"#REF!"</definedName>
    <definedName name="A.1.4.9_7">"#REF!"</definedName>
    <definedName name="A.1.4.9_8">"#REF!"</definedName>
    <definedName name="A.1.4.9_9">"#REF!"</definedName>
    <definedName name="A.1.5.1">#REF!</definedName>
    <definedName name="A.1.5.1_11">"#REF!"</definedName>
    <definedName name="A.1.5.1_12">"#REF!"</definedName>
    <definedName name="A.1.5.1_13">"#REF!"</definedName>
    <definedName name="A.1.5.1_14">"#REF!"</definedName>
    <definedName name="A.1.5.1_15">"#REF!"</definedName>
    <definedName name="A.1.5.1_16">"#REF!"</definedName>
    <definedName name="A.1.5.1_17">"#REF!"</definedName>
    <definedName name="A.1.5.1_18">"#REF!"</definedName>
    <definedName name="A.1.5.1_19">"#REF!"</definedName>
    <definedName name="A.1.5.1_2">"#REF!"</definedName>
    <definedName name="A.1.5.1_20">"#REF!"</definedName>
    <definedName name="A.1.5.1_21">"#REF!"</definedName>
    <definedName name="A.1.5.1_22">"#REF!"</definedName>
    <definedName name="A.1.5.1_23">"#REF!"</definedName>
    <definedName name="A.1.5.1_24">"#REF!"</definedName>
    <definedName name="A.1.5.1_25">"#REF!"</definedName>
    <definedName name="A.1.5.1_26">"#REF!"</definedName>
    <definedName name="A.1.5.1_27">"#REF!"</definedName>
    <definedName name="A.1.5.1_28">"#REF!"</definedName>
    <definedName name="A.1.5.1_29">"#REF!"</definedName>
    <definedName name="A.1.5.1_3">"#REF!"</definedName>
    <definedName name="A.1.5.1_30">"#REF!"</definedName>
    <definedName name="A.1.5.1_4">"#REF!"</definedName>
    <definedName name="A.1.5.1_5">"#REF!"</definedName>
    <definedName name="A.1.5.1_7">"#REF!"</definedName>
    <definedName name="A.1.5.1_8">"#REF!"</definedName>
    <definedName name="A.1.5.1_9">"#REF!"</definedName>
    <definedName name="A.1.5.2">#REF!</definedName>
    <definedName name="A.1.5.2_11">"#REF!"</definedName>
    <definedName name="A.1.5.2_12">"#REF!"</definedName>
    <definedName name="A.1.5.2_13">"#REF!"</definedName>
    <definedName name="A.1.5.2_14">"#REF!"</definedName>
    <definedName name="A.1.5.2_15">"#REF!"</definedName>
    <definedName name="A.1.5.2_16">"#REF!"</definedName>
    <definedName name="A.1.5.2_17">"#REF!"</definedName>
    <definedName name="A.1.5.2_18">"#REF!"</definedName>
    <definedName name="A.1.5.2_19">"#REF!"</definedName>
    <definedName name="A.1.5.2_2">"#REF!"</definedName>
    <definedName name="A.1.5.2_20">"#REF!"</definedName>
    <definedName name="A.1.5.2_21">"#REF!"</definedName>
    <definedName name="A.1.5.2_22">"#REF!"</definedName>
    <definedName name="A.1.5.2_23">"#REF!"</definedName>
    <definedName name="A.1.5.2_24">"#REF!"</definedName>
    <definedName name="A.1.5.2_25">"#REF!"</definedName>
    <definedName name="A.1.5.2_26">"#REF!"</definedName>
    <definedName name="A.1.5.2_27">"#REF!"</definedName>
    <definedName name="A.1.5.2_28">"#REF!"</definedName>
    <definedName name="A.1.5.2_29">"#REF!"</definedName>
    <definedName name="A.1.5.2_3">"#REF!"</definedName>
    <definedName name="A.1.5.2_30">"#REF!"</definedName>
    <definedName name="A.1.5.2_4">"#REF!"</definedName>
    <definedName name="A.1.5.2_5">"#REF!"</definedName>
    <definedName name="A.1.5.2_7">"#REF!"</definedName>
    <definedName name="A.1.5.2_8">"#REF!"</definedName>
    <definedName name="A.1.5.2_9">"#REF!"</definedName>
    <definedName name="A.1.6.2">#REF!</definedName>
    <definedName name="A.1.6.2_11">"#REF!"</definedName>
    <definedName name="A.1.6.2_12">"#REF!"</definedName>
    <definedName name="A.1.6.2_13">"#REF!"</definedName>
    <definedName name="A.1.6.2_14">"#REF!"</definedName>
    <definedName name="A.1.6.2_15">"#REF!"</definedName>
    <definedName name="A.1.6.2_16">"#REF!"</definedName>
    <definedName name="A.1.6.2_17">"#REF!"</definedName>
    <definedName name="A.1.6.2_18">"#REF!"</definedName>
    <definedName name="A.1.6.2_19">"#REF!"</definedName>
    <definedName name="A.1.6.2_2">"#REF!"</definedName>
    <definedName name="A.1.6.2_20">"#REF!"</definedName>
    <definedName name="A.1.6.2_21">"#REF!"</definedName>
    <definedName name="A.1.6.2_22">"#REF!"</definedName>
    <definedName name="A.1.6.2_23">"#REF!"</definedName>
    <definedName name="A.1.6.2_24">"#REF!"</definedName>
    <definedName name="A.1.6.2_25">"#REF!"</definedName>
    <definedName name="A.1.6.2_26">"#REF!"</definedName>
    <definedName name="A.1.6.2_27">"#REF!"</definedName>
    <definedName name="A.1.6.2_28">"#REF!"</definedName>
    <definedName name="A.1.6.2_29">"#REF!"</definedName>
    <definedName name="A.1.6.2_3">"#REF!"</definedName>
    <definedName name="A.1.6.2_30">"#REF!"</definedName>
    <definedName name="A.1.6.2_4">"#REF!"</definedName>
    <definedName name="A.1.6.2_5">"#REF!"</definedName>
    <definedName name="A.1.6.2_7">"#REF!"</definedName>
    <definedName name="A.1.6.2_8">"#REF!"</definedName>
    <definedName name="A.1.6.2_9">"#REF!"</definedName>
    <definedName name="A.1.6.3">#REF!</definedName>
    <definedName name="A.1.6.3_11">"#REF!"</definedName>
    <definedName name="A.1.6.3_12">"#REF!"</definedName>
    <definedName name="A.1.6.3_13">"#REF!"</definedName>
    <definedName name="A.1.6.3_14">"#REF!"</definedName>
    <definedName name="A.1.6.3_15">"#REF!"</definedName>
    <definedName name="A.1.6.3_16">"#REF!"</definedName>
    <definedName name="A.1.6.3_17">"#REF!"</definedName>
    <definedName name="A.1.6.3_18">"#REF!"</definedName>
    <definedName name="A.1.6.3_19">"#REF!"</definedName>
    <definedName name="A.1.6.3_2">"#REF!"</definedName>
    <definedName name="A.1.6.3_20">"#REF!"</definedName>
    <definedName name="A.1.6.3_21">"#REF!"</definedName>
    <definedName name="A.1.6.3_22">"#REF!"</definedName>
    <definedName name="A.1.6.3_23">"#REF!"</definedName>
    <definedName name="A.1.6.3_24">"#REF!"</definedName>
    <definedName name="A.1.6.3_25">"#REF!"</definedName>
    <definedName name="A.1.6.3_26">"#REF!"</definedName>
    <definedName name="A.1.6.3_27">"#REF!"</definedName>
    <definedName name="A.1.6.3_28">"#REF!"</definedName>
    <definedName name="A.1.6.3_29">"#REF!"</definedName>
    <definedName name="A.1.6.3_3">"#REF!"</definedName>
    <definedName name="A.1.6.3_30">"#REF!"</definedName>
    <definedName name="A.1.6.3_4">"#REF!"</definedName>
    <definedName name="A.1.6.3_5">"#REF!"</definedName>
    <definedName name="A.1.6.3_7">"#REF!"</definedName>
    <definedName name="A.1.6.3_8">"#REF!"</definedName>
    <definedName name="A.1.6.3_9">"#REF!"</definedName>
    <definedName name="A.1.6.4">#REF!</definedName>
    <definedName name="A.1.6.4_11">"#REF!"</definedName>
    <definedName name="A.1.6.4_12">"#REF!"</definedName>
    <definedName name="A.1.6.4_13">"#REF!"</definedName>
    <definedName name="A.1.6.4_14">"#REF!"</definedName>
    <definedName name="A.1.6.4_15">"#REF!"</definedName>
    <definedName name="A.1.6.4_16">"#REF!"</definedName>
    <definedName name="A.1.6.4_17">"#REF!"</definedName>
    <definedName name="A.1.6.4_18">"#REF!"</definedName>
    <definedName name="A.1.6.4_19">"#REF!"</definedName>
    <definedName name="A.1.6.4_2">"#REF!"</definedName>
    <definedName name="A.1.6.4_20">"#REF!"</definedName>
    <definedName name="A.1.6.4_21">"#REF!"</definedName>
    <definedName name="A.1.6.4_22">"#REF!"</definedName>
    <definedName name="A.1.6.4_23">"#REF!"</definedName>
    <definedName name="A.1.6.4_24">"#REF!"</definedName>
    <definedName name="A.1.6.4_25">"#REF!"</definedName>
    <definedName name="A.1.6.4_26">"#REF!"</definedName>
    <definedName name="A.1.6.4_27">"#REF!"</definedName>
    <definedName name="A.1.6.4_28">"#REF!"</definedName>
    <definedName name="A.1.6.4_29">"#REF!"</definedName>
    <definedName name="A.1.6.4_3">"#REF!"</definedName>
    <definedName name="A.1.6.4_30">"#REF!"</definedName>
    <definedName name="A.1.6.4_4">"#REF!"</definedName>
    <definedName name="A.1.6.4_5">"#REF!"</definedName>
    <definedName name="A.1.6.4_7">"#REF!"</definedName>
    <definedName name="A.1.6.4_8">"#REF!"</definedName>
    <definedName name="A.1.6.4_9">"#REF!"</definedName>
    <definedName name="A.1_11">"#REF!"</definedName>
    <definedName name="A.1_12">"#REF!"</definedName>
    <definedName name="A.1_13">"#REF!"</definedName>
    <definedName name="A.1_14">"#REF!"</definedName>
    <definedName name="A.1_15">"#REF!"</definedName>
    <definedName name="A.1_16">"#REF!"</definedName>
    <definedName name="A.1_17">"#REF!"</definedName>
    <definedName name="A.1_18">"#REF!"</definedName>
    <definedName name="A.1_19">"#REF!"</definedName>
    <definedName name="A.1_2">"#REF!"</definedName>
    <definedName name="A.1_20">"#REF!"</definedName>
    <definedName name="A.1_21">"#REF!"</definedName>
    <definedName name="A.1_22">"#REF!"</definedName>
    <definedName name="A.1_23">"#REF!"</definedName>
    <definedName name="A.1_24">"#REF!"</definedName>
    <definedName name="A.1_25">"#REF!"</definedName>
    <definedName name="A.1_26">"#REF!"</definedName>
    <definedName name="A.1_27">"#REF!"</definedName>
    <definedName name="A.1_28">"#REF!"</definedName>
    <definedName name="A.1_29">"#REF!"</definedName>
    <definedName name="A.1_3">"#REF!"</definedName>
    <definedName name="A.1_30">"#REF!"</definedName>
    <definedName name="A.1_4">"#REF!"</definedName>
    <definedName name="A.1_5">"#REF!"</definedName>
    <definedName name="A.1_7">"#REF!"</definedName>
    <definedName name="A.1_8">"#REF!"</definedName>
    <definedName name="A.1_9">"#REF!"</definedName>
    <definedName name="A.2.1.1">#REF!</definedName>
    <definedName name="A.2.1.1_11">"#REF!"</definedName>
    <definedName name="A.2.1.1_12">"#REF!"</definedName>
    <definedName name="A.2.1.1_13">"#REF!"</definedName>
    <definedName name="A.2.1.1_14">"#REF!"</definedName>
    <definedName name="A.2.1.1_15">"#REF!"</definedName>
    <definedName name="A.2.1.1_16">"#REF!"</definedName>
    <definedName name="A.2.1.1_17">"#REF!"</definedName>
    <definedName name="A.2.1.1_18">"#REF!"</definedName>
    <definedName name="A.2.1.1_19">"#REF!"</definedName>
    <definedName name="A.2.1.1_2">"#REF!"</definedName>
    <definedName name="A.2.1.1_20">"#REF!"</definedName>
    <definedName name="A.2.1.1_21">"#REF!"</definedName>
    <definedName name="A.2.1.1_22">"#REF!"</definedName>
    <definedName name="A.2.1.1_23">"#REF!"</definedName>
    <definedName name="A.2.1.1_24">"#REF!"</definedName>
    <definedName name="A.2.1.1_25">"#REF!"</definedName>
    <definedName name="A.2.1.1_26">"#REF!"</definedName>
    <definedName name="A.2.1.1_27">"#REF!"</definedName>
    <definedName name="A.2.1.1_28">"#REF!"</definedName>
    <definedName name="A.2.1.1_29">"#REF!"</definedName>
    <definedName name="A.2.1.1_3">"#REF!"</definedName>
    <definedName name="A.2.1.1_30">"#REF!"</definedName>
    <definedName name="A.2.1.1_4">"#REF!"</definedName>
    <definedName name="A.2.1.1_5">"#REF!"</definedName>
    <definedName name="A.2.1.1_7">"#REF!"</definedName>
    <definedName name="A.2.1.1_8">"#REF!"</definedName>
    <definedName name="A.2.1.1_9">"#REF!"</definedName>
    <definedName name="A.2.1.10">#REF!</definedName>
    <definedName name="A.2.1.10_11">"#REF!"</definedName>
    <definedName name="A.2.1.10_12">"#REF!"</definedName>
    <definedName name="A.2.1.10_13">"#REF!"</definedName>
    <definedName name="A.2.1.10_14">"#REF!"</definedName>
    <definedName name="A.2.1.10_15">"#REF!"</definedName>
    <definedName name="A.2.1.10_16">"#REF!"</definedName>
    <definedName name="A.2.1.10_17">"#REF!"</definedName>
    <definedName name="A.2.1.10_18">"#REF!"</definedName>
    <definedName name="A.2.1.10_19">"#REF!"</definedName>
    <definedName name="A.2.1.10_2">"#REF!"</definedName>
    <definedName name="A.2.1.10_20">"#REF!"</definedName>
    <definedName name="A.2.1.10_21">"#REF!"</definedName>
    <definedName name="A.2.1.10_22">"#REF!"</definedName>
    <definedName name="A.2.1.10_23">"#REF!"</definedName>
    <definedName name="A.2.1.10_24">"#REF!"</definedName>
    <definedName name="A.2.1.10_25">"#REF!"</definedName>
    <definedName name="A.2.1.10_26">"#REF!"</definedName>
    <definedName name="A.2.1.10_27">"#REF!"</definedName>
    <definedName name="A.2.1.10_28">"#REF!"</definedName>
    <definedName name="A.2.1.10_29">"#REF!"</definedName>
    <definedName name="A.2.1.10_3">"#REF!"</definedName>
    <definedName name="A.2.1.10_30">"#REF!"</definedName>
    <definedName name="A.2.1.10_4">"#REF!"</definedName>
    <definedName name="A.2.1.10_5">"#REF!"</definedName>
    <definedName name="A.2.1.10_7">"#REF!"</definedName>
    <definedName name="A.2.1.10_8">"#REF!"</definedName>
    <definedName name="A.2.1.10_9">"#REF!"</definedName>
    <definedName name="A.2.1.11">#REF!</definedName>
    <definedName name="A.2.1.11_11">"#REF!"</definedName>
    <definedName name="A.2.1.11_12">"#REF!"</definedName>
    <definedName name="A.2.1.11_13">"#REF!"</definedName>
    <definedName name="A.2.1.11_14">"#REF!"</definedName>
    <definedName name="A.2.1.11_15">"#REF!"</definedName>
    <definedName name="A.2.1.11_16">"#REF!"</definedName>
    <definedName name="A.2.1.11_17">"#REF!"</definedName>
    <definedName name="A.2.1.11_18">"#REF!"</definedName>
    <definedName name="A.2.1.11_19">"#REF!"</definedName>
    <definedName name="A.2.1.11_2">"#REF!"</definedName>
    <definedName name="A.2.1.11_20">"#REF!"</definedName>
    <definedName name="A.2.1.11_21">"#REF!"</definedName>
    <definedName name="A.2.1.11_22">"#REF!"</definedName>
    <definedName name="A.2.1.11_23">"#REF!"</definedName>
    <definedName name="A.2.1.11_24">"#REF!"</definedName>
    <definedName name="A.2.1.11_25">"#REF!"</definedName>
    <definedName name="A.2.1.11_26">"#REF!"</definedName>
    <definedName name="A.2.1.11_27">"#REF!"</definedName>
    <definedName name="A.2.1.11_28">"#REF!"</definedName>
    <definedName name="A.2.1.11_29">"#REF!"</definedName>
    <definedName name="A.2.1.11_3">"#REF!"</definedName>
    <definedName name="A.2.1.11_30">"#REF!"</definedName>
    <definedName name="A.2.1.11_4">"#REF!"</definedName>
    <definedName name="A.2.1.11_5">"#REF!"</definedName>
    <definedName name="A.2.1.11_7">"#REF!"</definedName>
    <definedName name="A.2.1.11_8">"#REF!"</definedName>
    <definedName name="A.2.1.11_9">"#REF!"</definedName>
    <definedName name="A.2.1.12">#REF!</definedName>
    <definedName name="A.2.1.12_11">"#REF!"</definedName>
    <definedName name="A.2.1.12_12">"#REF!"</definedName>
    <definedName name="A.2.1.12_13">"#REF!"</definedName>
    <definedName name="A.2.1.12_14">"#REF!"</definedName>
    <definedName name="A.2.1.12_15">"#REF!"</definedName>
    <definedName name="A.2.1.12_16">"#REF!"</definedName>
    <definedName name="A.2.1.12_17">"#REF!"</definedName>
    <definedName name="A.2.1.12_18">"#REF!"</definedName>
    <definedName name="A.2.1.12_19">"#REF!"</definedName>
    <definedName name="A.2.1.12_2">"#REF!"</definedName>
    <definedName name="A.2.1.12_20">"#REF!"</definedName>
    <definedName name="A.2.1.12_21">"#REF!"</definedName>
    <definedName name="A.2.1.12_22">"#REF!"</definedName>
    <definedName name="A.2.1.12_23">"#REF!"</definedName>
    <definedName name="A.2.1.12_24">"#REF!"</definedName>
    <definedName name="A.2.1.12_25">"#REF!"</definedName>
    <definedName name="A.2.1.12_26">"#REF!"</definedName>
    <definedName name="A.2.1.12_27">"#REF!"</definedName>
    <definedName name="A.2.1.12_28">"#REF!"</definedName>
    <definedName name="A.2.1.12_29">"#REF!"</definedName>
    <definedName name="A.2.1.12_3">"#REF!"</definedName>
    <definedName name="A.2.1.12_30">"#REF!"</definedName>
    <definedName name="A.2.1.12_4">"#REF!"</definedName>
    <definedName name="A.2.1.12_5">"#REF!"</definedName>
    <definedName name="A.2.1.12_7">"#REF!"</definedName>
    <definedName name="A.2.1.12_8">"#REF!"</definedName>
    <definedName name="A.2.1.12_9">"#REF!"</definedName>
    <definedName name="A.2.1.13">#REF!</definedName>
    <definedName name="A.2.1.13_11">"#REF!"</definedName>
    <definedName name="A.2.1.13_12">"#REF!"</definedName>
    <definedName name="A.2.1.13_13">"#REF!"</definedName>
    <definedName name="A.2.1.13_14">"#REF!"</definedName>
    <definedName name="A.2.1.13_15">"#REF!"</definedName>
    <definedName name="A.2.1.13_16">"#REF!"</definedName>
    <definedName name="A.2.1.13_17">"#REF!"</definedName>
    <definedName name="A.2.1.13_18">"#REF!"</definedName>
    <definedName name="A.2.1.13_19">"#REF!"</definedName>
    <definedName name="A.2.1.13_2">"#REF!"</definedName>
    <definedName name="A.2.1.13_20">"#REF!"</definedName>
    <definedName name="A.2.1.13_21">"#REF!"</definedName>
    <definedName name="A.2.1.13_22">"#REF!"</definedName>
    <definedName name="A.2.1.13_23">"#REF!"</definedName>
    <definedName name="A.2.1.13_24">"#REF!"</definedName>
    <definedName name="A.2.1.13_25">"#REF!"</definedName>
    <definedName name="A.2.1.13_26">"#REF!"</definedName>
    <definedName name="A.2.1.13_27">"#REF!"</definedName>
    <definedName name="A.2.1.13_28">"#REF!"</definedName>
    <definedName name="A.2.1.13_29">"#REF!"</definedName>
    <definedName name="A.2.1.13_3">"#REF!"</definedName>
    <definedName name="A.2.1.13_30">"#REF!"</definedName>
    <definedName name="A.2.1.13_4">"#REF!"</definedName>
    <definedName name="A.2.1.13_5">"#REF!"</definedName>
    <definedName name="A.2.1.13_7">"#REF!"</definedName>
    <definedName name="A.2.1.13_8">"#REF!"</definedName>
    <definedName name="A.2.1.13_9">"#REF!"</definedName>
    <definedName name="A.2.1.2">#REF!</definedName>
    <definedName name="A.2.1.2_11">"#REF!"</definedName>
    <definedName name="A.2.1.2_12">"#REF!"</definedName>
    <definedName name="A.2.1.2_13">"#REF!"</definedName>
    <definedName name="A.2.1.2_14">"#REF!"</definedName>
    <definedName name="A.2.1.2_15">"#REF!"</definedName>
    <definedName name="A.2.1.2_16">"#REF!"</definedName>
    <definedName name="A.2.1.2_17">"#REF!"</definedName>
    <definedName name="A.2.1.2_18">"#REF!"</definedName>
    <definedName name="A.2.1.2_19">"#REF!"</definedName>
    <definedName name="A.2.1.2_2">"#REF!"</definedName>
    <definedName name="A.2.1.2_20">"#REF!"</definedName>
    <definedName name="A.2.1.2_21">"#REF!"</definedName>
    <definedName name="A.2.1.2_22">"#REF!"</definedName>
    <definedName name="A.2.1.2_23">"#REF!"</definedName>
    <definedName name="A.2.1.2_24">"#REF!"</definedName>
    <definedName name="A.2.1.2_25">"#REF!"</definedName>
    <definedName name="A.2.1.2_26">"#REF!"</definedName>
    <definedName name="A.2.1.2_27">"#REF!"</definedName>
    <definedName name="A.2.1.2_28">"#REF!"</definedName>
    <definedName name="A.2.1.2_29">"#REF!"</definedName>
    <definedName name="A.2.1.2_3">"#REF!"</definedName>
    <definedName name="A.2.1.2_30">"#REF!"</definedName>
    <definedName name="A.2.1.2_4">"#REF!"</definedName>
    <definedName name="A.2.1.2_5">"#REF!"</definedName>
    <definedName name="A.2.1.2_7">"#REF!"</definedName>
    <definedName name="A.2.1.2_8">"#REF!"</definedName>
    <definedName name="A.2.1.2_9">"#REF!"</definedName>
    <definedName name="A.2.1.3">#REF!</definedName>
    <definedName name="A.2.1.3_11">"#REF!"</definedName>
    <definedName name="A.2.1.3_12">"#REF!"</definedName>
    <definedName name="A.2.1.3_13">"#REF!"</definedName>
    <definedName name="A.2.1.3_14">"#REF!"</definedName>
    <definedName name="A.2.1.3_15">"#REF!"</definedName>
    <definedName name="A.2.1.3_16">"#REF!"</definedName>
    <definedName name="A.2.1.3_17">"#REF!"</definedName>
    <definedName name="A.2.1.3_18">"#REF!"</definedName>
    <definedName name="A.2.1.3_19">"#REF!"</definedName>
    <definedName name="A.2.1.3_2">"#REF!"</definedName>
    <definedName name="A.2.1.3_20">"#REF!"</definedName>
    <definedName name="A.2.1.3_21">"#REF!"</definedName>
    <definedName name="A.2.1.3_22">"#REF!"</definedName>
    <definedName name="A.2.1.3_23">"#REF!"</definedName>
    <definedName name="A.2.1.3_24">"#REF!"</definedName>
    <definedName name="A.2.1.3_25">"#REF!"</definedName>
    <definedName name="A.2.1.3_26">"#REF!"</definedName>
    <definedName name="A.2.1.3_27">"#REF!"</definedName>
    <definedName name="A.2.1.3_28">"#REF!"</definedName>
    <definedName name="A.2.1.3_29">"#REF!"</definedName>
    <definedName name="A.2.1.3_3">"#REF!"</definedName>
    <definedName name="A.2.1.3_30">"#REF!"</definedName>
    <definedName name="A.2.1.3_4">"#REF!"</definedName>
    <definedName name="A.2.1.3_5">"#REF!"</definedName>
    <definedName name="A.2.1.3_7">"#REF!"</definedName>
    <definedName name="A.2.1.3_8">"#REF!"</definedName>
    <definedName name="A.2.1.3_9">"#REF!"</definedName>
    <definedName name="A.2.1.4">#REF!</definedName>
    <definedName name="A.2.1.4_11">"#REF!"</definedName>
    <definedName name="A.2.1.4_12">"#REF!"</definedName>
    <definedName name="A.2.1.4_13">"#REF!"</definedName>
    <definedName name="A.2.1.4_14">"#REF!"</definedName>
    <definedName name="A.2.1.4_15">"#REF!"</definedName>
    <definedName name="A.2.1.4_16">"#REF!"</definedName>
    <definedName name="A.2.1.4_17">"#REF!"</definedName>
    <definedName name="A.2.1.4_18">"#REF!"</definedName>
    <definedName name="A.2.1.4_19">"#REF!"</definedName>
    <definedName name="A.2.1.4_2">"#REF!"</definedName>
    <definedName name="A.2.1.4_20">"#REF!"</definedName>
    <definedName name="A.2.1.4_21">"#REF!"</definedName>
    <definedName name="A.2.1.4_22">"#REF!"</definedName>
    <definedName name="A.2.1.4_23">"#REF!"</definedName>
    <definedName name="A.2.1.4_24">"#REF!"</definedName>
    <definedName name="A.2.1.4_25">"#REF!"</definedName>
    <definedName name="A.2.1.4_26">"#REF!"</definedName>
    <definedName name="A.2.1.4_27">"#REF!"</definedName>
    <definedName name="A.2.1.4_28">"#REF!"</definedName>
    <definedName name="A.2.1.4_29">"#REF!"</definedName>
    <definedName name="A.2.1.4_3">"#REF!"</definedName>
    <definedName name="A.2.1.4_30">"#REF!"</definedName>
    <definedName name="A.2.1.4_4">"#REF!"</definedName>
    <definedName name="A.2.1.4_5">"#REF!"</definedName>
    <definedName name="A.2.1.4_7">"#REF!"</definedName>
    <definedName name="A.2.1.4_8">"#REF!"</definedName>
    <definedName name="A.2.1.4_9">"#REF!"</definedName>
    <definedName name="A.2.1.6">#REF!</definedName>
    <definedName name="A.2.1.6_11">"#REF!"</definedName>
    <definedName name="A.2.1.6_12">"#REF!"</definedName>
    <definedName name="A.2.1.6_13">"#REF!"</definedName>
    <definedName name="A.2.1.6_14">"#REF!"</definedName>
    <definedName name="A.2.1.6_15">"#REF!"</definedName>
    <definedName name="A.2.1.6_16">"#REF!"</definedName>
    <definedName name="A.2.1.6_17">"#REF!"</definedName>
    <definedName name="A.2.1.6_18">"#REF!"</definedName>
    <definedName name="A.2.1.6_19">"#REF!"</definedName>
    <definedName name="A.2.1.6_2">"#REF!"</definedName>
    <definedName name="A.2.1.6_20">"#REF!"</definedName>
    <definedName name="A.2.1.6_21">"#REF!"</definedName>
    <definedName name="A.2.1.6_22">"#REF!"</definedName>
    <definedName name="A.2.1.6_23">"#REF!"</definedName>
    <definedName name="A.2.1.6_24">"#REF!"</definedName>
    <definedName name="A.2.1.6_25">"#REF!"</definedName>
    <definedName name="A.2.1.6_26">"#REF!"</definedName>
    <definedName name="A.2.1.6_27">"#REF!"</definedName>
    <definedName name="A.2.1.6_28">"#REF!"</definedName>
    <definedName name="A.2.1.6_29">"#REF!"</definedName>
    <definedName name="A.2.1.6_3">"#REF!"</definedName>
    <definedName name="A.2.1.6_30">"#REF!"</definedName>
    <definedName name="A.2.1.6_4">"#REF!"</definedName>
    <definedName name="A.2.1.6_5">"#REF!"</definedName>
    <definedName name="A.2.1.6_7">"#REF!"</definedName>
    <definedName name="A.2.1.6_8">"#REF!"</definedName>
    <definedName name="A.2.1.6_9">"#REF!"</definedName>
    <definedName name="A.2.1.7">#REF!</definedName>
    <definedName name="A.2.1.7_11">"#REF!"</definedName>
    <definedName name="A.2.1.7_12">"#REF!"</definedName>
    <definedName name="A.2.1.7_13">"#REF!"</definedName>
    <definedName name="A.2.1.7_14">"#REF!"</definedName>
    <definedName name="A.2.1.7_15">"#REF!"</definedName>
    <definedName name="A.2.1.7_16">"#REF!"</definedName>
    <definedName name="A.2.1.7_17">"#REF!"</definedName>
    <definedName name="A.2.1.7_18">"#REF!"</definedName>
    <definedName name="A.2.1.7_19">"#REF!"</definedName>
    <definedName name="A.2.1.7_2">"#REF!"</definedName>
    <definedName name="A.2.1.7_20">"#REF!"</definedName>
    <definedName name="A.2.1.7_21">"#REF!"</definedName>
    <definedName name="A.2.1.7_22">"#REF!"</definedName>
    <definedName name="A.2.1.7_23">"#REF!"</definedName>
    <definedName name="A.2.1.7_24">"#REF!"</definedName>
    <definedName name="A.2.1.7_25">"#REF!"</definedName>
    <definedName name="A.2.1.7_26">"#REF!"</definedName>
    <definedName name="A.2.1.7_27">"#REF!"</definedName>
    <definedName name="A.2.1.7_28">"#REF!"</definedName>
    <definedName name="A.2.1.7_29">"#REF!"</definedName>
    <definedName name="A.2.1.7_3">"#REF!"</definedName>
    <definedName name="A.2.1.7_30">"#REF!"</definedName>
    <definedName name="A.2.1.7_4">"#REF!"</definedName>
    <definedName name="A.2.1.7_5">"#REF!"</definedName>
    <definedName name="A.2.1.7_7">"#REF!"</definedName>
    <definedName name="A.2.1.7_8">"#REF!"</definedName>
    <definedName name="A.2.1.7_9">"#REF!"</definedName>
    <definedName name="A.2.1.8">#REF!</definedName>
    <definedName name="A.2.1.8_11">"#REF!"</definedName>
    <definedName name="A.2.1.8_12">"#REF!"</definedName>
    <definedName name="A.2.1.8_13">"#REF!"</definedName>
    <definedName name="A.2.1.8_14">"#REF!"</definedName>
    <definedName name="A.2.1.8_15">"#REF!"</definedName>
    <definedName name="A.2.1.8_16">"#REF!"</definedName>
    <definedName name="A.2.1.8_17">"#REF!"</definedName>
    <definedName name="A.2.1.8_18">"#REF!"</definedName>
    <definedName name="A.2.1.8_19">"#REF!"</definedName>
    <definedName name="A.2.1.8_2">"#REF!"</definedName>
    <definedName name="A.2.1.8_20">"#REF!"</definedName>
    <definedName name="A.2.1.8_21">"#REF!"</definedName>
    <definedName name="A.2.1.8_22">"#REF!"</definedName>
    <definedName name="A.2.1.8_23">"#REF!"</definedName>
    <definedName name="A.2.1.8_24">"#REF!"</definedName>
    <definedName name="A.2.1.8_25">"#REF!"</definedName>
    <definedName name="A.2.1.8_26">"#REF!"</definedName>
    <definedName name="A.2.1.8_27">"#REF!"</definedName>
    <definedName name="A.2.1.8_28">"#REF!"</definedName>
    <definedName name="A.2.1.8_29">"#REF!"</definedName>
    <definedName name="A.2.1.8_3">"#REF!"</definedName>
    <definedName name="A.2.1.8_30">"#REF!"</definedName>
    <definedName name="A.2.1.8_4">"#REF!"</definedName>
    <definedName name="A.2.1.8_5">"#REF!"</definedName>
    <definedName name="A.2.1.8_7">"#REF!"</definedName>
    <definedName name="A.2.1.8_8">"#REF!"</definedName>
    <definedName name="A.2.1.8_9">"#REF!"</definedName>
    <definedName name="A.2.1.9">#REF!</definedName>
    <definedName name="A.2.1.9_11">"#REF!"</definedName>
    <definedName name="A.2.1.9_12">"#REF!"</definedName>
    <definedName name="A.2.1.9_13">"#REF!"</definedName>
    <definedName name="A.2.1.9_14">"#REF!"</definedName>
    <definedName name="A.2.1.9_15">"#REF!"</definedName>
    <definedName name="A.2.1.9_16">"#REF!"</definedName>
    <definedName name="A.2.1.9_17">"#REF!"</definedName>
    <definedName name="A.2.1.9_18">"#REF!"</definedName>
    <definedName name="A.2.1.9_19">"#REF!"</definedName>
    <definedName name="A.2.1.9_2">"#REF!"</definedName>
    <definedName name="A.2.1.9_20">"#REF!"</definedName>
    <definedName name="A.2.1.9_21">"#REF!"</definedName>
    <definedName name="A.2.1.9_22">"#REF!"</definedName>
    <definedName name="A.2.1.9_23">"#REF!"</definedName>
    <definedName name="A.2.1.9_24">"#REF!"</definedName>
    <definedName name="A.2.1.9_25">"#REF!"</definedName>
    <definedName name="A.2.1.9_26">"#REF!"</definedName>
    <definedName name="A.2.1.9_27">"#REF!"</definedName>
    <definedName name="A.2.1.9_28">"#REF!"</definedName>
    <definedName name="A.2.1.9_29">"#REF!"</definedName>
    <definedName name="A.2.1.9_3">"#REF!"</definedName>
    <definedName name="A.2.1.9_30">"#REF!"</definedName>
    <definedName name="A.2.1.9_4">"#REF!"</definedName>
    <definedName name="A.2.1.9_5">"#REF!"</definedName>
    <definedName name="A.2.1.9_7">"#REF!"</definedName>
    <definedName name="A.2.1.9_8">"#REF!"</definedName>
    <definedName name="A.2.1.9_9">"#REF!"</definedName>
    <definedName name="A.2.3.1">#REF!</definedName>
    <definedName name="A.2.3.1_11">"#REF!"</definedName>
    <definedName name="A.2.3.1_12">"#REF!"</definedName>
    <definedName name="A.2.3.1_13">"#REF!"</definedName>
    <definedName name="A.2.3.1_14">"#REF!"</definedName>
    <definedName name="A.2.3.1_15">"#REF!"</definedName>
    <definedName name="A.2.3.1_16">"#REF!"</definedName>
    <definedName name="A.2.3.1_17">"#REF!"</definedName>
    <definedName name="A.2.3.1_18">"#REF!"</definedName>
    <definedName name="A.2.3.1_19">"#REF!"</definedName>
    <definedName name="A.2.3.1_2">"#REF!"</definedName>
    <definedName name="A.2.3.1_20">"#REF!"</definedName>
    <definedName name="A.2.3.1_21">"#REF!"</definedName>
    <definedName name="A.2.3.1_22">"#REF!"</definedName>
    <definedName name="A.2.3.1_23">"#REF!"</definedName>
    <definedName name="A.2.3.1_24">"#REF!"</definedName>
    <definedName name="A.2.3.1_25">"#REF!"</definedName>
    <definedName name="A.2.3.1_26">"#REF!"</definedName>
    <definedName name="A.2.3.1_27">"#REF!"</definedName>
    <definedName name="A.2.3.1_28">"#REF!"</definedName>
    <definedName name="A.2.3.1_29">"#REF!"</definedName>
    <definedName name="A.2.3.1_3">"#REF!"</definedName>
    <definedName name="A.2.3.1_30">"#REF!"</definedName>
    <definedName name="A.2.3.1_4">"#REF!"</definedName>
    <definedName name="A.2.3.1_5">"#REF!"</definedName>
    <definedName name="A.2.3.1_7">"#REF!"</definedName>
    <definedName name="A.2.3.1_8">"#REF!"</definedName>
    <definedName name="A.2.3.1_9">"#REF!"</definedName>
    <definedName name="A.2.3.10">#REF!</definedName>
    <definedName name="A.2.3.10_11">"#REF!"</definedName>
    <definedName name="A.2.3.10_12">"#REF!"</definedName>
    <definedName name="A.2.3.10_13">"#REF!"</definedName>
    <definedName name="A.2.3.10_14">"#REF!"</definedName>
    <definedName name="A.2.3.10_15">"#REF!"</definedName>
    <definedName name="A.2.3.10_16">"#REF!"</definedName>
    <definedName name="A.2.3.10_17">"#REF!"</definedName>
    <definedName name="A.2.3.10_18">"#REF!"</definedName>
    <definedName name="A.2.3.10_19">"#REF!"</definedName>
    <definedName name="A.2.3.10_2">"#REF!"</definedName>
    <definedName name="A.2.3.10_20">"#REF!"</definedName>
    <definedName name="A.2.3.10_21">"#REF!"</definedName>
    <definedName name="A.2.3.10_22">"#REF!"</definedName>
    <definedName name="A.2.3.10_23">"#REF!"</definedName>
    <definedName name="A.2.3.10_24">"#REF!"</definedName>
    <definedName name="A.2.3.10_25">"#REF!"</definedName>
    <definedName name="A.2.3.10_26">"#REF!"</definedName>
    <definedName name="A.2.3.10_27">"#REF!"</definedName>
    <definedName name="A.2.3.10_28">"#REF!"</definedName>
    <definedName name="A.2.3.10_29">"#REF!"</definedName>
    <definedName name="A.2.3.10_3">"#REF!"</definedName>
    <definedName name="A.2.3.10_30">"#REF!"</definedName>
    <definedName name="A.2.3.10_4">"#REF!"</definedName>
    <definedName name="A.2.3.10_5">"#REF!"</definedName>
    <definedName name="A.2.3.10_7">"#REF!"</definedName>
    <definedName name="A.2.3.10_8">"#REF!"</definedName>
    <definedName name="A.2.3.10_9">"#REF!"</definedName>
    <definedName name="A.2.3.2">#REF!</definedName>
    <definedName name="A.2.3.2_11">"#REF!"</definedName>
    <definedName name="A.2.3.2_12">"#REF!"</definedName>
    <definedName name="A.2.3.2_13">"#REF!"</definedName>
    <definedName name="A.2.3.2_14">"#REF!"</definedName>
    <definedName name="A.2.3.2_15">"#REF!"</definedName>
    <definedName name="A.2.3.2_16">"#REF!"</definedName>
    <definedName name="A.2.3.2_17">"#REF!"</definedName>
    <definedName name="A.2.3.2_18">"#REF!"</definedName>
    <definedName name="A.2.3.2_19">"#REF!"</definedName>
    <definedName name="A.2.3.2_2">"#REF!"</definedName>
    <definedName name="A.2.3.2_20">"#REF!"</definedName>
    <definedName name="A.2.3.2_21">"#REF!"</definedName>
    <definedName name="A.2.3.2_22">"#REF!"</definedName>
    <definedName name="A.2.3.2_23">"#REF!"</definedName>
    <definedName name="A.2.3.2_24">"#REF!"</definedName>
    <definedName name="A.2.3.2_25">"#REF!"</definedName>
    <definedName name="A.2.3.2_26">"#REF!"</definedName>
    <definedName name="A.2.3.2_27">"#REF!"</definedName>
    <definedName name="A.2.3.2_28">"#REF!"</definedName>
    <definedName name="A.2.3.2_29">"#REF!"</definedName>
    <definedName name="A.2.3.2_3">"#REF!"</definedName>
    <definedName name="A.2.3.2_30">"#REF!"</definedName>
    <definedName name="A.2.3.2_4">"#REF!"</definedName>
    <definedName name="A.2.3.2_5">"#REF!"</definedName>
    <definedName name="A.2.3.2_7">"#REF!"</definedName>
    <definedName name="A.2.3.2_8">"#REF!"</definedName>
    <definedName name="A.2.3.2_9">"#REF!"</definedName>
    <definedName name="A.2.3.3">#REF!</definedName>
    <definedName name="A.2.3.3_11">"#REF!"</definedName>
    <definedName name="A.2.3.3_12">"#REF!"</definedName>
    <definedName name="A.2.3.3_13">"#REF!"</definedName>
    <definedName name="A.2.3.3_14">"#REF!"</definedName>
    <definedName name="A.2.3.3_15">"#REF!"</definedName>
    <definedName name="A.2.3.3_16">"#REF!"</definedName>
    <definedName name="A.2.3.3_17">"#REF!"</definedName>
    <definedName name="A.2.3.3_18">"#REF!"</definedName>
    <definedName name="A.2.3.3_19">"#REF!"</definedName>
    <definedName name="A.2.3.3_2">"#REF!"</definedName>
    <definedName name="A.2.3.3_20">"#REF!"</definedName>
    <definedName name="A.2.3.3_21">"#REF!"</definedName>
    <definedName name="A.2.3.3_22">"#REF!"</definedName>
    <definedName name="A.2.3.3_23">"#REF!"</definedName>
    <definedName name="A.2.3.3_24">"#REF!"</definedName>
    <definedName name="A.2.3.3_25">"#REF!"</definedName>
    <definedName name="A.2.3.3_26">"#REF!"</definedName>
    <definedName name="A.2.3.3_27">"#REF!"</definedName>
    <definedName name="A.2.3.3_28">"#REF!"</definedName>
    <definedName name="A.2.3.3_29">"#REF!"</definedName>
    <definedName name="A.2.3.3_3">"#REF!"</definedName>
    <definedName name="A.2.3.3_30">"#REF!"</definedName>
    <definedName name="A.2.3.3_4">"#REF!"</definedName>
    <definedName name="A.2.3.3_5">"#REF!"</definedName>
    <definedName name="A.2.3.3_7">"#REF!"</definedName>
    <definedName name="A.2.3.3_8">"#REF!"</definedName>
    <definedName name="A.2.3.3_9">"#REF!"</definedName>
    <definedName name="A.2.3.4">#REF!</definedName>
    <definedName name="A.2.3.4_11">"#REF!"</definedName>
    <definedName name="A.2.3.4_12">"#REF!"</definedName>
    <definedName name="A.2.3.4_13">"#REF!"</definedName>
    <definedName name="A.2.3.4_14">"#REF!"</definedName>
    <definedName name="A.2.3.4_15">"#REF!"</definedName>
    <definedName name="A.2.3.4_16">"#REF!"</definedName>
    <definedName name="A.2.3.4_17">"#REF!"</definedName>
    <definedName name="A.2.3.4_18">"#REF!"</definedName>
    <definedName name="A.2.3.4_19">"#REF!"</definedName>
    <definedName name="A.2.3.4_2">"#REF!"</definedName>
    <definedName name="A.2.3.4_20">"#REF!"</definedName>
    <definedName name="A.2.3.4_21">"#REF!"</definedName>
    <definedName name="A.2.3.4_22">"#REF!"</definedName>
    <definedName name="A.2.3.4_23">"#REF!"</definedName>
    <definedName name="A.2.3.4_24">"#REF!"</definedName>
    <definedName name="A.2.3.4_25">"#REF!"</definedName>
    <definedName name="A.2.3.4_26">"#REF!"</definedName>
    <definedName name="A.2.3.4_27">"#REF!"</definedName>
    <definedName name="A.2.3.4_28">"#REF!"</definedName>
    <definedName name="A.2.3.4_29">"#REF!"</definedName>
    <definedName name="A.2.3.4_3">"#REF!"</definedName>
    <definedName name="A.2.3.4_30">"#REF!"</definedName>
    <definedName name="A.2.3.4_4">"#REF!"</definedName>
    <definedName name="A.2.3.4_5">"#REF!"</definedName>
    <definedName name="A.2.3.4_7">"#REF!"</definedName>
    <definedName name="A.2.3.4_8">"#REF!"</definedName>
    <definedName name="A.2.3.4_9">"#REF!"</definedName>
    <definedName name="A.2.3.5">#REF!</definedName>
    <definedName name="A.2.3.5_11">"#REF!"</definedName>
    <definedName name="A.2.3.5_12">"#REF!"</definedName>
    <definedName name="A.2.3.5_13">"#REF!"</definedName>
    <definedName name="A.2.3.5_14">"#REF!"</definedName>
    <definedName name="A.2.3.5_15">"#REF!"</definedName>
    <definedName name="A.2.3.5_16">"#REF!"</definedName>
    <definedName name="A.2.3.5_17">"#REF!"</definedName>
    <definedName name="A.2.3.5_18">"#REF!"</definedName>
    <definedName name="A.2.3.5_19">"#REF!"</definedName>
    <definedName name="A.2.3.5_2">"#REF!"</definedName>
    <definedName name="A.2.3.5_20">"#REF!"</definedName>
    <definedName name="A.2.3.5_21">"#REF!"</definedName>
    <definedName name="A.2.3.5_22">"#REF!"</definedName>
    <definedName name="A.2.3.5_23">"#REF!"</definedName>
    <definedName name="A.2.3.5_24">"#REF!"</definedName>
    <definedName name="A.2.3.5_25">"#REF!"</definedName>
    <definedName name="A.2.3.5_26">"#REF!"</definedName>
    <definedName name="A.2.3.5_27">"#REF!"</definedName>
    <definedName name="A.2.3.5_28">"#REF!"</definedName>
    <definedName name="A.2.3.5_29">"#REF!"</definedName>
    <definedName name="A.2.3.5_3">"#REF!"</definedName>
    <definedName name="A.2.3.5_30">"#REF!"</definedName>
    <definedName name="A.2.3.5_4">"#REF!"</definedName>
    <definedName name="A.2.3.5_5">"#REF!"</definedName>
    <definedName name="A.2.3.5_7">"#REF!"</definedName>
    <definedName name="A.2.3.5_8">"#REF!"</definedName>
    <definedName name="A.2.3.5_9">"#REF!"</definedName>
    <definedName name="A.2.3.6">#REF!</definedName>
    <definedName name="A.2.3.6_11">"#REF!"</definedName>
    <definedName name="A.2.3.6_12">"#REF!"</definedName>
    <definedName name="A.2.3.6_13">"#REF!"</definedName>
    <definedName name="A.2.3.6_14">"#REF!"</definedName>
    <definedName name="A.2.3.6_15">"#REF!"</definedName>
    <definedName name="A.2.3.6_16">"#REF!"</definedName>
    <definedName name="A.2.3.6_17">"#REF!"</definedName>
    <definedName name="A.2.3.6_18">"#REF!"</definedName>
    <definedName name="A.2.3.6_19">"#REF!"</definedName>
    <definedName name="A.2.3.6_2">"#REF!"</definedName>
    <definedName name="A.2.3.6_20">"#REF!"</definedName>
    <definedName name="A.2.3.6_21">"#REF!"</definedName>
    <definedName name="A.2.3.6_22">"#REF!"</definedName>
    <definedName name="A.2.3.6_23">"#REF!"</definedName>
    <definedName name="A.2.3.6_24">"#REF!"</definedName>
    <definedName name="A.2.3.6_25">"#REF!"</definedName>
    <definedName name="A.2.3.6_26">"#REF!"</definedName>
    <definedName name="A.2.3.6_27">"#REF!"</definedName>
    <definedName name="A.2.3.6_28">"#REF!"</definedName>
    <definedName name="A.2.3.6_29">"#REF!"</definedName>
    <definedName name="A.2.3.6_3">"#REF!"</definedName>
    <definedName name="A.2.3.6_30">"#REF!"</definedName>
    <definedName name="A.2.3.6_4">"#REF!"</definedName>
    <definedName name="A.2.3.6_5">"#REF!"</definedName>
    <definedName name="A.2.3.6_7">"#REF!"</definedName>
    <definedName name="A.2.3.6_8">"#REF!"</definedName>
    <definedName name="A.2.3.6_9">"#REF!"</definedName>
    <definedName name="A.2.3.7">#REF!</definedName>
    <definedName name="A.2.3.7_11">"#REF!"</definedName>
    <definedName name="A.2.3.7_12">"#REF!"</definedName>
    <definedName name="A.2.3.7_13">"#REF!"</definedName>
    <definedName name="A.2.3.7_14">"#REF!"</definedName>
    <definedName name="A.2.3.7_15">"#REF!"</definedName>
    <definedName name="A.2.3.7_16">"#REF!"</definedName>
    <definedName name="A.2.3.7_17">"#REF!"</definedName>
    <definedName name="A.2.3.7_18">"#REF!"</definedName>
    <definedName name="A.2.3.7_19">"#REF!"</definedName>
    <definedName name="A.2.3.7_2">"#REF!"</definedName>
    <definedName name="A.2.3.7_20">"#REF!"</definedName>
    <definedName name="A.2.3.7_21">"#REF!"</definedName>
    <definedName name="A.2.3.7_22">"#REF!"</definedName>
    <definedName name="A.2.3.7_23">"#REF!"</definedName>
    <definedName name="A.2.3.7_24">"#REF!"</definedName>
    <definedName name="A.2.3.7_25">"#REF!"</definedName>
    <definedName name="A.2.3.7_26">"#REF!"</definedName>
    <definedName name="A.2.3.7_27">"#REF!"</definedName>
    <definedName name="A.2.3.7_28">"#REF!"</definedName>
    <definedName name="A.2.3.7_29">"#REF!"</definedName>
    <definedName name="A.2.3.7_3">"#REF!"</definedName>
    <definedName name="A.2.3.7_30">"#REF!"</definedName>
    <definedName name="A.2.3.7_4">"#REF!"</definedName>
    <definedName name="A.2.3.7_5">"#REF!"</definedName>
    <definedName name="A.2.3.7_7">"#REF!"</definedName>
    <definedName name="A.2.3.7_8">"#REF!"</definedName>
    <definedName name="A.2.3.7_9">"#REF!"</definedName>
    <definedName name="A.2.3.8">#REF!</definedName>
    <definedName name="A.2.3.8_11">"#REF!"</definedName>
    <definedName name="A.2.3.8_12">"#REF!"</definedName>
    <definedName name="A.2.3.8_13">"#REF!"</definedName>
    <definedName name="A.2.3.8_14">"#REF!"</definedName>
    <definedName name="A.2.3.8_15">"#REF!"</definedName>
    <definedName name="A.2.3.8_16">"#REF!"</definedName>
    <definedName name="A.2.3.8_17">"#REF!"</definedName>
    <definedName name="A.2.3.8_18">"#REF!"</definedName>
    <definedName name="A.2.3.8_19">"#REF!"</definedName>
    <definedName name="A.2.3.8_2">"#REF!"</definedName>
    <definedName name="A.2.3.8_20">"#REF!"</definedName>
    <definedName name="A.2.3.8_21">"#REF!"</definedName>
    <definedName name="A.2.3.8_22">"#REF!"</definedName>
    <definedName name="A.2.3.8_23">"#REF!"</definedName>
    <definedName name="A.2.3.8_24">"#REF!"</definedName>
    <definedName name="A.2.3.8_25">"#REF!"</definedName>
    <definedName name="A.2.3.8_26">"#REF!"</definedName>
    <definedName name="A.2.3.8_27">"#REF!"</definedName>
    <definedName name="A.2.3.8_28">"#REF!"</definedName>
    <definedName name="A.2.3.8_29">"#REF!"</definedName>
    <definedName name="A.2.3.8_3">"#REF!"</definedName>
    <definedName name="A.2.3.8_30">"#REF!"</definedName>
    <definedName name="A.2.3.8_4">"#REF!"</definedName>
    <definedName name="A.2.3.8_5">"#REF!"</definedName>
    <definedName name="A.2.3.8_7">"#REF!"</definedName>
    <definedName name="A.2.3.8_8">"#REF!"</definedName>
    <definedName name="A.2.3.8_9">"#REF!"</definedName>
    <definedName name="A.2.3.9">#REF!</definedName>
    <definedName name="A.2.3.9_11">"#REF!"</definedName>
    <definedName name="A.2.3.9_12">"#REF!"</definedName>
    <definedName name="A.2.3.9_13">"#REF!"</definedName>
    <definedName name="A.2.3.9_14">"#REF!"</definedName>
    <definedName name="A.2.3.9_15">"#REF!"</definedName>
    <definedName name="A.2.3.9_16">"#REF!"</definedName>
    <definedName name="A.2.3.9_17">"#REF!"</definedName>
    <definedName name="A.2.3.9_18">"#REF!"</definedName>
    <definedName name="A.2.3.9_19">"#REF!"</definedName>
    <definedName name="A.2.3.9_2">"#REF!"</definedName>
    <definedName name="A.2.3.9_20">"#REF!"</definedName>
    <definedName name="A.2.3.9_21">"#REF!"</definedName>
    <definedName name="A.2.3.9_22">"#REF!"</definedName>
    <definedName name="A.2.3.9_23">"#REF!"</definedName>
    <definedName name="A.2.3.9_24">"#REF!"</definedName>
    <definedName name="A.2.3.9_25">"#REF!"</definedName>
    <definedName name="A.2.3.9_26">"#REF!"</definedName>
    <definedName name="A.2.3.9_27">"#REF!"</definedName>
    <definedName name="A.2.3.9_28">"#REF!"</definedName>
    <definedName name="A.2.3.9_29">"#REF!"</definedName>
    <definedName name="A.2.3.9_3">"#REF!"</definedName>
    <definedName name="A.2.3.9_30">"#REF!"</definedName>
    <definedName name="A.2.3.9_4">"#REF!"</definedName>
    <definedName name="A.2.3.9_5">"#REF!"</definedName>
    <definedName name="A.2.3.9_7">"#REF!"</definedName>
    <definedName name="A.2.3.9_8">"#REF!"</definedName>
    <definedName name="A.2.3.9_9">"#REF!"</definedName>
    <definedName name="A.U.I">#REF!</definedName>
    <definedName name="A_IMPRESIÓN_IM" localSheetId="0">#REF!</definedName>
    <definedName name="A_IMPRESIÓN_IM" localSheetId="1">#REF!</definedName>
    <definedName name="A_IMPRESIÓN_IM">#REF!</definedName>
    <definedName name="a6d" localSheetId="1" hidden="1">{#N/A,#N/A,FALSE,"DITCAR";#N/A,#N/A,FALSE,"a1";#N/A,#N/A,FALSE,"a2";#N/A,#N/A,FALSE,"a3";#N/A,#N/A,FALSE,"a4";#N/A,#N/A,FALSE,"a4a";#N/A,#N/A,FALSE,"a4B";#N/A,#N/A,FALSE,"a4C";#N/A,#N/A,FALSE,"A5a ";#N/A,#N/A,FALSE,"A5b";#N/A,#N/A,FALSE,"A6A";#N/A,#N/A,FALSE,"A6B";#N/A,#N/A,FALSE,"A6C";#N/A,#N/A,FALSE,"04PG12NB"}</definedName>
    <definedName name="a6d" hidden="1">{#N/A,#N/A,FALSE,"DITCAR";#N/A,#N/A,FALSE,"a1";#N/A,#N/A,FALSE,"a2";#N/A,#N/A,FALSE,"a3";#N/A,#N/A,FALSE,"a4";#N/A,#N/A,FALSE,"a4a";#N/A,#N/A,FALSE,"a4B";#N/A,#N/A,FALSE,"a4C";#N/A,#N/A,FALSE,"A5a ";#N/A,#N/A,FALSE,"A5b";#N/A,#N/A,FALSE,"A6A";#N/A,#N/A,FALSE,"A6B";#N/A,#N/A,FALSE,"A6C";#N/A,#N/A,FALSE,"04PG12NB"}</definedName>
    <definedName name="AA" localSheetId="1" hidden="1">{#N/A,#N/A,TRUE,"INGENIERIA";#N/A,#N/A,TRUE,"COMPRAS";#N/A,#N/A,TRUE,"DIRECCION";#N/A,#N/A,TRUE,"RESUMEN"}</definedName>
    <definedName name="AA" hidden="1">{#N/A,#N/A,TRUE,"INGENIERIA";#N/A,#N/A,TRUE,"COMPRAS";#N/A,#N/A,TRUE,"DIRECCION";#N/A,#N/A,TRUE,"RESUMEN"}</definedName>
    <definedName name="AAAA">#REF!</definedName>
    <definedName name="AAAAAA" localSheetId="1" hidden="1">{#N/A,#N/A,TRUE,"INGENIERIA";#N/A,#N/A,TRUE,"COMPRAS";#N/A,#N/A,TRUE,"DIRECCION";#N/A,#N/A,TRUE,"RESUMEN"}</definedName>
    <definedName name="AAAAAA" hidden="1">{#N/A,#N/A,TRUE,"INGENIERIA";#N/A,#N/A,TRUE,"COMPRAS";#N/A,#N/A,TRUE,"DIRECCION";#N/A,#N/A,TRUE,"RESUMEN"}</definedName>
    <definedName name="AAS" localSheetId="1" hidden="1">{#N/A,#N/A,TRUE,"INGENIERIA";#N/A,#N/A,TRUE,"COMPRAS";#N/A,#N/A,TRUE,"DIRECCION";#N/A,#N/A,TRUE,"RESUMEN"}</definedName>
    <definedName name="AAS" hidden="1">{#N/A,#N/A,TRUE,"INGENIERIA";#N/A,#N/A,TRUE,"COMPRAS";#N/A,#N/A,TRUE,"DIRECCION";#N/A,#N/A,TRUE,"RESUMEN"}</definedName>
    <definedName name="abc" localSheetId="1" hidden="1">{#N/A,#N/A,TRUE,"1842CWN0"}</definedName>
    <definedName name="abc" hidden="1">{#N/A,#N/A,TRUE,"1842CWN0"}</definedName>
    <definedName name="ABCD" localSheetId="1" hidden="1">#REF!</definedName>
    <definedName name="ABCD" hidden="1">#REF!</definedName>
    <definedName name="ABCDE" localSheetId="1" hidden="1">#REF!</definedName>
    <definedName name="ABCDE" hidden="1">#REF!</definedName>
    <definedName name="AccessDatabase" hidden="1">"A:\SAIN.mdb"</definedName>
    <definedName name="ACERO_DE_REFUERZO">#REF!</definedName>
    <definedName name="ACTA" localSheetId="1">#REF!</definedName>
    <definedName name="ACTA">#REF!</definedName>
    <definedName name="acta3" localSheetId="1">#REF!</definedName>
    <definedName name="acta3">#REF!</definedName>
    <definedName name="acta3_11">"#REF!"</definedName>
    <definedName name="acta3_12">"#REF!"</definedName>
    <definedName name="acta3_13">"#REF!"</definedName>
    <definedName name="acta3_14">"#REF!"</definedName>
    <definedName name="acta3_15">"#REF!"</definedName>
    <definedName name="acta3_16">"#REF!"</definedName>
    <definedName name="acta3_17">"#REF!"</definedName>
    <definedName name="acta3_18">"#REF!"</definedName>
    <definedName name="acta3_19">"#REF!"</definedName>
    <definedName name="acta3_2">"#REF!"</definedName>
    <definedName name="acta3_20">"#REF!"</definedName>
    <definedName name="acta3_21">"#REF!"</definedName>
    <definedName name="acta3_22">"#REF!"</definedName>
    <definedName name="acta3_23">"#REF!"</definedName>
    <definedName name="acta3_24">"#REF!"</definedName>
    <definedName name="acta3_25">"#REF!"</definedName>
    <definedName name="acta3_26">"#REF!"</definedName>
    <definedName name="acta3_27">"#REF!"</definedName>
    <definedName name="acta3_28">"#REF!"</definedName>
    <definedName name="acta3_29">"#REF!"</definedName>
    <definedName name="acta3_3">"#REF!"</definedName>
    <definedName name="acta3_30">"#REF!"</definedName>
    <definedName name="acta3_4">"#REF!"</definedName>
    <definedName name="acta3_5">"#REF!"</definedName>
    <definedName name="acta3_7">"#REF!"</definedName>
    <definedName name="acta3_8">"#REF!"</definedName>
    <definedName name="acta3_9">"#REF!"</definedName>
    <definedName name="ACTAS">#REF!</definedName>
    <definedName name="ACTAS_11">"#REF!"</definedName>
    <definedName name="ACTAS_12">"#REF!"</definedName>
    <definedName name="ACTAS_13">"#REF!"</definedName>
    <definedName name="ACTAS_14">"#REF!"</definedName>
    <definedName name="ACTAS_15">"#REF!"</definedName>
    <definedName name="ACTAS_16">"#REF!"</definedName>
    <definedName name="ACTAS_17">"#REF!"</definedName>
    <definedName name="ACTAS_18">"#REF!"</definedName>
    <definedName name="ACTAS_19">"#REF!"</definedName>
    <definedName name="ACTAS_2">"#REF!"</definedName>
    <definedName name="ACTAS_20">"#REF!"</definedName>
    <definedName name="ACTAS_21">"#REF!"</definedName>
    <definedName name="ACTAS_22">"#REF!"</definedName>
    <definedName name="ACTAS_23">"#REF!"</definedName>
    <definedName name="ACTAS_24">"#REF!"</definedName>
    <definedName name="ACTAS_25">"#REF!"</definedName>
    <definedName name="ACTAS_26">"#REF!"</definedName>
    <definedName name="ACTAS_27">"#REF!"</definedName>
    <definedName name="ACTAS_28">"#REF!"</definedName>
    <definedName name="ACTAS_29">"#REF!"</definedName>
    <definedName name="ACTAS_3">"#REF!"</definedName>
    <definedName name="ACTAS_30">"#REF!"</definedName>
    <definedName name="ACTAS_4">"#REF!"</definedName>
    <definedName name="ACTAS_5">"#REF!"</definedName>
    <definedName name="ACTAS_7">"#REF!"</definedName>
    <definedName name="ACTAS_8">"#REF!"</definedName>
    <definedName name="ACTAS_9">"#REF!"</definedName>
    <definedName name="ACTUAL">#REF!</definedName>
    <definedName name="AD">#REF!</definedName>
    <definedName name="adf"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adf"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ADM" localSheetId="1">[8]AUI.PRES!$B$28:$B$28</definedName>
    <definedName name="Adm">#REF!</definedName>
    <definedName name="ADMINISTRACION" localSheetId="1">#REF!</definedName>
    <definedName name="ADMINISTRACION">#REF!</definedName>
    <definedName name="ADMINISTRADOR" localSheetId="1">#REF!</definedName>
    <definedName name="ADMINISTRADOR">#REF!</definedName>
    <definedName name="AFIRMADO02">#REF!</definedName>
    <definedName name="AFIRMADO02_11">"#REF!"</definedName>
    <definedName name="AFIRMADO02_12">"#REF!"</definedName>
    <definedName name="AFIRMADO02_13">"#REF!"</definedName>
    <definedName name="AFIRMADO02_14">"#REF!"</definedName>
    <definedName name="AFIRMADO02_15">"#REF!"</definedName>
    <definedName name="AFIRMADO02_16">"#REF!"</definedName>
    <definedName name="AFIRMADO02_17">"#REF!"</definedName>
    <definedName name="AFIRMADO02_18">"#REF!"</definedName>
    <definedName name="AFIRMADO02_19">"#REF!"</definedName>
    <definedName name="AFIRMADO02_2">"#REF!"</definedName>
    <definedName name="AFIRMADO02_20">"#REF!"</definedName>
    <definedName name="AFIRMADO02_21">"#REF!"</definedName>
    <definedName name="AFIRMADO02_22">"#REF!"</definedName>
    <definedName name="AFIRMADO02_23">"#REF!"</definedName>
    <definedName name="AFIRMADO02_24">"#REF!"</definedName>
    <definedName name="AFIRMADO02_25">"#REF!"</definedName>
    <definedName name="AFIRMADO02_26">"#REF!"</definedName>
    <definedName name="AFIRMADO02_27">"#REF!"</definedName>
    <definedName name="AFIRMADO02_28">"#REF!"</definedName>
    <definedName name="AFIRMADO02_29">"#REF!"</definedName>
    <definedName name="AFIRMADO02_3">"#REF!"</definedName>
    <definedName name="AFIRMADO02_30">"#REF!"</definedName>
    <definedName name="AFIRMADO02_4">"#REF!"</definedName>
    <definedName name="AFIRMADO02_5">"#REF!"</definedName>
    <definedName name="AFIRMADO02_7">"#REF!"</definedName>
    <definedName name="AFIRMADO02_8">"#REF!"</definedName>
    <definedName name="AFIRMADO02_9">"#REF!"</definedName>
    <definedName name="Agua">[9]Precios!$B$16</definedName>
    <definedName name="AHER" localSheetId="1">#REF!</definedName>
    <definedName name="AHER">#REF!</definedName>
    <definedName name="aiu" localSheetId="1">#REF!</definedName>
    <definedName name="aiu">#REF!</definedName>
    <definedName name="Ajusteinf" localSheetId="1" hidden="1">{#N/A,#N/A,FALSE,"Costos Productos 6A";#N/A,#N/A,FALSE,"Costo Unitario Total H-94-12"}</definedName>
    <definedName name="Ajusteinf" hidden="1">{#N/A,#N/A,FALSE,"Costos Productos 6A";#N/A,#N/A,FALSE,"Costo Unitario Total H-94-12"}</definedName>
    <definedName name="AJUSTPTO" localSheetId="1" hidden="1">{#N/A,#N/A,FALSE,"Costos Productos 6A";#N/A,#N/A,FALSE,"Costo Unitario Total H-94-12"}</definedName>
    <definedName name="AJUSTPTO" hidden="1">{#N/A,#N/A,FALSE,"Costos Productos 6A";#N/A,#N/A,FALSE,"Costo Unitario Total H-94-12"}</definedName>
    <definedName name="ALAMBRE.N">#REF!</definedName>
    <definedName name="ALAMBRE_18">#REF!</definedName>
    <definedName name="ALAMBRENEGRO">#REF!</definedName>
    <definedName name="ALAMBRON">#REF!</definedName>
    <definedName name="ALMACENISTA">#REF!</definedName>
    <definedName name="AMAT">#REF!</definedName>
    <definedName name="an" localSheetId="1" hidden="1">{#N/A,#N/A,FALSE,"CIBHA05A";#N/A,#N/A,FALSE,"CIBHA05B"}</definedName>
    <definedName name="an" hidden="1">{#N/A,#N/A,FALSE,"CIBHA05A";#N/A,#N/A,FALSE,"CIBHA05B"}</definedName>
    <definedName name="ancho">#REF!</definedName>
    <definedName name="ANDAMIO">#REF!</definedName>
    <definedName name="Anden1">#REF!</definedName>
    <definedName name="anden2">#REF!</definedName>
    <definedName name="anscount" hidden="1">1</definedName>
    <definedName name="APER">#REF!</definedName>
    <definedName name="Apf">#REF!</definedName>
    <definedName name="Aps">#REF!</definedName>
    <definedName name="APU">#REF!</definedName>
    <definedName name="APU_1.1.1">#REF!</definedName>
    <definedName name="APU_1.1.2">#REF!</definedName>
    <definedName name="APU_1.1.3">#REF!</definedName>
    <definedName name="APU_1.1.4">#REF!</definedName>
    <definedName name="APU_1.1.5">#REF!</definedName>
    <definedName name="APU_1.2.1">#REF!</definedName>
    <definedName name="APU_1.2.2">#REF!</definedName>
    <definedName name="APU_1.2.3">#REF!</definedName>
    <definedName name="APU_1.3.1">#REF!</definedName>
    <definedName name="APU_1.3.2">#REF!</definedName>
    <definedName name="APU_10.1.1">#REF!</definedName>
    <definedName name="APU_10.1.10">#REF!</definedName>
    <definedName name="APU_10.1.11">#REF!</definedName>
    <definedName name="APU_10.1.13">#REF!</definedName>
    <definedName name="APU_10.1.14">#REF!</definedName>
    <definedName name="APU_10.1.15">#REF!</definedName>
    <definedName name="APU_10.1.16">#REF!</definedName>
    <definedName name="APU_10.1.17">#REF!</definedName>
    <definedName name="APU_10.1.18">#REF!</definedName>
    <definedName name="APU_10.1.19">#REF!</definedName>
    <definedName name="APU_10.1.3">#REF!</definedName>
    <definedName name="APU_10.1.4">#REF!</definedName>
    <definedName name="APU_10.1.5">#REF!</definedName>
    <definedName name="APU_10.1.6">#REF!</definedName>
    <definedName name="APU_10.1.7">#REF!</definedName>
    <definedName name="APU_10.1.8">#REF!</definedName>
    <definedName name="APU_10.1.9">#REF!</definedName>
    <definedName name="APU_11.1.1">#REF!</definedName>
    <definedName name="APU_11.1.2">#REF!</definedName>
    <definedName name="APU_11.1.3">#REF!</definedName>
    <definedName name="APU_11.1.4">#REF!</definedName>
    <definedName name="APU_11.2.2.1">#REF!</definedName>
    <definedName name="APU_11.2.2.2">#REF!</definedName>
    <definedName name="APU_11.2.3.1">#REF!</definedName>
    <definedName name="APU_11.2.3.2">#REF!</definedName>
    <definedName name="APU_12.1.1">#REF!</definedName>
    <definedName name="APU_12.1.10">#REF!</definedName>
    <definedName name="APU_12.1.11">#REF!</definedName>
    <definedName name="APU_12.1.12">#REF!</definedName>
    <definedName name="APU_12.1.13">#REF!</definedName>
    <definedName name="APU_12.1.14">#REF!</definedName>
    <definedName name="APU_12.1.15">#REF!</definedName>
    <definedName name="APU_12.1.16">#REF!</definedName>
    <definedName name="APU_12.1.17">#REF!</definedName>
    <definedName name="APU_12.1.18">#REF!</definedName>
    <definedName name="APU_12.1.19">#REF!</definedName>
    <definedName name="APU_12.1.2">#REF!</definedName>
    <definedName name="APU_12.1.20">#REF!</definedName>
    <definedName name="APU_12.1.21">#REF!</definedName>
    <definedName name="APU_12.1.22">#REF!</definedName>
    <definedName name="APU_12.1.23">#REF!</definedName>
    <definedName name="APU_12.1.24">#REF!</definedName>
    <definedName name="APU_12.1.25">#REF!</definedName>
    <definedName name="APU_12.1.26">#REF!</definedName>
    <definedName name="APU_12.1.27">#REF!</definedName>
    <definedName name="APU_12.1.28">#REF!</definedName>
    <definedName name="APU_12.1.29">#REF!</definedName>
    <definedName name="APU_12.1.3">#REF!</definedName>
    <definedName name="APU_12.1.30">#REF!</definedName>
    <definedName name="APU_12.1.31">#REF!</definedName>
    <definedName name="APU_12.1.32">#REF!</definedName>
    <definedName name="APU_12.1.33">#REF!</definedName>
    <definedName name="APU_12.1.34">#REF!</definedName>
    <definedName name="APU_12.1.35">#REF!</definedName>
    <definedName name="APU_12.1.36">#REF!</definedName>
    <definedName name="APU_12.1.37">#REF!</definedName>
    <definedName name="APU_12.1.38">#REF!</definedName>
    <definedName name="APU_12.1.39">#REF!</definedName>
    <definedName name="APU_12.1.4">#REF!</definedName>
    <definedName name="APU_12.1.40">#REF!</definedName>
    <definedName name="APU_12.1.41">#REF!</definedName>
    <definedName name="APU_12.1.42">#REF!</definedName>
    <definedName name="APU_12.1.43">#REF!</definedName>
    <definedName name="APU_12.1.44">#REF!</definedName>
    <definedName name="APU_12.1.45">#REF!</definedName>
    <definedName name="APU_12.1.46">#REF!</definedName>
    <definedName name="APU_12.1.47">#REF!</definedName>
    <definedName name="APU_12.1.48">#REF!</definedName>
    <definedName name="APU_12.1.49">#REF!</definedName>
    <definedName name="APU_12.1.5">#REF!</definedName>
    <definedName name="APU_12.1.50">#REF!</definedName>
    <definedName name="APU_12.1.51">#REF!</definedName>
    <definedName name="APU_12.1.53">#REF!</definedName>
    <definedName name="APU_12.1.54">#REF!</definedName>
    <definedName name="APU_12.1.55">#REF!</definedName>
    <definedName name="APU_12.1.56">#REF!</definedName>
    <definedName name="APU_12.1.57">#REF!</definedName>
    <definedName name="APU_12.1.58">#REF!</definedName>
    <definedName name="APU_12.1.59">#REF!</definedName>
    <definedName name="APU_12.1.6">#REF!</definedName>
    <definedName name="APU_12.1.60">#REF!</definedName>
    <definedName name="APU_12.1.61">#REF!</definedName>
    <definedName name="APU_12.1.62">#REF!</definedName>
    <definedName name="APU_12.1.63">#REF!</definedName>
    <definedName name="APU_12.1.64">#REF!</definedName>
    <definedName name="APU_12.1.65">#REF!</definedName>
    <definedName name="APU_12.1.66">#REF!</definedName>
    <definedName name="APU_12.1.67">#REF!</definedName>
    <definedName name="APU_12.1.68">#REF!</definedName>
    <definedName name="APU_12.1.69">#REF!</definedName>
    <definedName name="APU_12.1.7">#REF!</definedName>
    <definedName name="APU_12.1.70">#REF!</definedName>
    <definedName name="APU_12.1.71">#REF!</definedName>
    <definedName name="APU_12.1.8">#REF!</definedName>
    <definedName name="APU_12.1.9">#REF!</definedName>
    <definedName name="APU_13.1.1">#REF!</definedName>
    <definedName name="APU_13.1.2">#REF!</definedName>
    <definedName name="APU_13.1.3">#REF!</definedName>
    <definedName name="APU_13.1.4">#REF!</definedName>
    <definedName name="APU_13.1.5">#REF!</definedName>
    <definedName name="APU_13.1.6">#REF!</definedName>
    <definedName name="APU_14.1.1">#REF!</definedName>
    <definedName name="APU_14.1.2">#REF!</definedName>
    <definedName name="APU_14.1.3">#REF!</definedName>
    <definedName name="APU_14.1.4">#REF!</definedName>
    <definedName name="APU_14.1.5">#REF!</definedName>
    <definedName name="APU_15.1.1">#REF!</definedName>
    <definedName name="APU_15.2.1">#REF!</definedName>
    <definedName name="APU_15.2.10">#REF!</definedName>
    <definedName name="APU_15.2.11">#REF!</definedName>
    <definedName name="APU_15.2.12">#REF!</definedName>
    <definedName name="APU_15.2.13">#REF!</definedName>
    <definedName name="APU_15.2.14">#REF!</definedName>
    <definedName name="APU_15.2.15">#REF!</definedName>
    <definedName name="APU_15.2.2">#REF!</definedName>
    <definedName name="APU_15.2.3">#REF!</definedName>
    <definedName name="APU_15.2.4">#REF!</definedName>
    <definedName name="APU_15.2.5">#REF!</definedName>
    <definedName name="APU_15.2.6">#REF!</definedName>
    <definedName name="APU_15.2.7">#REF!</definedName>
    <definedName name="APU_15.2.8">#REF!</definedName>
    <definedName name="APU_15.2.9">#REF!</definedName>
    <definedName name="APU_16.1.1">#REF!</definedName>
    <definedName name="APU_16.1.10">#REF!</definedName>
    <definedName name="APU_16.1.11">#REF!</definedName>
    <definedName name="APU_16.1.12">#REF!</definedName>
    <definedName name="APU_16.1.13">#REF!</definedName>
    <definedName name="APU_16.1.14">#REF!</definedName>
    <definedName name="APU_16.1.15">#REF!</definedName>
    <definedName name="APU_16.1.16">#REF!</definedName>
    <definedName name="APU_16.1.17">#REF!</definedName>
    <definedName name="APU_16.1.19">#REF!</definedName>
    <definedName name="APU_16.1.2">#REF!</definedName>
    <definedName name="APU_16.1.3">#REF!</definedName>
    <definedName name="APU_16.1.4">#REF!</definedName>
    <definedName name="APU_16.1.5">#REF!</definedName>
    <definedName name="APU_16.1.6">#REF!</definedName>
    <definedName name="APU_16.1.8">#REF!</definedName>
    <definedName name="APU_16.1.9">#REF!</definedName>
    <definedName name="APU_17.1.1">#REF!</definedName>
    <definedName name="APU_17.1.2">#REF!</definedName>
    <definedName name="APU_18.1.1">#REF!</definedName>
    <definedName name="APU_18.2.1">#REF!</definedName>
    <definedName name="APU_18.2.2">#REF!</definedName>
    <definedName name="APU_18.2.3">#REF!</definedName>
    <definedName name="APU_18.2.4">#REF!</definedName>
    <definedName name="APU_18.3.1">#REF!</definedName>
    <definedName name="APU_18.3.2">#REF!</definedName>
    <definedName name="APU_18.4.1">#REF!</definedName>
    <definedName name="APU_18.4.2">#REF!</definedName>
    <definedName name="APU_19.1.1">#REF!</definedName>
    <definedName name="APU_19.1.2">#REF!</definedName>
    <definedName name="APU_19.1.3">#REF!</definedName>
    <definedName name="APU_19.1.4">#REF!</definedName>
    <definedName name="APU_19.1.5">#REF!</definedName>
    <definedName name="APU_19.2.1">#REF!</definedName>
    <definedName name="APU_19.3.1">#REF!</definedName>
    <definedName name="APU_2.1.2">#REF!</definedName>
    <definedName name="APU_2.1.4">#REF!</definedName>
    <definedName name="APU_2.2.1">#REF!</definedName>
    <definedName name="APU_2.2.2">#REF!</definedName>
    <definedName name="APU_2.2.3">#REF!</definedName>
    <definedName name="APU_2.3.1">#REF!</definedName>
    <definedName name="APU_20.1.1">#REF!</definedName>
    <definedName name="APU_20.1.2">#REF!</definedName>
    <definedName name="APU_20.1.3">#REF!</definedName>
    <definedName name="APU_20.1.4">#REF!</definedName>
    <definedName name="APU_20.2.1">#REF!</definedName>
    <definedName name="APU_20.2.2">#REF!</definedName>
    <definedName name="APU_20.2.3">#REF!</definedName>
    <definedName name="APU_20.2.4">#REF!</definedName>
    <definedName name="APU_20.2.5">#REF!</definedName>
    <definedName name="APU_20.2.6">#REF!</definedName>
    <definedName name="APU_21.2.1">#REF!</definedName>
    <definedName name="APU_21.2.2">#REF!</definedName>
    <definedName name="APU_21.2.3">#REF!</definedName>
    <definedName name="APU_21.2.4">#REF!</definedName>
    <definedName name="APU_3.1.1">#REF!</definedName>
    <definedName name="APU_3.1.10">#REF!</definedName>
    <definedName name="APU_3.1.11">#REF!</definedName>
    <definedName name="APU_3.1.12">#REF!</definedName>
    <definedName name="APU_3.1.13">#REF!</definedName>
    <definedName name="APU_3.1.2">#REF!</definedName>
    <definedName name="APU_3.1.3">#REF!</definedName>
    <definedName name="APU_3.1.4">#REF!</definedName>
    <definedName name="APU_3.1.5">#REF!</definedName>
    <definedName name="APU_3.1.6">#REF!</definedName>
    <definedName name="APU_3.1.7">#REF!</definedName>
    <definedName name="APU_3.1.8">#REF!</definedName>
    <definedName name="APU_3.1.9">#REF!</definedName>
    <definedName name="APU_3.2.1">#REF!</definedName>
    <definedName name="APU_3.2.10">#REF!</definedName>
    <definedName name="APU_3.2.2">#REF!</definedName>
    <definedName name="APU_3.2.3">#REF!</definedName>
    <definedName name="APU_3.2.4">#REF!</definedName>
    <definedName name="APU_3.2.5">#REF!</definedName>
    <definedName name="APU_3.2.6">#REF!</definedName>
    <definedName name="APU_3.2.7">#REF!</definedName>
    <definedName name="APU_3.2.8">#REF!</definedName>
    <definedName name="APU_3.2.9">#REF!</definedName>
    <definedName name="APU_3.3.1">#REF!</definedName>
    <definedName name="APU_3.3.2">#REF!</definedName>
    <definedName name="APU_3.3.3">#REF!</definedName>
    <definedName name="APU_3.3.4">#REF!</definedName>
    <definedName name="APU_3.4.1.1">#REF!</definedName>
    <definedName name="APU_3.4.2.1">#REF!</definedName>
    <definedName name="APU_3.4.2.2">#REF!</definedName>
    <definedName name="APU_3.4.2.3">#REF!</definedName>
    <definedName name="APU_3.4.3.1">#REF!</definedName>
    <definedName name="APU_3.4.3.2">#REF!</definedName>
    <definedName name="APU_3.4.4.1">#REF!</definedName>
    <definedName name="APU_3.4.4.2">#REF!</definedName>
    <definedName name="APU_3.4.4.3">#REF!</definedName>
    <definedName name="APU_3.4.5.1">#REF!</definedName>
    <definedName name="APU_4.1.1">#REF!</definedName>
    <definedName name="APU_4.1.2">#REF!</definedName>
    <definedName name="APU_4.1.3">#REF!</definedName>
    <definedName name="APU_4.1.4">#REF!</definedName>
    <definedName name="APU_4.1.5">#REF!</definedName>
    <definedName name="APU_4.1.6">#REF!</definedName>
    <definedName name="APU_4.1.7">#REF!</definedName>
    <definedName name="APU_4.1.8">#REF!</definedName>
    <definedName name="APU_4.5.1">#REF!</definedName>
    <definedName name="APU_4.5.2">#REF!</definedName>
    <definedName name="APU_5.1.1">#REF!</definedName>
    <definedName name="APU_5.1.10">#REF!</definedName>
    <definedName name="APU_5.1.11">#REF!</definedName>
    <definedName name="APU_5.1.12">#REF!</definedName>
    <definedName name="APU_5.1.13">#REF!</definedName>
    <definedName name="APU_5.1.2">#REF!</definedName>
    <definedName name="APU_5.1.4">#REF!</definedName>
    <definedName name="APU_5.1.5">#REF!</definedName>
    <definedName name="APU_5.1.6">#REF!</definedName>
    <definedName name="APU_5.1.7">#REF!</definedName>
    <definedName name="APU_5.1.8">#REF!</definedName>
    <definedName name="APU_5.1.9">#REF!</definedName>
    <definedName name="APU_5.3.1">#REF!</definedName>
    <definedName name="APU_6.1.1">#REF!</definedName>
    <definedName name="APU_6.1.10">#REF!</definedName>
    <definedName name="APU_6.1.2">#REF!</definedName>
    <definedName name="APU_6.1.3">#REF!</definedName>
    <definedName name="APU_6.1.5">#REF!</definedName>
    <definedName name="APU_6.1.6">#REF!</definedName>
    <definedName name="APU_6.1.7">#REF!</definedName>
    <definedName name="APU_6.1.8">#REF!</definedName>
    <definedName name="APU_6.1.9">#REF!</definedName>
    <definedName name="APU_6_1_11">#REF!</definedName>
    <definedName name="APU_7.1.1">#REF!</definedName>
    <definedName name="APU_7.1.10">#REF!</definedName>
    <definedName name="APU_7.1.2">#REF!</definedName>
    <definedName name="APU_7.1.3">#REF!</definedName>
    <definedName name="APU_7.1.4">#REF!</definedName>
    <definedName name="APU_7.1.5">#REF!</definedName>
    <definedName name="APU_7.1.6">#REF!</definedName>
    <definedName name="APU_7.1.7">#REF!</definedName>
    <definedName name="APU_7.1.8">#REF!</definedName>
    <definedName name="APU_7.1.9">#REF!</definedName>
    <definedName name="APU_7.2.1">#REF!</definedName>
    <definedName name="APU_7.2.2">#REF!</definedName>
    <definedName name="APU_7.3.1">#REF!</definedName>
    <definedName name="APU_7.3.10">#REF!</definedName>
    <definedName name="APU_7.3.11">#REF!</definedName>
    <definedName name="APU_7.3.12">#REF!</definedName>
    <definedName name="APU_7.3.13">#REF!</definedName>
    <definedName name="APU_7.3.14">#REF!</definedName>
    <definedName name="APU_7.3.15">#REF!</definedName>
    <definedName name="APU_7.3.16">#REF!</definedName>
    <definedName name="APU_7.3.2">#REF!</definedName>
    <definedName name="APU_7.3.3">#REF!</definedName>
    <definedName name="APU_7.3.4">#REF!</definedName>
    <definedName name="APU_7.3.5">#REF!</definedName>
    <definedName name="APU_7.3.6">#REF!</definedName>
    <definedName name="APU_7.3.7">#REF!</definedName>
    <definedName name="APU_7.3.8">#REF!</definedName>
    <definedName name="APU_7.3.9">#REF!</definedName>
    <definedName name="APU_7.4.1">#REF!</definedName>
    <definedName name="APU_7.4.2">#REF!</definedName>
    <definedName name="APU_7.5.1">#REF!</definedName>
    <definedName name="APU_7.5.2">#REF!</definedName>
    <definedName name="APU_7.5.3">#REF!</definedName>
    <definedName name="APU_7.5.4">#REF!</definedName>
    <definedName name="APU_7.5.5">#REF!</definedName>
    <definedName name="APU_7.5.6">#REF!</definedName>
    <definedName name="APU_7.5.7">#REF!</definedName>
    <definedName name="APU_7.5.8">#REF!</definedName>
    <definedName name="APU_7.6.1">#REF!</definedName>
    <definedName name="APU_7.6.2">#REF!</definedName>
    <definedName name="APU_7.6.3">#REF!</definedName>
    <definedName name="APU_7.7.1.1">#REF!</definedName>
    <definedName name="APU_7.7.1.2">#REF!</definedName>
    <definedName name="APU_7.7.1.3">#REF!</definedName>
    <definedName name="APU_7.7.1.4">#REF!</definedName>
    <definedName name="APU_7.7.1.5">#REF!</definedName>
    <definedName name="APU_7.7.1.6">#REF!</definedName>
    <definedName name="APU_7.7.1.7">#REF!</definedName>
    <definedName name="APU_7.7.1.8">#REF!</definedName>
    <definedName name="APU_7.7.2.1">#REF!</definedName>
    <definedName name="APU_7.7.2.2">#REF!</definedName>
    <definedName name="APU_7.7.2.3">#REF!</definedName>
    <definedName name="APU_7.7.2.4">#REF!</definedName>
    <definedName name="APU_7.7.3.1">#REF!</definedName>
    <definedName name="APU_7.7.3.2">#REF!</definedName>
    <definedName name="APU_7.7.4.1">#REF!</definedName>
    <definedName name="APU_7.7.4.2">#REF!</definedName>
    <definedName name="APU_7.7.4.3">#REF!</definedName>
    <definedName name="APU_7.7.5.1">#REF!</definedName>
    <definedName name="APU_7.7.5.2">#REF!</definedName>
    <definedName name="APU_7.7.6.1">#REF!</definedName>
    <definedName name="APU_7.7.6.2">#REF!</definedName>
    <definedName name="APU_7.7.6.3">#REF!</definedName>
    <definedName name="APU_7.7.6.4">#REF!</definedName>
    <definedName name="APU_7.7.6.5">#REF!</definedName>
    <definedName name="APU_7.7.6.6">#REF!</definedName>
    <definedName name="APU_7.7.7.1">#REF!</definedName>
    <definedName name="APU_7.7.7.2">#REF!</definedName>
    <definedName name="APU_7.7.8.1.1">#REF!</definedName>
    <definedName name="APU_7.7.8.1.10">#REF!</definedName>
    <definedName name="APU_7.7.8.1.11">#REF!</definedName>
    <definedName name="APU_7.7.8.1.2">#REF!</definedName>
    <definedName name="APU_7.7.8.1.3">#REF!</definedName>
    <definedName name="APU_7.7.8.1.4">#REF!</definedName>
    <definedName name="APU_7.7.8.1.5">#REF!</definedName>
    <definedName name="APU_7.7.8.1.6">#REF!</definedName>
    <definedName name="APU_7.7.8.1.7">#REF!</definedName>
    <definedName name="APU_7.7.8.1.8">#REF!</definedName>
    <definedName name="APU_7.7.8.1.9">#REF!</definedName>
    <definedName name="APU_7.7.8.2.1">#REF!</definedName>
    <definedName name="APU_7.7.8.2.2">#REF!</definedName>
    <definedName name="APU_7.7.8.3.1">#REF!</definedName>
    <definedName name="APU_7.7.8.3.2">#REF!</definedName>
    <definedName name="APU_7.7.8.3.3">#REF!</definedName>
    <definedName name="APU_7.7.8.3.4">#REF!</definedName>
    <definedName name="APU_7.7.8.3.5">#REF!</definedName>
    <definedName name="APU_7.7.8.3.6">#REF!</definedName>
    <definedName name="APU_7.7.8.4.1">#REF!</definedName>
    <definedName name="APU_7.7.8.4.2">#REF!</definedName>
    <definedName name="APU_7.7.8.4.3">#REF!</definedName>
    <definedName name="APU_7.7.8.4.4">#REF!</definedName>
    <definedName name="APU_7.7.8.4.5">#REF!</definedName>
    <definedName name="APU_7.7.8.4.6">#REF!</definedName>
    <definedName name="APU_7.7.8.4.7">#REF!</definedName>
    <definedName name="APU_7.7.8.4.8">#REF!</definedName>
    <definedName name="APU_7.8.1.1">#REF!</definedName>
    <definedName name="APU_7.8.1.2">#REF!</definedName>
    <definedName name="APU_7.8.1.3">#REF!</definedName>
    <definedName name="APU_7.8.1.4">#REF!</definedName>
    <definedName name="APU_7.8.2.1">#REF!</definedName>
    <definedName name="APU_7.8.2.2">#REF!</definedName>
    <definedName name="APU_7.8.2.3">#REF!</definedName>
    <definedName name="APU_7.8.3.1">#REF!</definedName>
    <definedName name="APU_7.8.3.2">#REF!</definedName>
    <definedName name="APU_7.9.1.1">#REF!</definedName>
    <definedName name="APU_7.9.1.2">#REF!</definedName>
    <definedName name="APU_7.9.1.3">#REF!</definedName>
    <definedName name="APU_7.9.1.4">#REF!</definedName>
    <definedName name="APU_7.9.1.5">#REF!</definedName>
    <definedName name="APU_7.9.2.1">#REF!</definedName>
    <definedName name="APU_7.9.2.2">#REF!</definedName>
    <definedName name="APU_7.9.2.3">#REF!</definedName>
    <definedName name="APU_7.9.3.1">#REF!</definedName>
    <definedName name="APU_7.9.3.2">#REF!</definedName>
    <definedName name="APU_7.9.3.3">#REF!</definedName>
    <definedName name="APU_7.9.4.1">#REF!</definedName>
    <definedName name="APU_7.9.4.2">#REF!</definedName>
    <definedName name="APU_7.9.4.3">#REF!</definedName>
    <definedName name="APU_9.1.1">#REF!</definedName>
    <definedName name="APU_Alcaparros">#REF!</definedName>
    <definedName name="APU_Aseo_General">#REF!</definedName>
    <definedName name="APU_Cauchos_Sabaneros">#REF!</definedName>
    <definedName name="APU_Duchas_Antivandalicas">#REF!</definedName>
    <definedName name="APU_Gabinete_Incendio">#REF!</definedName>
    <definedName name="APU_Gescobas_Granito_BH">#REF!</definedName>
    <definedName name="APU_Limpieza_Fachadas">#REF!</definedName>
    <definedName name="APU_Limpieza_Muros_Interiores">#REF!</definedName>
    <definedName name="APU_Magnolios">#REF!</definedName>
    <definedName name="APU_Mano_de_Oso">#REF!</definedName>
    <definedName name="APU_Pradizacion">#REF!</definedName>
    <definedName name="APU_Sangegado">#REF!</definedName>
    <definedName name="Apw">#REF!</definedName>
    <definedName name="_xlnm.Extract" localSheetId="0">#REF!</definedName>
    <definedName name="_xlnm.Extract" localSheetId="1">#REF!</definedName>
    <definedName name="_xlnm.Extract">#REF!</definedName>
    <definedName name="_xlnm.Print_Area" localSheetId="0">'ACTA PARCIAL OBRA'!$A$1:$Y$827</definedName>
    <definedName name="_xlnm.Print_Area" localSheetId="1">'Anexo al Acta Parcial'!$A$1:$N$83</definedName>
    <definedName name="_xlnm.Print_Area">#REF!</definedName>
    <definedName name="Areatoron" localSheetId="1">#REF!</definedName>
    <definedName name="Areatoron">#REF!</definedName>
    <definedName name="Arena" localSheetId="1">[9]Precios!$B$14</definedName>
    <definedName name="ARENA">#REF!</definedName>
    <definedName name="as" localSheetId="1">#REF!</definedName>
    <definedName name="as">#REF!</definedName>
    <definedName name="as_11">#N/A</definedName>
    <definedName name="as_12">#N/A</definedName>
    <definedName name="as_13">#N/A</definedName>
    <definedName name="as_14">#N/A</definedName>
    <definedName name="as_15">#N/A</definedName>
    <definedName name="as_16">#N/A</definedName>
    <definedName name="as_17">#N/A</definedName>
    <definedName name="as_18">#N/A</definedName>
    <definedName name="as_19">#N/A</definedName>
    <definedName name="as_2">#N/A</definedName>
    <definedName name="as_20">#N/A</definedName>
    <definedName name="as_21">#N/A</definedName>
    <definedName name="as_22">#N/A</definedName>
    <definedName name="as_23">#N/A</definedName>
    <definedName name="as_24">#N/A</definedName>
    <definedName name="as_25">#N/A</definedName>
    <definedName name="as_26">#N/A</definedName>
    <definedName name="as_27">#N/A</definedName>
    <definedName name="as_28">#N/A</definedName>
    <definedName name="as_29">#N/A</definedName>
    <definedName name="as_3">#N/A</definedName>
    <definedName name="as_30">#N/A</definedName>
    <definedName name="as_4">#N/A</definedName>
    <definedName name="as_5">#N/A</definedName>
    <definedName name="as_7">#N/A</definedName>
    <definedName name="as_8">#N/A</definedName>
    <definedName name="as_9">#N/A</definedName>
    <definedName name="Asadicional" localSheetId="1">#REF!</definedName>
    <definedName name="Asadicional">#REF!</definedName>
    <definedName name="ASASDA" localSheetId="1" hidden="1">{"cprgas",#N/A,FALSE,"CPR_E";"cprwat",#N/A,FALSE,"CPR_E";"oilcpr",#N/A,FALSE,"CPR_E";"norwat",#N/A,FALSE,"CPR_E";"norgas",#N/A,FALSE,"CPR_E";"noroil",#N/A,FALSE,"CPR_E";"surwat",#N/A,FALSE,"CPR_E";"surgas",#N/A,FALSE,"CPR_E";"suroil",#N/A,FALSE,"CPR_E";"puriwat",#N/A,FALSE,"CPR_E";"purigas",#N/A,FALSE,"CPR_E";"purioil",#N/A,FALSE,"CPR_E"}</definedName>
    <definedName name="ASASDA" hidden="1">{"cprgas",#N/A,FALSE,"CPR_E";"cprwat",#N/A,FALSE,"CPR_E";"oilcpr",#N/A,FALSE,"CPR_E";"norwat",#N/A,FALSE,"CPR_E";"norgas",#N/A,FALSE,"CPR_E";"noroil",#N/A,FALSE,"CPR_E";"surwat",#N/A,FALSE,"CPR_E";"surgas",#N/A,FALSE,"CPR_E";"suroil",#N/A,FALSE,"CPR_E";"puriwat",#N/A,FALSE,"CPR_E";"purigas",#N/A,FALSE,"CPR_E";"purioil",#N/A,FALSE,"CPR_E"}</definedName>
    <definedName name="Asc">#REF!</definedName>
    <definedName name="ASDASDASD">#REF!</definedName>
    <definedName name="asdf" localSheetId="1">#REF!</definedName>
    <definedName name="asdf">#REF!</definedName>
    <definedName name="asdf_11">"#REF!"</definedName>
    <definedName name="asdf_12">"#REF!"</definedName>
    <definedName name="asdf_13">"#REF!"</definedName>
    <definedName name="asdf_14">"#REF!"</definedName>
    <definedName name="asdf_15">"#REF!"</definedName>
    <definedName name="asdf_16">"#REF!"</definedName>
    <definedName name="asdf_17">"#REF!"</definedName>
    <definedName name="asdf_18">"#REF!"</definedName>
    <definedName name="asdf_19">"#REF!"</definedName>
    <definedName name="asdf_2">"#REF!"</definedName>
    <definedName name="asdf_20">"#REF!"</definedName>
    <definedName name="asdf_21">"#REF!"</definedName>
    <definedName name="asdf_22">"#REF!"</definedName>
    <definedName name="asdf_23">"#REF!"</definedName>
    <definedName name="asdf_24">"#REF!"</definedName>
    <definedName name="asdf_25">"#REF!"</definedName>
    <definedName name="asdf_26">"#REF!"</definedName>
    <definedName name="asdf_27">"#REF!"</definedName>
    <definedName name="asdf_28">"#REF!"</definedName>
    <definedName name="asdf_29">"#REF!"</definedName>
    <definedName name="asdf_3">"#REF!"</definedName>
    <definedName name="asdf_30">"#REF!"</definedName>
    <definedName name="asdf_4">"#REF!"</definedName>
    <definedName name="asdf_5">"#REF!"</definedName>
    <definedName name="asdf_7">"#REF!"</definedName>
    <definedName name="asdf_8">"#REF!"</definedName>
    <definedName name="asdf_9">"#REF!"</definedName>
    <definedName name="asdfasdfsadf" localSheetId="1" hidden="1">#REF!</definedName>
    <definedName name="asdfasdfsadf" hidden="1">#REF!</definedName>
    <definedName name="asfdfe" localSheetId="1" hidden="1">{#N/A,#N/A,TRUE,"INGENIERIA";#N/A,#N/A,TRUE,"COMPRAS";#N/A,#N/A,TRUE,"DIRECCION";#N/A,#N/A,TRUE,"RESUMEN"}</definedName>
    <definedName name="asfdfe" hidden="1">{#N/A,#N/A,TRUE,"INGENIERIA";#N/A,#N/A,TRUE,"COMPRAS";#N/A,#N/A,TRUE,"DIRECCION";#N/A,#N/A,TRUE,"RESUMEN"}</definedName>
    <definedName name="Ass">#REF!</definedName>
    <definedName name="ATRS">#REF!</definedName>
    <definedName name="Attoron">#REF!</definedName>
    <definedName name="Av">#REF!</definedName>
    <definedName name="ayudante">#REF!</definedName>
    <definedName name="AYUDANTE_ALBAÑILERIA">#REF!</definedName>
    <definedName name="b">#REF!</definedName>
    <definedName name="BALASTO">#REF!</definedName>
    <definedName name="barra">#REF!</definedName>
    <definedName name="barra_1">#REF!</definedName>
    <definedName name="barra_2">#REF!</definedName>
    <definedName name="Barras">#REF!</definedName>
    <definedName name="Barras2">#REF!</definedName>
    <definedName name="base" localSheetId="0">#REF!</definedName>
    <definedName name="base">#REF!</definedName>
    <definedName name="Base_datos_IM" localSheetId="0">#REF!</definedName>
    <definedName name="Base_datos_IM" localSheetId="1">#REF!</definedName>
    <definedName name="Base_datos_IM">#REF!</definedName>
    <definedName name="BASE_DE_DATOS">#REF!</definedName>
    <definedName name="_xlnm.Database" localSheetId="0">#REF!</definedName>
    <definedName name="_xlnm.Database" localSheetId="1">#REF!</definedName>
    <definedName name="_xlnm.Database">#REF!</definedName>
    <definedName name="basef" localSheetId="0">#REF!</definedName>
    <definedName name="basef">#REF!</definedName>
    <definedName name="BB" localSheetId="1" hidden="1">{#N/A,#N/A,FALSE,"CIBHA05A";#N/A,#N/A,FALSE,"CIBHA05B"}</definedName>
    <definedName name="bb">#REF!</definedName>
    <definedName name="bbs" localSheetId="1">#REF!</definedName>
    <definedName name="bbs">#REF!</definedName>
    <definedName name="beta" localSheetId="1">#REF!</definedName>
    <definedName name="beta">#REF!</definedName>
    <definedName name="bo">#REF!</definedName>
    <definedName name="BREA">#REF!</definedName>
    <definedName name="bt">#REF!</definedName>
    <definedName name="BULDOZER">#REF!</definedName>
    <definedName name="CABCELAR" localSheetId="1" hidden="1">{#N/A,#N/A,FALSE,"Costos Productos 6A";#N/A,#N/A,FALSE,"Costo Unitario Total H-94-12"}</definedName>
    <definedName name="CABCELAR" hidden="1">{#N/A,#N/A,FALSE,"Costos Productos 6A";#N/A,#N/A,FALSE,"Costo Unitario Total H-94-12"}</definedName>
    <definedName name="CAC" localSheetId="1" hidden="1">{"krl1",#N/A,FALSE,"kr";"krl2",#N/A,FALSE,"kr";"compara",#N/A,FALSE,"kr";"desconp1",#N/A,FALSE,"kr";"desconp12",#N/A,FALSE,"kr";"krnp1",#N/A,FALSE,"kr";"krnp2",#N/A,FALSE,"kr";"krp12avg",#N/A,FALSE,"kr";"krp1avg",#N/A,FALSE,"kr"}</definedName>
    <definedName name="CAC" hidden="1">{"krl1",#N/A,FALSE,"kr";"krl2",#N/A,FALSE,"kr";"compara",#N/A,FALSE,"kr";"desconp1",#N/A,FALSE,"kr";"desconp12",#N/A,FALSE,"kr";"krnp1",#N/A,FALSE,"kr";"krnp2",#N/A,FALSE,"kr";"krp12avg",#N/A,FALSE,"kr";"krp1avg",#N/A,FALSE,"kr"}</definedName>
    <definedName name="CADENERO">#REF!</definedName>
    <definedName name="CALCULO">#REF!</definedName>
    <definedName name="CALLE25">#REF!</definedName>
    <definedName name="CALLE26">#REF!</definedName>
    <definedName name="CALLE26N2">#REF!</definedName>
    <definedName name="CALLE29DER">#REF!</definedName>
    <definedName name="CALLE29IZQ">#REF!</definedName>
    <definedName name="calzada">#REF!</definedName>
    <definedName name="cambios" localSheetId="0">#REF!</definedName>
    <definedName name="cambios">#REF!</definedName>
    <definedName name="CANTAPU">#REF!</definedName>
    <definedName name="CANTDS" localSheetId="1">#REF!,#REF!,#REF!,#REF!</definedName>
    <definedName name="CANTDS">#REF!,#REF!,#REF!,#REF!</definedName>
    <definedName name="CARGADOR">#REF!</definedName>
    <definedName name="CARLOSC" localSheetId="1" hidden="1">{"krl1",#N/A,FALSE,"kr";"krl2",#N/A,FALSE,"kr";"compara",#N/A,FALSE,"kr";"desconp1",#N/A,FALSE,"kr";"desconp12",#N/A,FALSE,"kr";"krnp1",#N/A,FALSE,"kr";"krnp2",#N/A,FALSE,"kr";"krp12avg",#N/A,FALSE,"kr";"krp1avg",#N/A,FALSE,"kr"}</definedName>
    <definedName name="CARLOSC" hidden="1">{"krl1",#N/A,FALSE,"kr";"krl2",#N/A,FALSE,"kr";"compara",#N/A,FALSE,"kr";"desconp1",#N/A,FALSE,"kr";"desconp12",#N/A,FALSE,"kr";"krnp1",#N/A,FALSE,"kr";"krnp2",#N/A,FALSE,"kr";"krp12avg",#N/A,FALSE,"kr";"krp1avg",#N/A,FALSE,"kr"}</definedName>
    <definedName name="CARRERA23">#REF!</definedName>
    <definedName name="CARRERA24">#REF!</definedName>
    <definedName name="CARRERA25">#REF!</definedName>
    <definedName name="CARRERA26">#REF!</definedName>
    <definedName name="CARROTANQUE">#REF!</definedName>
    <definedName name="Cb">#REF!</definedName>
    <definedName name="Cbp">#REF!</definedName>
    <definedName name="CBWorkbookPriority" hidden="1">-562754140</definedName>
    <definedName name="CCCCC" localSheetId="1" hidden="1">{"krl1",#N/A,FALSE,"kr";"krl2",#N/A,FALSE,"kr";"compara",#N/A,FALSE,"kr";"desconp1",#N/A,FALSE,"kr";"desconp12",#N/A,FALSE,"kr";"krnp1",#N/A,FALSE,"kr";"krnp2",#N/A,FALSE,"kr";"krp12avg",#N/A,FALSE,"kr";"krp1avg",#N/A,FALSE,"kr"}</definedName>
    <definedName name="CCCCC" hidden="1">{"krl1",#N/A,FALSE,"kr";"krl2",#N/A,FALSE,"kr";"compara",#N/A,FALSE,"kr";"desconp1",#N/A,FALSE,"kr";"desconp12",#N/A,FALSE,"kr";"krnp1",#N/A,FALSE,"kr";"krnp2",#N/A,FALSE,"kr";"krp12avg",#N/A,FALSE,"kr";"krp1avg",#N/A,FALSE,"kr"}</definedName>
    <definedName name="ccto210">#REF!</definedName>
    <definedName name="CELADOR">#REF!</definedName>
    <definedName name="CEMENTO" localSheetId="1">#REF!</definedName>
    <definedName name="CEMENTO">#REF!</definedName>
    <definedName name="Cemento_gris_Portland_tipo_I">[9]Precios!$B$9</definedName>
    <definedName name="centro" localSheetId="0">#REF!</definedName>
    <definedName name="centro" localSheetId="1">#REF!</definedName>
    <definedName name="centro">#REF!</definedName>
    <definedName name="CESAR" localSheetId="1" hidden="1">{#N/A,#N/A,FALSE,"Costos Productos 6A";#N/A,#N/A,FALSE,"Costo Unitario Total H-94-12"}</definedName>
    <definedName name="CESAR" hidden="1">{#N/A,#N/A,FALSE,"Costos Productos 6A";#N/A,#N/A,FALSE,"Costo Unitario Total H-94-12"}</definedName>
    <definedName name="cfrvi">#REF!</definedName>
    <definedName name="CHACA" localSheetId="1" hidden="1">[10]DATOS!#REF!</definedName>
    <definedName name="CHACA" hidden="1">#REF!</definedName>
    <definedName name="CIMENTACION" localSheetId="1">#REF!</definedName>
    <definedName name="CIMENTACION">#REF!</definedName>
    <definedName name="Cimentación3000" localSheetId="1">#REF!</definedName>
    <definedName name="Cimentación3000">#REF!</definedName>
    <definedName name="CINTESTRUC" localSheetId="0">#REF!</definedName>
    <definedName name="CINTESTRUC" localSheetId="1">#REF!</definedName>
    <definedName name="CINTESTRUC">#REF!</definedName>
    <definedName name="CIRCUITOS">#REF!</definedName>
    <definedName name="Ciudades">#REF!</definedName>
    <definedName name="CLAVO">#REF!</definedName>
    <definedName name="CLLE26.25.28">[11]RELACION!#REF!</definedName>
    <definedName name="CLLE29DPLA.25">[11]RELACION!#REF!</definedName>
    <definedName name="CODIGO" localSheetId="1">#REF!</definedName>
    <definedName name="CODIGO">#REF!</definedName>
    <definedName name="CODIGOFIG" localSheetId="1">#REF!</definedName>
    <definedName name="CODIGOFIG">#REF!</definedName>
    <definedName name="COMPACTA.R" localSheetId="1">#REF!</definedName>
    <definedName name="COMPACTA.R">#REF!</definedName>
    <definedName name="COMPACTADOR">#REF!</definedName>
    <definedName name="CON">#REF!</definedName>
    <definedName name="CON_3000">#REF!</definedName>
    <definedName name="CONC">#REF!</definedName>
    <definedName name="ConcreCimentación">#REF!</definedName>
    <definedName name="CONCRETO_3000">#REF!</definedName>
    <definedName name="CONCRETO1500">#REF!</definedName>
    <definedName name="CONCRETO2.3">#REF!</definedName>
    <definedName name="CONCRETO2.4">#REF!</definedName>
    <definedName name="CONCRETO3.5">#REF!</definedName>
    <definedName name="CONCRETO3000">#REF!</definedName>
    <definedName name="CONSIGNADO_EN_CUENTAS" localSheetId="0">#REF!</definedName>
    <definedName name="CONSIGNADO_EN_CUENTAS">#REF!</definedName>
    <definedName name="CONTABLE" localSheetId="1" hidden="1">{#N/A,#N/A,FALSE,"CIBHA05A";#N/A,#N/A,FALSE,"CIBHA05B"}</definedName>
    <definedName name="CONTABLE" hidden="1">{#N/A,#N/A,FALSE,"CIBHA05A";#N/A,#N/A,FALSE,"CIBHA05B"}</definedName>
    <definedName name="CONTABLES" localSheetId="1" hidden="1">{#N/A,#N/A,FALSE,"Costos Productos 6A";#N/A,#N/A,FALSE,"Costo Unitario Total H-94-12"}</definedName>
    <definedName name="CONTABLES" hidden="1">{#N/A,#N/A,FALSE,"Costos Productos 6A";#N/A,#N/A,FALSE,"Costo Unitario Total H-94-12"}</definedName>
    <definedName name="COPIA1">#REF!</definedName>
    <definedName name="COPIA2">#REF!</definedName>
    <definedName name="cost04" localSheetId="1" hidden="1">{#N/A,#N/A,FALSE,"Costos Productos 6A";#N/A,#N/A,FALSE,"Costo Unitario Total H-94-12"}</definedName>
    <definedName name="cost04" hidden="1">{#N/A,#N/A,FALSE,"Costos Productos 6A";#N/A,#N/A,FALSE,"Costo Unitario Total H-94-12"}</definedName>
    <definedName name="COSTCONTAB" localSheetId="1" hidden="1">{#N/A,#N/A,FALSE,"Costos Productos 6A";#N/A,#N/A,FALSE,"Costo Unitario Total H-94-12"}</definedName>
    <definedName name="COSTCONTAB" hidden="1">{#N/A,#N/A,FALSE,"Costos Productos 6A";#N/A,#N/A,FALSE,"Costo Unitario Total H-94-12"}</definedName>
    <definedName name="costivo" localSheetId="1" hidden="1">{#N/A,#N/A,FALSE,"Costos Productos 6A";#N/A,#N/A,FALSE,"Costo Unitario Total H-94-12"}</definedName>
    <definedName name="costivo" hidden="1">{#N/A,#N/A,FALSE,"Costos Productos 6A";#N/A,#N/A,FALSE,"Costo Unitario Total H-94-12"}</definedName>
    <definedName name="costivos" localSheetId="1" hidden="1">{#N/A,#N/A,FALSE,"Costos Productos 6A";#N/A,#N/A,FALSE,"Costo Unitario Total H-94-12"}</definedName>
    <definedName name="costivos" hidden="1">{#N/A,#N/A,FALSE,"Costos Productos 6A";#N/A,#N/A,FALSE,"Costo Unitario Total H-94-12"}</definedName>
    <definedName name="costoperativos" localSheetId="1" hidden="1">{#N/A,#N/A,FALSE,"Costos Productos 6A";#N/A,#N/A,FALSE,"Costo Unitario Total H-94-12"}</definedName>
    <definedName name="costoperativos" hidden="1">{#N/A,#N/A,FALSE,"Costos Productos 6A";#N/A,#N/A,FALSE,"Costo Unitario Total H-94-12"}</definedName>
    <definedName name="costos" localSheetId="1" hidden="1">{#N/A,#N/A,FALSE,"VOL695";#N/A,#N/A,FALSE,"anexo1";#N/A,#N/A,FALSE,"anexo2";#N/A,#N/A,FALSE,"anexo3";#N/A,#N/A,FALSE,"anexo4";#N/A,#N/A,FALSE,"anexo5a";#N/A,#N/A,FALSE,"anexo5b";#N/A,#N/A,FALSE,"anexo6a";#N/A,#N/A,FALSE,"anexo6a";#N/A,#N/A,FALSE,"anexo6c";#N/A,#N/A,FALSE,"anexo7a";#N/A,#N/A,FALSE,"anexo7b";#N/A,#N/A,FALSE,"anexo7c"}</definedName>
    <definedName name="costos" hidden="1">{#N/A,#N/A,FALSE,"VOL695";#N/A,#N/A,FALSE,"anexo1";#N/A,#N/A,FALSE,"anexo2";#N/A,#N/A,FALSE,"anexo3";#N/A,#N/A,FALSE,"anexo4";#N/A,#N/A,FALSE,"anexo5a";#N/A,#N/A,FALSE,"anexo5b";#N/A,#N/A,FALSE,"anexo6a";#N/A,#N/A,FALSE,"anexo6a";#N/A,#N/A,FALSE,"anexo6c";#N/A,#N/A,FALSE,"anexo7a";#N/A,#N/A,FALSE,"anexo7b";#N/A,#N/A,FALSE,"anexo7c"}</definedName>
    <definedName name="costos04" localSheetId="1" hidden="1">{#N/A,#N/A,FALSE,"Costos Productos 6A";#N/A,#N/A,FALSE,"Costo Unitario Total H-94-12"}</definedName>
    <definedName name="costos04" hidden="1">{#N/A,#N/A,FALSE,"Costos Productos 6A";#N/A,#N/A,FALSE,"Costo Unitario Total H-94-12"}</definedName>
    <definedName name="CRA25.22.29">[11]RELACION!#REF!</definedName>
    <definedName name="CRc" localSheetId="1">#REF!</definedName>
    <definedName name="CRc">#REF!</definedName>
    <definedName name="CRIT1" localSheetId="1">#REF!</definedName>
    <definedName name="CRIT1">#REF!</definedName>
    <definedName name="CRITERIO" localSheetId="1">#REF!</definedName>
    <definedName name="CRITERIO">#REF!</definedName>
    <definedName name="_xlnm.Criteria" localSheetId="1">#REF!</definedName>
    <definedName name="_xlnm.Criteria">#REF!</definedName>
    <definedName name="Criterios_IM">#REF!</definedName>
    <definedName name="Criticos">#REF!</definedName>
    <definedName name="CRs">#REF!</definedName>
    <definedName name="CRUDOS" localSheetId="1" hidden="1">{#N/A,#N/A,FALSE,"CIBHA05A";#N/A,#N/A,FALSE,"CIBHA05B"}</definedName>
    <definedName name="CRUDOS" hidden="1">{#N/A,#N/A,FALSE,"CIBHA05A";#N/A,#N/A,FALSE,"CIBHA05B"}</definedName>
    <definedName name="Ct">#REF!</definedName>
    <definedName name="CtaObra">#REF!</definedName>
    <definedName name="CtaObra_11">"#REF!"</definedName>
    <definedName name="CtaObra_12">"#REF!"</definedName>
    <definedName name="CtaObra_13">"#REF!"</definedName>
    <definedName name="CtaObra_14">"#REF!"</definedName>
    <definedName name="CtaObra_15">"#REF!"</definedName>
    <definedName name="CtaObra_16">"#REF!"</definedName>
    <definedName name="CtaObra_17">"#REF!"</definedName>
    <definedName name="CtaObra_18">"#REF!"</definedName>
    <definedName name="CtaObra_19">"#REF!"</definedName>
    <definedName name="CtaObra_2">"#REF!"</definedName>
    <definedName name="CtaObra_20">"#REF!"</definedName>
    <definedName name="CtaObra_21">"#REF!"</definedName>
    <definedName name="CtaObra_22">"#REF!"</definedName>
    <definedName name="CtaObra_23">"#REF!"</definedName>
    <definedName name="CtaObra_24">"#REF!"</definedName>
    <definedName name="CtaObra_25">"#REF!"</definedName>
    <definedName name="CtaObra_26">"#REF!"</definedName>
    <definedName name="CtaObra_27">"#REF!"</definedName>
    <definedName name="CtaObra_28">"#REF!"</definedName>
    <definedName name="CtaObra_29">"#REF!"</definedName>
    <definedName name="CtaObra_3">"#REF!"</definedName>
    <definedName name="CtaObra_30">"#REF!"</definedName>
    <definedName name="CtaObra_4">"#REF!"</definedName>
    <definedName name="CtaObra_5">"#REF!"</definedName>
    <definedName name="CtaObra_7">"#REF!"</definedName>
    <definedName name="CtaObra_8">"#REF!"</definedName>
    <definedName name="CtaObra_9">"#REF!"</definedName>
    <definedName name="Ctp">#REF!</definedName>
    <definedName name="cuad2">#REF!</definedName>
    <definedName name="CUADRILLA.A">#REF!</definedName>
    <definedName name="CUADRILLA.B">#REF!</definedName>
    <definedName name="CUADRILLA.C">#REF!</definedName>
    <definedName name="CUADRILLA_CIVILES">#REF!</definedName>
    <definedName name="Cuadrillas">#REF!</definedName>
    <definedName name="CUC">#REF!</definedName>
    <definedName name="CUCTILLA">#REF!</definedName>
    <definedName name="cvbcvbf" localSheetId="1" hidden="1">{#N/A,#N/A,TRUE,"INGENIERIA";#N/A,#N/A,TRUE,"COMPRAS";#N/A,#N/A,TRUE,"DIRECCION";#N/A,#N/A,TRUE,"RESUMEN"}</definedName>
    <definedName name="cvbcvbf" hidden="1">{#N/A,#N/A,TRUE,"INGENIERIA";#N/A,#N/A,TRUE,"COMPRAS";#N/A,#N/A,TRUE,"DIRECCION";#N/A,#N/A,TRUE,"RESUMEN"}</definedName>
    <definedName name="Cwvu.oil." localSheetId="1" hidden="1">'[12]59y22%'!$A$13:$IV$24,'[12]59y22%'!$A$26:$IV$37,'[12]59y22%'!$A$39:$IV$50,'[12]59y22%'!$A$91:$IV$102,'[12]59y22%'!$A$104:$IV$115,'[12]59y22%'!$A$117:$IV$128,'[12]59y22%'!$A$130:$IV$141,'[12]59y22%'!$A$143:$IV$154,'[12]59y22%'!$A$156:$IV$167,'[12]59y22%'!$A$169:$IV$180,'[12]59y22%'!$A$182:$IV$193,'[12]59y22%'!$A$195:$IV$206,'[12]59y22%'!$A$208:$IV$219,'[12]59y22%'!$A$221:$IV$232,'[12]59y22%'!$A$234:$IV$245</definedName>
    <definedName name="Cwvu.oil." hidden="1">#REF!,#REF!,#REF!,#REF!,#REF!,#REF!,#REF!,#REF!,#REF!,#REF!,#REF!,#REF!,#REF!,#REF!,#REF!</definedName>
    <definedName name="Cwvu.oilgasagua." localSheetId="1" hidden="1">'[12]59y22%'!$A$13:$IV$24,'[12]59y22%'!$A$26:$IV$37,'[12]59y22%'!$A$39:$IV$50,'[12]59y22%'!$A$52:$IV$63,'[12]59y22%'!$A$65:$IV$76,'[12]59y22%'!$A$78:$IV$89,'[12]59y22%'!$A$91:$IV$102,'[12]59y22%'!$A$104:$IV$115,'[12]59y22%'!$A$117:$IV$128,'[12]59y22%'!$A$130:$IV$141,'[12]59y22%'!$A$143:$IV$154,'[12]59y22%'!$A$156:$IV$167,'[12]59y22%'!$A$169:$IV$180,'[12]59y22%'!$A$182:$IV$193,'[12]59y22%'!$A$195:$IV$206,'[12]59y22%'!$A$208:$IV$219,'[12]59y22%'!$A$221:$IV$232,'[12]59y22%'!$A$234:$IV$245</definedName>
    <definedName name="Cwvu.oilgasagua." hidden="1">#REF!,#REF!,#REF!,#REF!,#REF!,#REF!,#REF!,#REF!,#REF!,#REF!,#REF!,#REF!,#REF!,#REF!,#REF!,#REF!,#REF!,#REF!</definedName>
    <definedName name="Cwvu.RCEIBAS1." localSheetId="1" hidden="1">'[12]59y22%'!$A$13:$IV$23,'[12]59y22%'!$A$26:$IV$36,'[12]59y22%'!$A$78:$IV$88,'[12]59y22%'!$A$91:$IV$101,'[12]59y22%'!$A$104:$IV$114,'[12]59y22%'!$A$117:$IV$127,'[12]59y22%'!$A$130:$IV$140,'[12]59y22%'!$A$143:$IV$153,'[12]59y22%'!$A$156:$IV$166,'[12]59y22%'!$A$169:$IV$179,'[12]59y22%'!$A$182:$IV$192,'[12]59y22%'!$A$195:$IV$205,'[12]59y22%'!$A$208:$IV$218,'[12]59y22%'!$A$221:$IV$231,'[12]59y22%'!$A$234:$IV$244</definedName>
    <definedName name="Cwvu.RCEIBAS1." hidden="1">#REF!,#REF!,#REF!,#REF!,#REF!,#REF!,#REF!,#REF!,#REF!,#REF!,#REF!,#REF!,#REF!,#REF!,#REF!</definedName>
    <definedName name="d" localSheetId="1">#REF!</definedName>
    <definedName name="d">#REF!</definedName>
    <definedName name="d_1">#REF!</definedName>
    <definedName name="d_v">#REF!</definedName>
    <definedName name="dd">#REF!</definedName>
    <definedName name="DDDD" localSheetId="1" hidden="1">{#N/A,#N/A,FALSE,"Costos Productos 6A";#N/A,#N/A,FALSE,"Costo Unitario Total H-94-12"}</definedName>
    <definedName name="DDDD" hidden="1">{#N/A,#N/A,FALSE,"Costos Productos 6A";#N/A,#N/A,FALSE,"Costo Unitario Total H-94-12"}</definedName>
    <definedName name="DDW">#REF!</definedName>
    <definedName name="DECIMALES">#REF!</definedName>
    <definedName name="Demolición">#REF!</definedName>
    <definedName name="Descrip_cuadrillas">#REF!</definedName>
    <definedName name="Descrip_equipos">#REF!</definedName>
    <definedName name="Descrip_transporte">#REF!</definedName>
    <definedName name="Descripción">#REF!</definedName>
    <definedName name="DESIGNACIONBARRAS">#REF!</definedName>
    <definedName name="dfbgfdy">#REF!</definedName>
    <definedName name="dfd" localSheetId="1" hidden="1">{"krl1",#N/A,FALSE,"kr";"krl2",#N/A,FALSE,"kr";"compara",#N/A,FALSE,"kr";"desconp1",#N/A,FALSE,"kr";"desconp12",#N/A,FALSE,"kr";"krnp1",#N/A,FALSE,"kr";"krnp2",#N/A,FALSE,"kr";"krp12avg",#N/A,FALSE,"kr";"krp1avg",#N/A,FALSE,"kr"}</definedName>
    <definedName name="dfd" hidden="1">{"krl1",#N/A,FALSE,"kr";"krl2",#N/A,FALSE,"kr";"compara",#N/A,FALSE,"kr";"desconp1",#N/A,FALSE,"kr";"desconp12",#N/A,FALSE,"kr";"krnp1",#N/A,FALSE,"kr";"krnp2",#N/A,FALSE,"kr";"krp12avg",#N/A,FALSE,"kr";"krp1avg",#N/A,FALSE,"kr"}</definedName>
    <definedName name="Dfs">#REF!</definedName>
    <definedName name="dhs">#REF!</definedName>
    <definedName name="dhs_11">"#REF!"</definedName>
    <definedName name="dhs_12">"#REF!"</definedName>
    <definedName name="dhs_13">"#REF!"</definedName>
    <definedName name="dhs_14">"#REF!"</definedName>
    <definedName name="dhs_15">"#REF!"</definedName>
    <definedName name="dhs_16">"#REF!"</definedName>
    <definedName name="dhs_17">"#REF!"</definedName>
    <definedName name="dhs_18">"#REF!"</definedName>
    <definedName name="dhs_19">"#REF!"</definedName>
    <definedName name="dhs_2">"#REF!"</definedName>
    <definedName name="dhs_20">"#REF!"</definedName>
    <definedName name="dhs_21">"#REF!"</definedName>
    <definedName name="dhs_22">"#REF!"</definedName>
    <definedName name="dhs_23">"#REF!"</definedName>
    <definedName name="dhs_24">"#REF!"</definedName>
    <definedName name="dhs_25">"#REF!"</definedName>
    <definedName name="dhs_26">"#REF!"</definedName>
    <definedName name="dhs_27">"#REF!"</definedName>
    <definedName name="dhs_28">"#REF!"</definedName>
    <definedName name="dhs_29">"#REF!"</definedName>
    <definedName name="dhs_3">"#REF!"</definedName>
    <definedName name="dhs_30">"#REF!"</definedName>
    <definedName name="dhs_4">"#REF!"</definedName>
    <definedName name="dhs_5">"#REF!"</definedName>
    <definedName name="dhs_7">"#REF!"</definedName>
    <definedName name="dhs_8">"#REF!"</definedName>
    <definedName name="dhs_9">"#REF!"</definedName>
    <definedName name="DIFERENCIA">[11]RELACION!#REF!</definedName>
    <definedName name="dp" localSheetId="1">#REF!</definedName>
    <definedName name="dp">#REF!</definedName>
    <definedName name="Dpc" localSheetId="1">#REF!</definedName>
    <definedName name="Dpc">#REF!</definedName>
    <definedName name="dra" localSheetId="1">#REF!</definedName>
    <definedName name="dra">#REF!</definedName>
    <definedName name="drb">#REF!</definedName>
    <definedName name="drd">#REF!</definedName>
    <definedName name="dre">#REF!</definedName>
    <definedName name="drf">#REF!</definedName>
    <definedName name="drg">#REF!</definedName>
    <definedName name="drh">#REF!</definedName>
    <definedName name="dri">#REF!</definedName>
    <definedName name="drj">#REF!</definedName>
    <definedName name="drk">#REF!</definedName>
    <definedName name="Dtoi">#REF!</definedName>
    <definedName name="dvgadgtw">#REF!</definedName>
    <definedName name="dvgadgtw_11">"#REF!"</definedName>
    <definedName name="dvgadgtw_12">"#REF!"</definedName>
    <definedName name="dvgadgtw_13">"#REF!"</definedName>
    <definedName name="dvgadgtw_14">"#REF!"</definedName>
    <definedName name="dvgadgtw_15">"#REF!"</definedName>
    <definedName name="dvgadgtw_16">"#REF!"</definedName>
    <definedName name="dvgadgtw_17">"#REF!"</definedName>
    <definedName name="dvgadgtw_18">"#REF!"</definedName>
    <definedName name="dvgadgtw_19">"#REF!"</definedName>
    <definedName name="dvgadgtw_2">"#REF!"</definedName>
    <definedName name="dvgadgtw_20">"#REF!"</definedName>
    <definedName name="dvgadgtw_21">"#REF!"</definedName>
    <definedName name="dvgadgtw_22">"#REF!"</definedName>
    <definedName name="dvgadgtw_23">"#REF!"</definedName>
    <definedName name="dvgadgtw_24">"#REF!"</definedName>
    <definedName name="dvgadgtw_25">"#REF!"</definedName>
    <definedName name="dvgadgtw_26">"#REF!"</definedName>
    <definedName name="dvgadgtw_27">"#REF!"</definedName>
    <definedName name="dvgadgtw_28">"#REF!"</definedName>
    <definedName name="dvgadgtw_29">"#REF!"</definedName>
    <definedName name="dvgadgtw_3">"#REF!"</definedName>
    <definedName name="dvgadgtw_30">"#REF!"</definedName>
    <definedName name="dvgadgtw_4">"#REF!"</definedName>
    <definedName name="dvgadgtw_5">"#REF!"</definedName>
    <definedName name="dvgadgtw_7">"#REF!"</definedName>
    <definedName name="dvgadgtw_8">"#REF!"</definedName>
    <definedName name="dvgadgtw_9">"#REF!"</definedName>
    <definedName name="DWQ">#REF!</definedName>
    <definedName name="E" localSheetId="1" hidden="1">{"krl1",#N/A,FALSE,"kr";"krl2",#N/A,FALSE,"kr";"compara",#N/A,FALSE,"kr";"desconp1",#N/A,FALSE,"kr";"desconp12",#N/A,FALSE,"kr";"krnp1",#N/A,FALSE,"kr";"krnp2",#N/A,FALSE,"kr";"krp12avg",#N/A,FALSE,"kr";"krp1avg",#N/A,FALSE,"kr"}</definedName>
    <definedName name="E">#REF!</definedName>
    <definedName name="Eci" localSheetId="1">#REF!</definedName>
    <definedName name="Eci">#REF!</definedName>
    <definedName name="EE" localSheetId="1" hidden="1">{#N/A,#N/A,FALSE,"Costos Productos 6A";#N/A,#N/A,FALSE,"Costo Unitario Total H-94-12"}</definedName>
    <definedName name="EE" hidden="1">{#N/A,#N/A,FALSE,"Costos Productos 6A";#N/A,#N/A,FALSE,"Costo Unitario Total H-94-12"}</definedName>
    <definedName name="eficiencia">#REF!</definedName>
    <definedName name="elosa">#REF!</definedName>
    <definedName name="EMPATE">#REF!</definedName>
    <definedName name="EMPATE_11">#N/A</definedName>
    <definedName name="EMPATE_12">#N/A</definedName>
    <definedName name="EMPATE_13">#N/A</definedName>
    <definedName name="EMPATE_14">#N/A</definedName>
    <definedName name="EMPATE_15">#N/A</definedName>
    <definedName name="EMPATE_16">#N/A</definedName>
    <definedName name="EMPATE_17">#N/A</definedName>
    <definedName name="EMPATE_18">#N/A</definedName>
    <definedName name="EMPATE_19">#N/A</definedName>
    <definedName name="EMPATE_2">#N/A</definedName>
    <definedName name="EMPATE_20">#N/A</definedName>
    <definedName name="EMPATE_21">#N/A</definedName>
    <definedName name="EMPATE_22">#N/A</definedName>
    <definedName name="EMPATE_23">#N/A</definedName>
    <definedName name="EMPATE_24">#N/A</definedName>
    <definedName name="EMPATE_25">#N/A</definedName>
    <definedName name="EMPATE_26">#N/A</definedName>
    <definedName name="EMPATE_27">#N/A</definedName>
    <definedName name="EMPATE_28">#N/A</definedName>
    <definedName name="EMPATE_29">#N/A</definedName>
    <definedName name="EMPATE_3">#N/A</definedName>
    <definedName name="EMPATE_30">#N/A</definedName>
    <definedName name="EMPATE_4">#N/A</definedName>
    <definedName name="EMPATE_5">#N/A</definedName>
    <definedName name="EMPATE_7">#N/A</definedName>
    <definedName name="EMPATE_8">#N/A</definedName>
    <definedName name="EMPATE_9">#N/A</definedName>
    <definedName name="ENTRARCODIGOFIG">#REF!</definedName>
    <definedName name="EQU">#REF!</definedName>
    <definedName name="equipo">#REF!</definedName>
    <definedName name="Equipos">#REF!</definedName>
    <definedName name="Equipos_11">"#REF!"</definedName>
    <definedName name="Equipos_12">"#REF!"</definedName>
    <definedName name="Equipos_13">"#REF!"</definedName>
    <definedName name="Equipos_14">"#REF!"</definedName>
    <definedName name="Equipos_15">"#REF!"</definedName>
    <definedName name="Equipos_16">"#REF!"</definedName>
    <definedName name="Equipos_17">"#REF!"</definedName>
    <definedName name="Equipos_18">"#REF!"</definedName>
    <definedName name="Equipos_19">"#REF!"</definedName>
    <definedName name="Equipos_2">"#REF!"</definedName>
    <definedName name="Equipos_20">"#REF!"</definedName>
    <definedName name="Equipos_21">"#REF!"</definedName>
    <definedName name="Equipos_22">"#REF!"</definedName>
    <definedName name="Equipos_23">"#REF!"</definedName>
    <definedName name="Equipos_24">"#REF!"</definedName>
    <definedName name="Equipos_25">"#REF!"</definedName>
    <definedName name="Equipos_26">"#REF!"</definedName>
    <definedName name="Equipos_27">"#REF!"</definedName>
    <definedName name="Equipos_28">"#REF!"</definedName>
    <definedName name="Equipos_29">"#REF!"</definedName>
    <definedName name="Equipos_3">"#REF!"</definedName>
    <definedName name="Equipos_30">"#REF!"</definedName>
    <definedName name="Equipos_4">"#REF!"</definedName>
    <definedName name="Equipos_5">"#REF!"</definedName>
    <definedName name="Equipos_7">"#REF!"</definedName>
    <definedName name="Equipos_8">"#REF!"</definedName>
    <definedName name="Equipos_9">"#REF!"</definedName>
    <definedName name="ER">#REF!</definedName>
    <definedName name="eririutriuthdc"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iriutriuthd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S">#REF!</definedName>
    <definedName name="ESPECIFICACION">#REF!</definedName>
    <definedName name="Especificación">#REF!</definedName>
    <definedName name="ESPECIFICACION2">#REF!</definedName>
    <definedName name="ESTACION">#REF!</definedName>
    <definedName name="ESTRUC">#REF!</definedName>
    <definedName name="ESTRUCTURA" localSheetId="1" hidden="1">{#N/A,#N/A,TRUE,"INGENIERIA";#N/A,#N/A,TRUE,"COMPRAS";#N/A,#N/A,TRUE,"DIRECCION";#N/A,#N/A,TRUE,"RESUMEN"}</definedName>
    <definedName name="ESTRUCTURA" hidden="1">{#N/A,#N/A,TRUE,"INGENIERIA";#N/A,#N/A,TRUE,"COMPRAS";#N/A,#N/A,TRUE,"DIRECCION";#N/A,#N/A,TRUE,"RESUMEN"}</definedName>
    <definedName name="ESTUDIOS">#REF!</definedName>
    <definedName name="ETC" localSheetId="0">#REF!</definedName>
    <definedName name="ETC" localSheetId="1">#REF!</definedName>
    <definedName name="ETC">#REF!</definedName>
    <definedName name="ETC_1" localSheetId="0">#REF!</definedName>
    <definedName name="ETC_1">#REF!</definedName>
    <definedName name="ETC_2" localSheetId="0">#REF!</definedName>
    <definedName name="ETC_2">#REF!</definedName>
    <definedName name="etertt" localSheetId="1" hidden="1">{#N/A,#N/A,TRUE,"1842CWN0"}</definedName>
    <definedName name="etertt" hidden="1">{#N/A,#N/A,TRUE,"1842CWN0"}</definedName>
    <definedName name="ETOPO">[13]PRECIO!$D$40</definedName>
    <definedName name="EX" localSheetId="1" hidden="1">#REF!</definedName>
    <definedName name="ex">#REF!</definedName>
    <definedName name="EXCAVACION_MANUAL" localSheetId="1">#REF!</definedName>
    <definedName name="EXCAVACION_MANUAL">#REF!</definedName>
    <definedName name="Excel_BuiltIn_Print_Area_1" localSheetId="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1">"#REF!"</definedName>
    <definedName name="Excel_BuiltIn_Print_Area_1_12">"#REF!"</definedName>
    <definedName name="Excel_BuiltIn_Print_Area_1_13">"#REF!"</definedName>
    <definedName name="Excel_BuiltIn_Print_Area_1_14">"#REF!"</definedName>
    <definedName name="Excel_BuiltIn_Print_Area_1_15">"#REF!"</definedName>
    <definedName name="Excel_BuiltIn_Print_Area_1_16">"#REF!"</definedName>
    <definedName name="Excel_BuiltIn_Print_Area_1_17">"#REF!"</definedName>
    <definedName name="Excel_BuiltIn_Print_Area_1_18">"#REF!"</definedName>
    <definedName name="Excel_BuiltIn_Print_Area_1_19">"#REF!"</definedName>
    <definedName name="Excel_BuiltIn_Print_Area_1_2">"#REF!"</definedName>
    <definedName name="Excel_BuiltIn_Print_Area_1_20">"#REF!"</definedName>
    <definedName name="Excel_BuiltIn_Print_Area_1_21">"#REF!"</definedName>
    <definedName name="Excel_BuiltIn_Print_Area_1_22">"#REF!"</definedName>
    <definedName name="Excel_BuiltIn_Print_Area_1_23">"#REF!"</definedName>
    <definedName name="Excel_BuiltIn_Print_Area_1_24">"#REF!"</definedName>
    <definedName name="Excel_BuiltIn_Print_Area_1_25">"#REF!"</definedName>
    <definedName name="Excel_BuiltIn_Print_Area_1_26">"#REF!"</definedName>
    <definedName name="Excel_BuiltIn_Print_Area_1_27">"#REF!"</definedName>
    <definedName name="Excel_BuiltIn_Print_Area_1_28">"#REF!"</definedName>
    <definedName name="Excel_BuiltIn_Print_Area_1_29">"#REF!"</definedName>
    <definedName name="Excel_BuiltIn_Print_Area_1_3">"#REF!"</definedName>
    <definedName name="Excel_BuiltIn_Print_Area_1_30">"#REF!"</definedName>
    <definedName name="Excel_BuiltIn_Print_Area_1_4">"#REF!"</definedName>
    <definedName name="Excel_BuiltIn_Print_Area_1_5">"#REF!"</definedName>
    <definedName name="Excel_BuiltIn_Print_Area_1_7">"#REF!"</definedName>
    <definedName name="Excel_BuiltIn_Print_Area_1_8">"#REF!"</definedName>
    <definedName name="Excel_BuiltIn_Print_Area_1_9">"#REF!"</definedName>
    <definedName name="Excel_BuiltIn_Print_Area_4" localSheetId="1">#REF!</definedName>
    <definedName name="Excel_BuiltIn_Print_Area_4">#REF!</definedName>
    <definedName name="Excel_BuiltIn_Print_Area_4_1" localSheetId="1">#REF!</definedName>
    <definedName name="Excel_BuiltIn_Print_Area_4_1">#REF!</definedName>
    <definedName name="Excel_BuiltIn_Print_Area_4_1_1" localSheetId="1">#REF!</definedName>
    <definedName name="Excel_BuiltIn_Print_Area_4_1_1">#REF!</definedName>
    <definedName name="Excel_BuiltIn_Print_Area_4_1_1_1">#REF!</definedName>
    <definedName name="Excel_BuiltIn_Print_Area_4_1_1_1_1">#REF!</definedName>
    <definedName name="Excel_BuiltIn_Print_Area_4_1_1_1_1_1">#REF!</definedName>
    <definedName name="Excel_BuiltIn_Print_Area_4_1_1_1_1_1_1">#REF!</definedName>
    <definedName name="Excel_BuiltIn_Print_Area_7">#REF!</definedName>
    <definedName name="Excel_BuiltIn_Print_Area_7_11">"#REF!"</definedName>
    <definedName name="Excel_BuiltIn_Print_Area_7_12">"#REF!"</definedName>
    <definedName name="Excel_BuiltIn_Print_Area_7_13">"#REF!"</definedName>
    <definedName name="Excel_BuiltIn_Print_Area_7_14">"#REF!"</definedName>
    <definedName name="Excel_BuiltIn_Print_Area_7_15">"#REF!"</definedName>
    <definedName name="Excel_BuiltIn_Print_Area_7_16">"#REF!"</definedName>
    <definedName name="Excel_BuiltIn_Print_Area_7_17">"#REF!"</definedName>
    <definedName name="Excel_BuiltIn_Print_Area_7_18">"#REF!"</definedName>
    <definedName name="Excel_BuiltIn_Print_Area_7_19">"#REF!"</definedName>
    <definedName name="Excel_BuiltIn_Print_Area_7_2">"#REF!"</definedName>
    <definedName name="Excel_BuiltIn_Print_Area_7_20">"#REF!"</definedName>
    <definedName name="Excel_BuiltIn_Print_Area_7_21">"#REF!"</definedName>
    <definedName name="Excel_BuiltIn_Print_Area_7_22">"#REF!"</definedName>
    <definedName name="Excel_BuiltIn_Print_Area_7_23">"#REF!"</definedName>
    <definedName name="Excel_BuiltIn_Print_Area_7_24">"#REF!"</definedName>
    <definedName name="Excel_BuiltIn_Print_Area_7_25">"#REF!"</definedName>
    <definedName name="Excel_BuiltIn_Print_Area_7_26">"#REF!"</definedName>
    <definedName name="Excel_BuiltIn_Print_Area_7_27">"#REF!"</definedName>
    <definedName name="Excel_BuiltIn_Print_Area_7_28">"#REF!"</definedName>
    <definedName name="Excel_BuiltIn_Print_Area_7_29">"#REF!"</definedName>
    <definedName name="Excel_BuiltIn_Print_Area_7_3">"#REF!"</definedName>
    <definedName name="Excel_BuiltIn_Print_Area_7_30">"#REF!"</definedName>
    <definedName name="Excel_BuiltIn_Print_Area_7_4">"#REF!"</definedName>
    <definedName name="Excel_BuiltIn_Print_Area_7_5">"#REF!"</definedName>
    <definedName name="Excel_BuiltIn_Print_Area_7_7">"#REF!"</definedName>
    <definedName name="Excel_BuiltIn_Print_Area_7_8">"#REF!"</definedName>
    <definedName name="Excel_BuiltIn_Print_Area_7_9">"#REF!"</definedName>
    <definedName name="Excel_BuiltIn_Print_Titles_1">#REF!</definedName>
    <definedName name="Excel_BuiltIn_Print_Titles_1_11">"#REF!"</definedName>
    <definedName name="Excel_BuiltIn_Print_Titles_1_12">"#REF!"</definedName>
    <definedName name="Excel_BuiltIn_Print_Titles_1_13">"#REF!"</definedName>
    <definedName name="Excel_BuiltIn_Print_Titles_1_14">"#REF!"</definedName>
    <definedName name="Excel_BuiltIn_Print_Titles_1_15">"#REF!"</definedName>
    <definedName name="Excel_BuiltIn_Print_Titles_1_16">"#REF!"</definedName>
    <definedName name="Excel_BuiltIn_Print_Titles_1_17">"#REF!"</definedName>
    <definedName name="Excel_BuiltIn_Print_Titles_1_18">"#REF!"</definedName>
    <definedName name="Excel_BuiltIn_Print_Titles_1_19">"#REF!"</definedName>
    <definedName name="Excel_BuiltIn_Print_Titles_1_2">"#REF!"</definedName>
    <definedName name="Excel_BuiltIn_Print_Titles_1_20">"#REF!"</definedName>
    <definedName name="Excel_BuiltIn_Print_Titles_1_21">"#REF!"</definedName>
    <definedName name="Excel_BuiltIn_Print_Titles_1_22">"#REF!"</definedName>
    <definedName name="Excel_BuiltIn_Print_Titles_1_23">"#REF!"</definedName>
    <definedName name="Excel_BuiltIn_Print_Titles_1_24">"#REF!"</definedName>
    <definedName name="Excel_BuiltIn_Print_Titles_1_25">"#REF!"</definedName>
    <definedName name="Excel_BuiltIn_Print_Titles_1_26">"#REF!"</definedName>
    <definedName name="Excel_BuiltIn_Print_Titles_1_27">"#REF!"</definedName>
    <definedName name="Excel_BuiltIn_Print_Titles_1_28">"#REF!"</definedName>
    <definedName name="Excel_BuiltIn_Print_Titles_1_29">"#REF!"</definedName>
    <definedName name="Excel_BuiltIn_Print_Titles_1_3">"#REF!"</definedName>
    <definedName name="Excel_BuiltIn_Print_Titles_1_30">"#REF!"</definedName>
    <definedName name="Excel_BuiltIn_Print_Titles_1_4">"#REF!"</definedName>
    <definedName name="Excel_BuiltIn_Print_Titles_1_5">"#REF!"</definedName>
    <definedName name="Excel_BuiltIn_Print_Titles_1_7">"#REF!"</definedName>
    <definedName name="Excel_BuiltIn_Print_Titles_1_8">"#REF!"</definedName>
    <definedName name="Excel_BuiltIn_Print_Titles_1_9">"#REF!"</definedName>
    <definedName name="Excel_BuiltIn_Print_Titles_4" localSheetId="1">#REF!</definedName>
    <definedName name="Excel_BuiltIn_Print_Titles_4">#REF!</definedName>
    <definedName name="exct" localSheetId="1">#REF!</definedName>
    <definedName name="exct">#REF!</definedName>
    <definedName name="Extracción_IM" localSheetId="0">#REF!</definedName>
    <definedName name="Extracción_IM" localSheetId="1">#REF!</definedName>
    <definedName name="Extracción_IM">#REF!</definedName>
    <definedName name="FA" localSheetId="1" hidden="1">{#N/A,#N/A,FALSE,"VOL695";#N/A,#N/A,FALSE,"anexo1";#N/A,#N/A,FALSE,"anexo2";#N/A,#N/A,FALSE,"anexo3";#N/A,#N/A,FALSE,"anexo4";#N/A,#N/A,FALSE,"anexo5a";#N/A,#N/A,FALSE,"anexo5b";#N/A,#N/A,FALSE,"anexo6a";#N/A,#N/A,FALSE,"anexo6a";#N/A,#N/A,FALSE,"anexo6c";#N/A,#N/A,FALSE,"anexo7a";#N/A,#N/A,FALSE,"anexo7b";#N/A,#N/A,FALSE,"anexo7c"}</definedName>
    <definedName name="FA" hidden="1">{#N/A,#N/A,FALSE,"VOL695";#N/A,#N/A,FALSE,"anexo1";#N/A,#N/A,FALSE,"anexo2";#N/A,#N/A,FALSE,"anexo3";#N/A,#N/A,FALSE,"anexo4";#N/A,#N/A,FALSE,"anexo5a";#N/A,#N/A,FALSE,"anexo5b";#N/A,#N/A,FALSE,"anexo6a";#N/A,#N/A,FALSE,"anexo6a";#N/A,#N/A,FALSE,"anexo6c";#N/A,#N/A,FALSE,"anexo7a";#N/A,#N/A,FALSE,"anexo7b";#N/A,#N/A,FALSE,"anexo7c"}</definedName>
    <definedName name="fcds">#REF!</definedName>
    <definedName name="fci">#REF!</definedName>
    <definedName name="fcir">#REF!</definedName>
    <definedName name="Fcm">#REF!</definedName>
    <definedName name="Fcv">#REF!</definedName>
    <definedName name="fd">#REF!</definedName>
    <definedName name="FECHA">#REF!</definedName>
    <definedName name="FF" localSheetId="1" hidden="1">{#N/A,#N/A,FALSE,"Costos Productos 6A";#N/A,#N/A,FALSE,"Costo Unitario Total H-94-12"}</definedName>
    <definedName name="FF" hidden="1">{#N/A,#N/A,FALSE,"Costos Productos 6A";#N/A,#N/A,FALSE,"Costo Unitario Total H-94-12"}</definedName>
    <definedName name="FFFF" localSheetId="1" hidden="1">{#N/A,#N/A,FALSE,"VOL695";#N/A,#N/A,FALSE,"anexo1";#N/A,#N/A,FALSE,"anexo2";#N/A,#N/A,FALSE,"anexo3";#N/A,#N/A,FALSE,"anexo4";#N/A,#N/A,FALSE,"anexo5a";#N/A,#N/A,FALSE,"anexo5b";#N/A,#N/A,FALSE,"anexo6a";#N/A,#N/A,FALSE,"anexo6a";#N/A,#N/A,FALSE,"anexo6c";#N/A,#N/A,FALSE,"anexo7a";#N/A,#N/A,FALSE,"anexo7b";#N/A,#N/A,FALSE,"anexo7c"}</definedName>
    <definedName name="FFFF" hidden="1">{#N/A,#N/A,FALSE,"VOL695";#N/A,#N/A,FALSE,"anexo1";#N/A,#N/A,FALSE,"anexo2";#N/A,#N/A,FALSE,"anexo3";#N/A,#N/A,FALSE,"anexo4";#N/A,#N/A,FALSE,"anexo5a";#N/A,#N/A,FALSE,"anexo5b";#N/A,#N/A,FALSE,"anexo6a";#N/A,#N/A,FALSE,"anexo6a";#N/A,#N/A,FALSE,"anexo6c";#N/A,#N/A,FALSE,"anexo7a";#N/A,#N/A,FALSE,"anexo7b";#N/A,#N/A,FALSE,"anexo7c"}</definedName>
    <definedName name="fhg" localSheetId="1" hidden="1">{#N/A,#N/A,TRUE,"1842CWN0"}</definedName>
    <definedName name="fhg" hidden="1">{#N/A,#N/A,TRUE,"1842CWN0"}</definedName>
    <definedName name="fi">#REF!</definedName>
    <definedName name="ficable">#REF!</definedName>
    <definedName name="FIJACION">#REF!</definedName>
    <definedName name="flp">#REF!</definedName>
    <definedName name="fMn">#REF!</definedName>
    <definedName name="fMna">#REF!</definedName>
    <definedName name="fMnb">#REF!</definedName>
    <definedName name="FNC">#REF!</definedName>
    <definedName name="forma96100" localSheetId="1" hidden="1">{#N/A,#N/A,FALSE,"CIBHA05A";#N/A,#N/A,FALSE,"CIBHA05B"}</definedName>
    <definedName name="forma96100" hidden="1">{#N/A,#N/A,FALSE,"CIBHA05A";#N/A,#N/A,FALSE,"CIBHA05B"}</definedName>
    <definedName name="fORMA9698" localSheetId="1" hidden="1">{#N/A,#N/A,FALSE,"CIBHA05A";#N/A,#N/A,FALSE,"CIBHA05B"}</definedName>
    <definedName name="fORMA9698" hidden="1">{#N/A,#N/A,FALSE,"CIBHA05A";#N/A,#N/A,FALSE,"CIBHA05B"}</definedName>
    <definedName name="forma9699" localSheetId="1" hidden="1">{#N/A,#N/A,FALSE,"CIBHA05A";#N/A,#N/A,FALSE,"CIBHA05B"}</definedName>
    <definedName name="forma9699" hidden="1">{#N/A,#N/A,FALSE,"CIBHA05A";#N/A,#N/A,FALSE,"CIBHA05B"}</definedName>
    <definedName name="FORMALETA.M2">#REF!</definedName>
    <definedName name="FORMAUNIT" localSheetId="1" hidden="1">{#N/A,#N/A,FALSE,"Costos Productos 6A";#N/A,#N/A,FALSE,"Costo Unitario Total H-94-12"}</definedName>
    <definedName name="FORMAUNIT" hidden="1">{#N/A,#N/A,FALSE,"Costos Productos 6A";#N/A,#N/A,FALSE,"Costo Unitario Total H-94-12"}</definedName>
    <definedName name="FOTOS">#REF!</definedName>
    <definedName name="fpc">#REF!</definedName>
    <definedName name="fpe">#REF!</definedName>
    <definedName name="fps">#REF!</definedName>
    <definedName name="fpu">#REF!</definedName>
    <definedName name="fpy">#REF!</definedName>
    <definedName name="FR">#REF!</definedName>
    <definedName name="frve1">#REF!</definedName>
    <definedName name="frve2">#REF!</definedName>
    <definedName name="frve3">#REF!</definedName>
    <definedName name="frve4">#REF!</definedName>
    <definedName name="Frvi">#REF!</definedName>
    <definedName name="fse">#REF!</definedName>
    <definedName name="fu">#REF!</definedName>
    <definedName name="fy">#REF!</definedName>
    <definedName name="Fyv">#REF!</definedName>
    <definedName name="G" localSheetId="1" hidden="1">{"krl1",#N/A,FALSE,"kr";"krl2",#N/A,FALSE,"kr";"compara",#N/A,FALSE,"kr";"desconp1",#N/A,FALSE,"kr";"desconp12",#N/A,FALSE,"kr";"krnp1",#N/A,FALSE,"kr";"krnp2",#N/A,FALSE,"kr";"krp12avg",#N/A,FALSE,"kr";"krp1avg",#N/A,FALSE,"kr"}</definedName>
    <definedName name="G">#REF!</definedName>
    <definedName name="GASTOS" localSheetId="1">#REF!</definedName>
    <definedName name="GASTOS">#REF!</definedName>
    <definedName name="GENERAL" localSheetId="1">#REF!</definedName>
    <definedName name="GENERAL">#REF!</definedName>
    <definedName name="gffgfhhf" localSheetId="1" hidden="1">{#N/A,#N/A,TRUE,"INGENIERIA";#N/A,#N/A,TRUE,"COMPRAS";#N/A,#N/A,TRUE,"DIRECCION";#N/A,#N/A,TRUE,"RESUMEN"}</definedName>
    <definedName name="gffgfhhf" hidden="1">{#N/A,#N/A,TRUE,"INGENIERIA";#N/A,#N/A,TRUE,"COMPRAS";#N/A,#N/A,TRUE,"DIRECCION";#N/A,#N/A,TRUE,"RESUMEN"}</definedName>
    <definedName name="ggjgjkg" localSheetId="1" hidden="1">{#N/A,#N/A,TRUE,"1842CWN0"}</definedName>
    <definedName name="ggjgjkg" hidden="1">{#N/A,#N/A,TRUE,"1842CWN0"}</definedName>
    <definedName name="ghnbbfr" localSheetId="1" hidden="1">{#N/A,#N/A,TRUE,"1842CWN0"}</definedName>
    <definedName name="ghnbbfr" hidden="1">{#N/A,#N/A,TRUE,"1842CWN0"}</definedName>
    <definedName name="gp">#REF!</definedName>
    <definedName name="GRCHIS0599" localSheetId="1" hidden="1">{#N/A,#N/A,FALSE,"Costos Productos 6A";#N/A,#N/A,FALSE,"Costo Unitario Total H-94-12"}</definedName>
    <definedName name="GRCHIS0599" hidden="1">{#N/A,#N/A,FALSE,"Costos Productos 6A";#N/A,#N/A,FALSE,"Costo Unitario Total H-94-12"}</definedName>
    <definedName name="h">#REF!</definedName>
    <definedName name="HDHDFHDHDH" localSheetId="1">#REF!</definedName>
    <definedName name="HDHDFHDHDH">#REF!</definedName>
    <definedName name="HECTOR" localSheetId="1">#REF!</definedName>
    <definedName name="HECTOR">#REF!</definedName>
    <definedName name="HERRAMIENTA_MENOR">#REF!</definedName>
    <definedName name="hhg" localSheetId="1" hidden="1">{#N/A,#N/A,TRUE,"1842CWN0"}</definedName>
    <definedName name="hhg" hidden="1">{#N/A,#N/A,TRUE,"1842CWN0"}</definedName>
    <definedName name="HISTORICO" localSheetId="1" hidden="1">{#N/A,#N/A,FALSE,"Costos Productos 6A";#N/A,#N/A,FALSE,"Costo Unitario Total H-94-12"}</definedName>
    <definedName name="HISTORICO" hidden="1">{#N/A,#N/A,FALSE,"Costos Productos 6A";#N/A,#N/A,FALSE,"Costo Unitario Total H-94-12"}</definedName>
    <definedName name="hn">#REF!</definedName>
    <definedName name="HSIT" localSheetId="1" hidden="1">{#N/A,#N/A,FALSE,"CIBHA05A";#N/A,#N/A,FALSE,"CIBHA05B"}</definedName>
    <definedName name="HSIT" hidden="1">{#N/A,#N/A,FALSE,"CIBHA05A";#N/A,#N/A,FALSE,"CIBHA05B"}</definedName>
    <definedName name="HTML_CodePage" hidden="1">1252</definedName>
    <definedName name="HTML_Description" hidden="1">""</definedName>
    <definedName name="HTML_Email" hidden="1">""</definedName>
    <definedName name="HTML_Header" hidden="1">"OC"</definedName>
    <definedName name="HTML_LastUpdate" hidden="1">"20/11/00"</definedName>
    <definedName name="HTML_LineAfter" hidden="1">FALSE</definedName>
    <definedName name="HTML_LineBefore" hidden="1">FALSE</definedName>
    <definedName name="HTML_Name" hidden="1">"CONSTRUCCIONES VICPAR Y CIA"</definedName>
    <definedName name="HTML_OBDlg2" hidden="1">TRUE</definedName>
    <definedName name="HTML_OBDlg4" hidden="1">TRUE</definedName>
    <definedName name="HTML_OS" hidden="1">0</definedName>
    <definedName name="HTML_PathFile" hidden="1">"C:\Actas\Acta 18\HTML.htm"</definedName>
    <definedName name="HTML_Title" hidden="1">"Acta18Nov"</definedName>
    <definedName name="i">#REF!</definedName>
    <definedName name="IF">#REF!</definedName>
    <definedName name="iglesia">#REF!</definedName>
    <definedName name="impresion">#REF!</definedName>
    <definedName name="Imprev">#REF!</definedName>
    <definedName name="IMPREVISTO">#REF!</definedName>
    <definedName name="Imprimir_Certificado" localSheetId="0">#REF!</definedName>
    <definedName name="Imprimir_Certificado">#REF!</definedName>
    <definedName name="incr">#REF!</definedName>
    <definedName name="incr_11">"#REF!"</definedName>
    <definedName name="incr_12">"#REF!"</definedName>
    <definedName name="incr_13">"#REF!"</definedName>
    <definedName name="incr_14">"#REF!"</definedName>
    <definedName name="incr_15">"#REF!"</definedName>
    <definedName name="incr_16">"#REF!"</definedName>
    <definedName name="incr_17">"#REF!"</definedName>
    <definedName name="incr_18">"#REF!"</definedName>
    <definedName name="incr_19">"#REF!"</definedName>
    <definedName name="incr_2">"#REF!"</definedName>
    <definedName name="incr_20">"#REF!"</definedName>
    <definedName name="incr_21">"#REF!"</definedName>
    <definedName name="incr_22">"#REF!"</definedName>
    <definedName name="incr_23">"#REF!"</definedName>
    <definedName name="incr_24">"#REF!"</definedName>
    <definedName name="incr_25">"#REF!"</definedName>
    <definedName name="incr_26">"#REF!"</definedName>
    <definedName name="incr_27">"#REF!"</definedName>
    <definedName name="incr_28">"#REF!"</definedName>
    <definedName name="incr_29">"#REF!"</definedName>
    <definedName name="incr_3">"#REF!"</definedName>
    <definedName name="incr_30">"#REF!"</definedName>
    <definedName name="incr_4">"#REF!"</definedName>
    <definedName name="incr_5">"#REF!"</definedName>
    <definedName name="incr_7">"#REF!"</definedName>
    <definedName name="incr_8">"#REF!"</definedName>
    <definedName name="incr_9">"#REF!"</definedName>
    <definedName name="INDICE" hidden="1">#N/A</definedName>
    <definedName name="INDPYG9698" localSheetId="1" hidden="1">{#N/A,#N/A,FALSE,"Costos Productos 6A";#N/A,#N/A,FALSE,"Costo Unitario Total H-94-12"}</definedName>
    <definedName name="INDPYG9698" hidden="1">{#N/A,#N/A,FALSE,"Costos Productos 6A";#N/A,#N/A,FALSE,"Costo Unitario Total H-94-12"}</definedName>
    <definedName name="inf" localSheetId="1">#REF!</definedName>
    <definedName name="inf">#REF!</definedName>
    <definedName name="inf_11">"#REF!"</definedName>
    <definedName name="inf_12">"#REF!"</definedName>
    <definedName name="inf_13">"#REF!"</definedName>
    <definedName name="inf_14">"#REF!"</definedName>
    <definedName name="inf_15">"#REF!"</definedName>
    <definedName name="inf_16">"#REF!"</definedName>
    <definedName name="inf_17">"#REF!"</definedName>
    <definedName name="inf_18">"#REF!"</definedName>
    <definedName name="inf_19">"#REF!"</definedName>
    <definedName name="inf_2">"#REF!"</definedName>
    <definedName name="inf_20">"#REF!"</definedName>
    <definedName name="inf_21">"#REF!"</definedName>
    <definedName name="inf_22">"#REF!"</definedName>
    <definedName name="inf_23">"#REF!"</definedName>
    <definedName name="inf_24">"#REF!"</definedName>
    <definedName name="inf_25">"#REF!"</definedName>
    <definedName name="inf_26">"#REF!"</definedName>
    <definedName name="inf_27">"#REF!"</definedName>
    <definedName name="inf_28">"#REF!"</definedName>
    <definedName name="inf_29">"#REF!"</definedName>
    <definedName name="inf_3">"#REF!"</definedName>
    <definedName name="inf_30">"#REF!"</definedName>
    <definedName name="inf_4">"#REF!"</definedName>
    <definedName name="inf_5">"#REF!"</definedName>
    <definedName name="inf_7">"#REF!"</definedName>
    <definedName name="inf_8">"#REF!"</definedName>
    <definedName name="inf_9">"#REF!"</definedName>
    <definedName name="ING" localSheetId="1" hidden="1">{#N/A,#N/A,FALSE,"DITCAR";#N/A,#N/A,FALSE,"a1";#N/A,#N/A,FALSE,"a2";#N/A,#N/A,FALSE,"a3";#N/A,#N/A,FALSE,"a4";#N/A,#N/A,FALSE,"a4a";#N/A,#N/A,FALSE,"a4B";#N/A,#N/A,FALSE,"a4C";#N/A,#N/A,FALSE,"A5a ";#N/A,#N/A,FALSE,"A5b";#N/A,#N/A,FALSE,"A6A";#N/A,#N/A,FALSE,"A6B";#N/A,#N/A,FALSE,"A6C";#N/A,#N/A,FALSE,"04PG12NB"}</definedName>
    <definedName name="ING" hidden="1">{#N/A,#N/A,FALSE,"DITCAR";#N/A,#N/A,FALSE,"a1";#N/A,#N/A,FALSE,"a2";#N/A,#N/A,FALSE,"a3";#N/A,#N/A,FALSE,"a4";#N/A,#N/A,FALSE,"a4a";#N/A,#N/A,FALSE,"a4B";#N/A,#N/A,FALSE,"a4C";#N/A,#N/A,FALSE,"A5a ";#N/A,#N/A,FALSE,"A5b";#N/A,#N/A,FALSE,"A6A";#N/A,#N/A,FALSE,"A6B";#N/A,#N/A,FALSE,"A6C";#N/A,#N/A,FALSE,"04PG12NB"}</definedName>
    <definedName name="INGENIER" localSheetId="1" hidden="1">{#N/A,#N/A,FALSE,"DITCAR";#N/A,#N/A,FALSE,"a1";#N/A,#N/A,FALSE,"a2";#N/A,#N/A,FALSE,"a3";#N/A,#N/A,FALSE,"a4";#N/A,#N/A,FALSE,"a4a";#N/A,#N/A,FALSE,"a4B";#N/A,#N/A,FALSE,"a4C";#N/A,#N/A,FALSE,"A5a ";#N/A,#N/A,FALSE,"A5b";#N/A,#N/A,FALSE,"A6A";#N/A,#N/A,FALSE,"A6B";#N/A,#N/A,FALSE,"A6C";#N/A,#N/A,FALSE,"04PG12NB"}</definedName>
    <definedName name="INGENIER" hidden="1">{#N/A,#N/A,FALSE,"DITCAR";#N/A,#N/A,FALSE,"a1";#N/A,#N/A,FALSE,"a2";#N/A,#N/A,FALSE,"a3";#N/A,#N/A,FALSE,"a4";#N/A,#N/A,FALSE,"a4a";#N/A,#N/A,FALSE,"a4B";#N/A,#N/A,FALSE,"a4C";#N/A,#N/A,FALSE,"A5a ";#N/A,#N/A,FALSE,"A5b";#N/A,#N/A,FALSE,"A6A";#N/A,#N/A,FALSE,"A6B";#N/A,#N/A,FALSE,"A6C";#N/A,#N/A,FALSE,"04PG12NB"}</definedName>
    <definedName name="INGENIERIA1" localSheetId="1" hidden="1">#REF!</definedName>
    <definedName name="INGENIERIA1" hidden="1">#REF!</definedName>
    <definedName name="INGENIERO" localSheetId="1">#REF!</definedName>
    <definedName name="INGENIERO">#REF!</definedName>
    <definedName name="INGREHIS" localSheetId="1" hidden="1">{#N/A,#N/A,FALSE,"CIBHA05A";#N/A,#N/A,FALSE,"CIBHA05B"}</definedName>
    <definedName name="INGREHIS" hidden="1">{#N/A,#N/A,FALSE,"CIBHA05A";#N/A,#N/A,FALSE,"CIBHA05B"}</definedName>
    <definedName name="INSTRU" localSheetId="1" hidden="1">{#N/A,#N/A,TRUE,"INGENIERIA";#N/A,#N/A,TRUE,"COMPRAS";#N/A,#N/A,TRUE,"DIRECCION";#N/A,#N/A,TRUE,"RESUMEN"}</definedName>
    <definedName name="INSTRU" hidden="1">{#N/A,#N/A,TRUE,"INGENIERIA";#N/A,#N/A,TRUE,"COMPRAS";#N/A,#N/A,TRUE,"DIRECCION";#N/A,#N/A,TRUE,"RESUMEN"}</definedName>
    <definedName name="INSUMOS">#REF!</definedName>
    <definedName name="INTENCION_COFINANCIACION" localSheetId="0">#REF!</definedName>
    <definedName name="INTENCION_COFINANCIACION" localSheetId="1">#REF!</definedName>
    <definedName name="INTENCION_COFINANCIACION">#REF!</definedName>
    <definedName name="IOPIOU" localSheetId="1" hidden="1">{#N/A,#N/A,FALSE,"Costos Productos 6A";#N/A,#N/A,FALSE,"Costo Unitario Total H-94-12"}</definedName>
    <definedName name="IOPIOU" hidden="1">{#N/A,#N/A,FALSE,"Costos Productos 6A";#N/A,#N/A,FALSE,"Costo Unitario Total H-94-12"}</definedName>
    <definedName name="Ip">#REF!</definedName>
    <definedName name="Isc">#REF!</definedName>
    <definedName name="Iss">#REF!</definedName>
    <definedName name="ITEM" localSheetId="1">#REF!</definedName>
    <definedName name="ITEM">#REF!</definedName>
    <definedName name="ITEMS">#REF!</definedName>
    <definedName name="ITEMT1">#REF!</definedName>
    <definedName name="ITEMT10">#REF!</definedName>
    <definedName name="ITEMT11">#REF!</definedName>
    <definedName name="ITEMT12">#REF!</definedName>
    <definedName name="ITEMT13">#REF!</definedName>
    <definedName name="ITEMT14">#REF!</definedName>
    <definedName name="ITEMT2">#REF!</definedName>
    <definedName name="ITEMT3">#REF!</definedName>
    <definedName name="ITEMT4">#REF!</definedName>
    <definedName name="ITEMT5">#REF!</definedName>
    <definedName name="ITEMT6">#REF!</definedName>
    <definedName name="ITEMT7">#REF!</definedName>
    <definedName name="ITEMT8">#REF!</definedName>
    <definedName name="ITEMT9">#REF!</definedName>
    <definedName name="ITM">#REF!</definedName>
    <definedName name="IvaSUtl">#REF!</definedName>
    <definedName name="J" localSheetId="1" hidden="1">{"krl1",#N/A,FALSE,"kr";"krl2",#N/A,FALSE,"kr";"compara",#N/A,FALSE,"kr";"desconp1",#N/A,FALSE,"kr";"desconp12",#N/A,FALSE,"kr";"krnp1",#N/A,FALSE,"kr";"krnp2",#N/A,FALSE,"kr";"krp12avg",#N/A,FALSE,"kr";"krp1avg",#N/A,FALSE,"kr"}</definedName>
    <definedName name="j">#REF!</definedName>
    <definedName name="Jaime" localSheetId="1" hidden="1">{#N/A,#N/A,FALSE,"Costos Productos 6A";#N/A,#N/A,FALSE,"Costo Unitario Total H-94-12"}</definedName>
    <definedName name="Jaime" hidden="1">{#N/A,#N/A,FALSE,"Costos Productos 6A";#N/A,#N/A,FALSE,"Costo Unitario Total H-94-12"}</definedName>
    <definedName name="JJ">#REF!</definedName>
    <definedName name="JU">#REF!</definedName>
    <definedName name="juan" localSheetId="1" hidden="1">{"cprgas",#N/A,FALSE,"CPR_E";"cprwat",#N/A,FALSE,"CPR_E";"oilcpr",#N/A,FALSE,"CPR_E";"norwat",#N/A,FALSE,"CPR_E";"norgas",#N/A,FALSE,"CPR_E";"noroil",#N/A,FALSE,"CPR_E";"surwat",#N/A,FALSE,"CPR_E";"surgas",#N/A,FALSE,"CPR_E";"suroil",#N/A,FALSE,"CPR_E";"puriwat",#N/A,FALSE,"CPR_E";"purigas",#N/A,FALSE,"CPR_E";"purioil",#N/A,FALSE,"CPR_E"}</definedName>
    <definedName name="juan" hidden="1">{"cprgas",#N/A,FALSE,"CPR_E";"cprwat",#N/A,FALSE,"CPR_E";"oilcpr",#N/A,FALSE,"CPR_E";"norwat",#N/A,FALSE,"CPR_E";"norgas",#N/A,FALSE,"CPR_E";"noroil",#N/A,FALSE,"CPR_E";"surwat",#N/A,FALSE,"CPR_E";"surgas",#N/A,FALSE,"CPR_E";"suroil",#N/A,FALSE,"CPR_E";"puriwat",#N/A,FALSE,"CPR_E";"purigas",#N/A,FALSE,"CPR_E";"purioil",#N/A,FALSE,"CPR_E"}</definedName>
    <definedName name="K" localSheetId="1" hidden="1">{"krl1",#N/A,FALSE,"kr";"krl2",#N/A,FALSE,"kr";"compara",#N/A,FALSE,"kr";"desconp1",#N/A,FALSE,"kr";"desconp12",#N/A,FALSE,"kr";"krnp1",#N/A,FALSE,"kr";"krnp2",#N/A,FALSE,"kr";"krp12avg",#N/A,FALSE,"kr";"krp1avg",#N/A,FALSE,"kr"}</definedName>
    <definedName name="K">#REF!</definedName>
    <definedName name="klk" localSheetId="1">#REF!</definedName>
    <definedName name="klk">#REF!</definedName>
    <definedName name="kpíkí">#REF!</definedName>
    <definedName name="L" localSheetId="1" hidden="1">{"krl1",#N/A,FALSE,"kr";"krl2",#N/A,FALSE,"kr";"compara",#N/A,FALSE,"kr";"desconp1",#N/A,FALSE,"kr";"desconp12",#N/A,FALSE,"kr";"krnp1",#N/A,FALSE,"kr";"krnp2",#N/A,FALSE,"kr";"krp12avg",#N/A,FALSE,"kr";"krp1avg",#N/A,FALSE,"kr"}</definedName>
    <definedName name="l">#REF!</definedName>
    <definedName name="LAD" localSheetId="1">#REF!</definedName>
    <definedName name="LAD">#REF!</definedName>
    <definedName name="LENCY" localSheetId="1">#REF!</definedName>
    <definedName name="LENCY">#REF!</definedName>
    <definedName name="LIBIA" localSheetId="1" hidden="1">{#N/A,#N/A,FALSE,"CIBHA05A";#N/A,#N/A,FALSE,"CIBHA05B"}</definedName>
    <definedName name="LIBIA" hidden="1">{#N/A,#N/A,FALSE,"CIBHA05A";#N/A,#N/A,FALSE,"CIBHA05B"}</definedName>
    <definedName name="List_cuadrillas">#REF!</definedName>
    <definedName name="Listam">#REF!</definedName>
    <definedName name="LISTON2.1">#REF!</definedName>
    <definedName name="LISTON2.2">#REF!</definedName>
    <definedName name="LISTON2.3">#REF!</definedName>
    <definedName name="LISTON2.4">#REF!</definedName>
    <definedName name="LO">#REF!</definedName>
    <definedName name="LUC">#REF!</definedName>
    <definedName name="luis">#REF!</definedName>
    <definedName name="luz">#REF!</definedName>
    <definedName name="Lx">#REF!</definedName>
    <definedName name="M">#REF!</definedName>
    <definedName name="M.O.">#REF!</definedName>
    <definedName name="M.O._11">"#REF!"</definedName>
    <definedName name="M.O._12">"#REF!"</definedName>
    <definedName name="M.O._13">"#REF!"</definedName>
    <definedName name="M.O._14">"#REF!"</definedName>
    <definedName name="M.O._15">"#REF!"</definedName>
    <definedName name="M.O._16">"#REF!"</definedName>
    <definedName name="M.O._17">"#REF!"</definedName>
    <definedName name="M.O._18">"#REF!"</definedName>
    <definedName name="M.O._19">"#REF!"</definedName>
    <definedName name="M.O._2">"#REF!"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"#REF!"</definedName>
    <definedName name="M.O._30">"#REF!"</definedName>
    <definedName name="M.O._4">"#REF!"</definedName>
    <definedName name="M.O._5">"#REF!"</definedName>
    <definedName name="M.O._7">"#REF!"</definedName>
    <definedName name="M.O._8">"#REF!"</definedName>
    <definedName name="M.O._9">"#REF!"</definedName>
    <definedName name="M_max">#REF!</definedName>
    <definedName name="M_min">#REF!</definedName>
    <definedName name="MAESTRO">#REF!</definedName>
    <definedName name="MALLA_DE_REFUERZO">#REF!</definedName>
    <definedName name="MALLAELECTROSOLDADA">#REF!</definedName>
    <definedName name="MAN">#REF!</definedName>
    <definedName name="MANGLE3">#REF!</definedName>
    <definedName name="MANGLE6">#REF!</definedName>
    <definedName name="MANO_DE_OBRA">#REF!</definedName>
    <definedName name="MAQUINAR">#REF!</definedName>
    <definedName name="MAR">#REF!</definedName>
    <definedName name="MARIO">#REF!</definedName>
    <definedName name="MART">#REF!</definedName>
    <definedName name="MAT">#REF!</definedName>
    <definedName name="Materiales">#REF!</definedName>
    <definedName name="matriz2" localSheetId="0">#REF!</definedName>
    <definedName name="matriz2">#REF!</definedName>
    <definedName name="maximo" localSheetId="0">#REF!</definedName>
    <definedName name="maximo">#REF!</definedName>
    <definedName name="Mcr">#REF!</definedName>
    <definedName name="Mcv">#REF!</definedName>
    <definedName name="mem" localSheetId="1" hidden="1">{#N/A,#N/A,FALSE,"Costos Productos 6A";#N/A,#N/A,FALSE,"Costo Unitario Total H-94-12"}</definedName>
    <definedName name="mem" hidden="1">{#N/A,#N/A,FALSE,"Costos Productos 6A";#N/A,#N/A,FALSE,"Costo Unitario Total H-94-12"}</definedName>
    <definedName name="memorias" localSheetId="1" hidden="1">{#N/A,#N/A,FALSE,"CIBHA05A";#N/A,#N/A,FALSE,"CIBHA05B"}</definedName>
    <definedName name="memorias" hidden="1">{#N/A,#N/A,FALSE,"CIBHA05A";#N/A,#N/A,FALSE,"CIBHA05B"}</definedName>
    <definedName name="MEMPYGH" localSheetId="1" hidden="1">{#N/A,#N/A,FALSE,"Costos Productos 6A";#N/A,#N/A,FALSE,"Costo Unitario Total H-94-12"}</definedName>
    <definedName name="MEMPYGH" hidden="1">{#N/A,#N/A,FALSE,"Costos Productos 6A";#N/A,#N/A,FALSE,"Costo Unitario Total H-94-12"}</definedName>
    <definedName name="MEMPYGHIS" localSheetId="1" hidden="1">{#N/A,#N/A,FALSE,"VOL695";#N/A,#N/A,FALSE,"anexo1";#N/A,#N/A,FALSE,"anexo2";#N/A,#N/A,FALSE,"anexo3";#N/A,#N/A,FALSE,"anexo4";#N/A,#N/A,FALSE,"anexo5a";#N/A,#N/A,FALSE,"anexo5b";#N/A,#N/A,FALSE,"anexo6a";#N/A,#N/A,FALSE,"anexo6a";#N/A,#N/A,FALSE,"anexo6c";#N/A,#N/A,FALSE,"anexo7a";#N/A,#N/A,FALSE,"anexo7b";#N/A,#N/A,FALSE,"anexo7c"}</definedName>
    <definedName name="MEMPYGHIS" hidden="1">{#N/A,#N/A,FALSE,"VOL695";#N/A,#N/A,FALSE,"anexo1";#N/A,#N/A,FALSE,"anexo2";#N/A,#N/A,FALSE,"anexo3";#N/A,#N/A,FALSE,"anexo4";#N/A,#N/A,FALSE,"anexo5a";#N/A,#N/A,FALSE,"anexo5b";#N/A,#N/A,FALSE,"anexo6a";#N/A,#N/A,FALSE,"anexo6a";#N/A,#N/A,FALSE,"anexo6c";#N/A,#N/A,FALSE,"anexo7a";#N/A,#N/A,FALSE,"anexo7b";#N/A,#N/A,FALSE,"anexo7c"}</definedName>
    <definedName name="MEZCLADORA">#REF!</definedName>
    <definedName name="miu">#REF!</definedName>
    <definedName name="MLKJ" localSheetId="1" hidden="1">{#N/A,#N/A,FALSE,"Costos Productos 6A";#N/A,#N/A,FALSE,"Costo Unitario Total H-94-12"}</definedName>
    <definedName name="MLKJ" hidden="1">{#N/A,#N/A,FALSE,"Costos Productos 6A";#N/A,#N/A,FALSE,"Costo Unitario Total H-94-12"}</definedName>
    <definedName name="Mmax1">#REF!</definedName>
    <definedName name="Mmax2">#REF!</definedName>
    <definedName name="Mmaxv">#REF!</definedName>
    <definedName name="Mop">#REF!</definedName>
    <definedName name="MOR1_4">#REF!</definedName>
    <definedName name="MORTERO_1A4">#REF!</definedName>
    <definedName name="MOTONIVELADORA">#REF!</definedName>
    <definedName name="Mpr">#REF!</definedName>
    <definedName name="Mut">#REF!</definedName>
    <definedName name="Mwcm">#REF!</definedName>
    <definedName name="Mwcv">#REF!</definedName>
    <definedName name="Mwpp">#REF!</definedName>
    <definedName name="Mwpta">#REF!</definedName>
    <definedName name="ndto">#REF!</definedName>
    <definedName name="ndto_11">"#REF!"</definedName>
    <definedName name="ndto_12">"#REF!"</definedName>
    <definedName name="ndto_13">"#REF!"</definedName>
    <definedName name="ndto_14">"#REF!"</definedName>
    <definedName name="ndto_15">"#REF!"</definedName>
    <definedName name="ndto_16">"#REF!"</definedName>
    <definedName name="ndto_17">"#REF!"</definedName>
    <definedName name="ndto_18">"#REF!"</definedName>
    <definedName name="ndto_19">"#REF!"</definedName>
    <definedName name="ndto_2">"#REF!"</definedName>
    <definedName name="ndto_20">"#REF!"</definedName>
    <definedName name="ndto_21">"#REF!"</definedName>
    <definedName name="ndto_22">"#REF!"</definedName>
    <definedName name="ndto_23">"#REF!"</definedName>
    <definedName name="ndto_24">"#REF!"</definedName>
    <definedName name="ndto_25">"#REF!"</definedName>
    <definedName name="ndto_26">"#REF!"</definedName>
    <definedName name="ndto_27">"#REF!"</definedName>
    <definedName name="ndto_28">"#REF!"</definedName>
    <definedName name="ndto_29">"#REF!"</definedName>
    <definedName name="ndto_3">"#REF!"</definedName>
    <definedName name="ndto_30">"#REF!"</definedName>
    <definedName name="ndto_4">"#REF!"</definedName>
    <definedName name="ndto_5">"#REF!"</definedName>
    <definedName name="ndto_7">"#REF!"</definedName>
    <definedName name="ndto_8">"#REF!"</definedName>
    <definedName name="ndto_9">"#REF!"</definedName>
    <definedName name="new"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ew"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mop">#REF!</definedName>
    <definedName name="nmop_11">"#REF!"</definedName>
    <definedName name="nmop_12">"#REF!"</definedName>
    <definedName name="nmop_13">"#REF!"</definedName>
    <definedName name="nmop_14">"#REF!"</definedName>
    <definedName name="nmop_15">"#REF!"</definedName>
    <definedName name="nmop_16">"#REF!"</definedName>
    <definedName name="nmop_17">"#REF!"</definedName>
    <definedName name="nmop_18">"#REF!"</definedName>
    <definedName name="nmop_19">"#REF!"</definedName>
    <definedName name="nmop_2">"#REF!"</definedName>
    <definedName name="nmop_20">"#REF!"</definedName>
    <definedName name="nmop_21">"#REF!"</definedName>
    <definedName name="nmop_22">"#REF!"</definedName>
    <definedName name="nmop_23">"#REF!"</definedName>
    <definedName name="nmop_24">"#REF!"</definedName>
    <definedName name="nmop_25">"#REF!"</definedName>
    <definedName name="nmop_26">"#REF!"</definedName>
    <definedName name="nmop_27">"#REF!"</definedName>
    <definedName name="nmop_28">"#REF!"</definedName>
    <definedName name="nmop_29">"#REF!"</definedName>
    <definedName name="nmop_3">"#REF!"</definedName>
    <definedName name="nmop_30">"#REF!"</definedName>
    <definedName name="nmop_4">"#REF!"</definedName>
    <definedName name="nmop_5">"#REF!"</definedName>
    <definedName name="nmop_7">"#REF!"</definedName>
    <definedName name="nmop_8">"#REF!"</definedName>
    <definedName name="nmop_9">"#REF!"</definedName>
    <definedName name="noemi" localSheetId="1" hidden="1">{#N/A,#N/A,FALSE,"Costos Productos 6A";#N/A,#N/A,FALSE,"Costo Unitario Total H-94-12"}</definedName>
    <definedName name="noemi" hidden="1">{#N/A,#N/A,FALSE,"Costos Productos 6A";#N/A,#N/A,FALSE,"Costo Unitario Total H-94-12"}</definedName>
    <definedName name="NOTA">#REF!</definedName>
    <definedName name="NP">#REF!</definedName>
    <definedName name="NR">#REF!</definedName>
    <definedName name="Nramas">#REF!</definedName>
    <definedName name="NUEVO"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UEVO"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umTor1">#REF!</definedName>
    <definedName name="Numtor2">#REF!</definedName>
    <definedName name="Nvigas">#REF!</definedName>
    <definedName name="ñ" localSheetId="1" hidden="1">{#N/A,#N/A,FALSE,"CIBHA05A";#N/A,#N/A,FALSE,"CIBHA05B"}</definedName>
    <definedName name="ñ" hidden="1">{#N/A,#N/A,FALSE,"CIBHA05A";#N/A,#N/A,FALSE,"CIBHA05B"}</definedName>
    <definedName name="ñlkmñlkñ">#REF!</definedName>
    <definedName name="ññ" localSheetId="1" hidden="1">{#N/A,#N/A,FALSE,"VOL695";#N/A,#N/A,FALSE,"anexo1";#N/A,#N/A,FALSE,"anexo2";#N/A,#N/A,FALSE,"anexo3";#N/A,#N/A,FALSE,"anexo4";#N/A,#N/A,FALSE,"anexo5a";#N/A,#N/A,FALSE,"anexo5b";#N/A,#N/A,FALSE,"anexo6a";#N/A,#N/A,FALSE,"anexo6a";#N/A,#N/A,FALSE,"anexo6c";#N/A,#N/A,FALSE,"anexo7a";#N/A,#N/A,FALSE,"anexo7b";#N/A,#N/A,FALSE,"anexo7c"}</definedName>
    <definedName name="ññ" hidden="1">{#N/A,#N/A,FALSE,"VOL695";#N/A,#N/A,FALSE,"anexo1";#N/A,#N/A,FALSE,"anexo2";#N/A,#N/A,FALSE,"anexo3";#N/A,#N/A,FALSE,"anexo4";#N/A,#N/A,FALSE,"anexo5a";#N/A,#N/A,FALSE,"anexo5b";#N/A,#N/A,FALSE,"anexo6a";#N/A,#N/A,FALSE,"anexo6a";#N/A,#N/A,FALSE,"anexo6c";#N/A,#N/A,FALSE,"anexo7a";#N/A,#N/A,FALSE,"anexo7b";#N/A,#N/A,FALSE,"anexo7c"}</definedName>
    <definedName name="Obra">#REF!</definedName>
    <definedName name="obras" localSheetId="1" hidden="1">#REF!</definedName>
    <definedName name="obras" hidden="1">#REF!</definedName>
    <definedName name="OBRAS.ELECTRICAS">[14]INSTELEC!$F$180</definedName>
    <definedName name="OBRERO" localSheetId="1">#REF!</definedName>
    <definedName name="OBRERO">#REF!</definedName>
    <definedName name="oficial" localSheetId="1">#REF!</definedName>
    <definedName name="oficial">#REF!</definedName>
    <definedName name="op" localSheetId="1">#REF!</definedName>
    <definedName name="op">#REF!</definedName>
    <definedName name="OTROS" localSheetId="0">#REF!</definedName>
    <definedName name="OTROS">#REF!</definedName>
    <definedName name="P">#REF!</definedName>
    <definedName name="P1A">#REF!</definedName>
    <definedName name="P2A">#REF!</definedName>
    <definedName name="PA">#REF!</definedName>
    <definedName name="PARE">#REF!</definedName>
    <definedName name="PATACABRA">#REF!</definedName>
    <definedName name="PB">#REF!</definedName>
    <definedName name="PC">#REF!</definedName>
    <definedName name="pcons">#REF!</definedName>
    <definedName name="pd1t">#REF!</definedName>
    <definedName name="pd2t">#REF!</definedName>
    <definedName name="PE">#REF!</definedName>
    <definedName name="PEDR">#REF!</definedName>
    <definedName name="PEDRO">#REF!</definedName>
    <definedName name="PERIODO">#REF!</definedName>
    <definedName name="Pf">#REF!</definedName>
    <definedName name="PINTURA">#REF!</definedName>
    <definedName name="PISO">#REF!</definedName>
    <definedName name="PL">#REF!</definedName>
    <definedName name="PLAZO" localSheetId="0">#REF!</definedName>
    <definedName name="PLAZO">#REF!</definedName>
    <definedName name="PLAZOS_OBRA" localSheetId="0">#REF!</definedName>
    <definedName name="PLAZOS_OBRA">#REF!</definedName>
    <definedName name="pñ">#REF!</definedName>
    <definedName name="po">#REF!</definedName>
    <definedName name="Pocl">#REF!</definedName>
    <definedName name="POPKLKHUNBM">#REF!</definedName>
    <definedName name="pperd">#REF!</definedName>
    <definedName name="PPT" hidden="1">#REF!</definedName>
    <definedName name="PPTO">#REF!</definedName>
    <definedName name="Ppu">#REF!</definedName>
    <definedName name="ppvi">#REF!</definedName>
    <definedName name="pr">#REF!</definedName>
    <definedName name="PRELIMINARES">#REF!</definedName>
    <definedName name="PRES">#REF!</definedName>
    <definedName name="PRESTACIONES">#REF!</definedName>
    <definedName name="PRESUP">#REF!</definedName>
    <definedName name="Presupuesto63">#REF!</definedName>
    <definedName name="Presupuesto63_11">"#REF!"</definedName>
    <definedName name="Presupuesto63_12">"#REF!"</definedName>
    <definedName name="Presupuesto63_13">"#REF!"</definedName>
    <definedName name="Presupuesto63_14">"#REF!"</definedName>
    <definedName name="Presupuesto63_15">"#REF!"</definedName>
    <definedName name="Presupuesto63_16">"#REF!"</definedName>
    <definedName name="Presupuesto63_17">"#REF!"</definedName>
    <definedName name="Presupuesto63_18">"#REF!"</definedName>
    <definedName name="Presupuesto63_19">"#REF!"</definedName>
    <definedName name="Presupuesto63_2">"#REF!"</definedName>
    <definedName name="Presupuesto63_20">"#REF!"</definedName>
    <definedName name="Presupuesto63_21">"#REF!"</definedName>
    <definedName name="Presupuesto63_22">"#REF!"</definedName>
    <definedName name="Presupuesto63_23">"#REF!"</definedName>
    <definedName name="Presupuesto63_24">"#REF!"</definedName>
    <definedName name="Presupuesto63_25">"#REF!"</definedName>
    <definedName name="Presupuesto63_26">"#REF!"</definedName>
    <definedName name="Presupuesto63_27">"#REF!"</definedName>
    <definedName name="Presupuesto63_28">"#REF!"</definedName>
    <definedName name="Presupuesto63_29">"#REF!"</definedName>
    <definedName name="Presupuesto63_3">"#REF!"</definedName>
    <definedName name="Presupuesto63_30">"#REF!"</definedName>
    <definedName name="Presupuesto63_4">"#REF!"</definedName>
    <definedName name="Presupuesto63_5">"#REF!"</definedName>
    <definedName name="Presupuesto63_7">"#REF!"</definedName>
    <definedName name="Presupuesto63_8">"#REF!"</definedName>
    <definedName name="Presupuesto63_9">"#REF!"</definedName>
    <definedName name="Proponente">#REF!</definedName>
    <definedName name="PROVISIONALES" localSheetId="1" hidden="1">#REF!</definedName>
    <definedName name="PROVISIONALES" hidden="1">#REF!</definedName>
    <definedName name="proyecto"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proyecto"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ps">#REF!</definedName>
    <definedName name="pta">#REF!</definedName>
    <definedName name="PTA_11">"#REF!"</definedName>
    <definedName name="PTA_12">"#REF!"</definedName>
    <definedName name="PTA_13">"#REF!"</definedName>
    <definedName name="PTA_14">"#REF!"</definedName>
    <definedName name="PTA_15">"#REF!"</definedName>
    <definedName name="PTA_16">"#REF!"</definedName>
    <definedName name="PTA_17">"#REF!"</definedName>
    <definedName name="PTA_18">"#REF!"</definedName>
    <definedName name="PTA_19">"#REF!"</definedName>
    <definedName name="PTA_2">"#REF!"</definedName>
    <definedName name="PTA_20">"#REF!"</definedName>
    <definedName name="PTA_21">"#REF!"</definedName>
    <definedName name="PTA_22">"#REF!"</definedName>
    <definedName name="PTA_23">"#REF!"</definedName>
    <definedName name="PTA_24">"#REF!"</definedName>
    <definedName name="PTA_25">"#REF!"</definedName>
    <definedName name="PTA_26">"#REF!"</definedName>
    <definedName name="PTA_27">"#REF!"</definedName>
    <definedName name="PTA_28">"#REF!"</definedName>
    <definedName name="PTA_29">"#REF!"</definedName>
    <definedName name="PTA_3">"#REF!"</definedName>
    <definedName name="PTA_30">"#REF!"</definedName>
    <definedName name="PTA_4">"#REF!"</definedName>
    <definedName name="PTA_5">"#REF!"</definedName>
    <definedName name="PTA_7">"#REF!"</definedName>
    <definedName name="PTA_8">"#REF!"</definedName>
    <definedName name="PTA_9">"#REF!"</definedName>
    <definedName name="PTAR">#REF!</definedName>
    <definedName name="punto">#REF!</definedName>
    <definedName name="punto_11">"#REF!"</definedName>
    <definedName name="punto_12">"#REF!"</definedName>
    <definedName name="punto_13">"#REF!"</definedName>
    <definedName name="punto_14">"#REF!"</definedName>
    <definedName name="punto_15">"#REF!"</definedName>
    <definedName name="punto_16">"#REF!"</definedName>
    <definedName name="punto_17">"#REF!"</definedName>
    <definedName name="punto_18">"#REF!"</definedName>
    <definedName name="punto_19">"#REF!"</definedName>
    <definedName name="punto_2">"#REF!"</definedName>
    <definedName name="punto_20">"#REF!"</definedName>
    <definedName name="punto_21">"#REF!"</definedName>
    <definedName name="punto_22">"#REF!"</definedName>
    <definedName name="punto_23">"#REF!"</definedName>
    <definedName name="punto_24">"#REF!"</definedName>
    <definedName name="punto_25">"#REF!"</definedName>
    <definedName name="punto_26">"#REF!"</definedName>
    <definedName name="punto_27">"#REF!"</definedName>
    <definedName name="punto_28">"#REF!"</definedName>
    <definedName name="punto_29">"#REF!"</definedName>
    <definedName name="punto_3">"#REF!"</definedName>
    <definedName name="punto_30">"#REF!"</definedName>
    <definedName name="punto_4">"#REF!"</definedName>
    <definedName name="punto_5">"#REF!"</definedName>
    <definedName name="punto_7">"#REF!"</definedName>
    <definedName name="punto_8">"#REF!"</definedName>
    <definedName name="punto_9">"#REF!"</definedName>
    <definedName name="punto1">#REF!</definedName>
    <definedName name="punto1_11">"#REF!"</definedName>
    <definedName name="punto1_12">"#REF!"</definedName>
    <definedName name="punto1_13">"#REF!"</definedName>
    <definedName name="punto1_14">"#REF!"</definedName>
    <definedName name="punto1_15">"#REF!"</definedName>
    <definedName name="punto1_16">"#REF!"</definedName>
    <definedName name="punto1_17">"#REF!"</definedName>
    <definedName name="punto1_18">"#REF!"</definedName>
    <definedName name="punto1_19">"#REF!"</definedName>
    <definedName name="punto1_2">"#REF!"</definedName>
    <definedName name="punto1_20">"#REF!"</definedName>
    <definedName name="punto1_21">"#REF!"</definedName>
    <definedName name="punto1_22">"#REF!"</definedName>
    <definedName name="punto1_23">"#REF!"</definedName>
    <definedName name="punto1_24">"#REF!"</definedName>
    <definedName name="punto1_25">"#REF!"</definedName>
    <definedName name="punto1_26">"#REF!"</definedName>
    <definedName name="punto1_27">"#REF!"</definedName>
    <definedName name="punto1_28">"#REF!"</definedName>
    <definedName name="punto1_29">"#REF!"</definedName>
    <definedName name="punto1_3">"#REF!"</definedName>
    <definedName name="punto1_30">"#REF!"</definedName>
    <definedName name="punto1_4">"#REF!"</definedName>
    <definedName name="punto1_5">"#REF!"</definedName>
    <definedName name="punto1_7">"#REF!"</definedName>
    <definedName name="punto1_8">"#REF!"</definedName>
    <definedName name="punto1_9">"#REF!"</definedName>
    <definedName name="Pv">#REF!</definedName>
    <definedName name="pyg" localSheetId="1" hidden="1">{#N/A,#N/A,FALSE,"Costos Productos 6A";#N/A,#N/A,FALSE,"Costo Unitario Total H-94-12"}</definedName>
    <definedName name="pyg" hidden="1">{#N/A,#N/A,FALSE,"Costos Productos 6A";#N/A,#N/A,FALSE,"Costo Unitario Total H-94-12"}</definedName>
    <definedName name="PYGAJ" localSheetId="1" hidden="1">{#N/A,#N/A,FALSE,"VOL695";#N/A,#N/A,FALSE,"anexo1";#N/A,#N/A,FALSE,"anexo2";#N/A,#N/A,FALSE,"anexo3";#N/A,#N/A,FALSE,"anexo4";#N/A,#N/A,FALSE,"anexo5a";#N/A,#N/A,FALSE,"anexo5b";#N/A,#N/A,FALSE,"anexo6a";#N/A,#N/A,FALSE,"anexo6a";#N/A,#N/A,FALSE,"anexo6c";#N/A,#N/A,FALSE,"anexo7a";#N/A,#N/A,FALSE,"anexo7b";#N/A,#N/A,FALSE,"anexo7c"}</definedName>
    <definedName name="PYGAJ" hidden="1">{#N/A,#N/A,FALSE,"VOL695";#N/A,#N/A,FALSE,"anexo1";#N/A,#N/A,FALSE,"anexo2";#N/A,#N/A,FALSE,"anexo3";#N/A,#N/A,FALSE,"anexo4";#N/A,#N/A,FALSE,"anexo5a";#N/A,#N/A,FALSE,"anexo5b";#N/A,#N/A,FALSE,"anexo6a";#N/A,#N/A,FALSE,"anexo6a";#N/A,#N/A,FALSE,"anexo6c";#N/A,#N/A,FALSE,"anexo7a";#N/A,#N/A,FALSE,"anexo7b";#N/A,#N/A,FALSE,"anexo7c"}</definedName>
    <definedName name="PYGCON" localSheetId="1" hidden="1">{#N/A,#N/A,FALSE,"Costos Productos 6A";#N/A,#N/A,FALSE,"Costo Unitario Total H-94-12"}</definedName>
    <definedName name="PYGCON" hidden="1">{#N/A,#N/A,FALSE,"Costos Productos 6A";#N/A,#N/A,FALSE,"Costo Unitario Total H-94-12"}</definedName>
    <definedName name="PYGCONTABLE" localSheetId="1" hidden="1">{#N/A,#N/A,FALSE,"Costos Productos 6A";#N/A,#N/A,FALSE,"Costo Unitario Total H-94-12"}</definedName>
    <definedName name="PYGCONTABLE" hidden="1">{#N/A,#N/A,FALSE,"Costos Productos 6A";#N/A,#N/A,FALSE,"Costo Unitario Total H-94-12"}</definedName>
    <definedName name="PYGCONTBLCRUDO" localSheetId="1" hidden="1">{#N/A,#N/A,FALSE,"Costos Productos 6A";#N/A,#N/A,FALSE,"Costo Unitario Total H-94-12"}</definedName>
    <definedName name="PYGCONTBLCRUDO" hidden="1">{#N/A,#N/A,FALSE,"Costos Productos 6A";#N/A,#N/A,FALSE,"Costo Unitario Total H-94-12"}</definedName>
    <definedName name="PYGCONTPTO" localSheetId="1" hidden="1">{#N/A,#N/A,FALSE,"Costos Productos 6A";#N/A,#N/A,FALSE,"Costo Unitario Total H-94-12"}</definedName>
    <definedName name="PYGCONTPTO" hidden="1">{#N/A,#N/A,FALSE,"Costos Productos 6A";#N/A,#N/A,FALSE,"Costo Unitario Total H-94-12"}</definedName>
    <definedName name="PYGGRCAJ" localSheetId="1" hidden="1">{#N/A,#N/A,FALSE,"Costos Productos 6A";#N/A,#N/A,FALSE,"Costo Unitario Total H-94-12"}</definedName>
    <definedName name="PYGGRCAJ" hidden="1">{#N/A,#N/A,FALSE,"Costos Productos 6A";#N/A,#N/A,FALSE,"Costo Unitario Total H-94-12"}</definedName>
    <definedName name="PYGHGRC" localSheetId="1" hidden="1">{#N/A,#N/A,FALSE,"Costos Productos 6A";#N/A,#N/A,FALSE,"Costo Unitario Total H-94-12"}</definedName>
    <definedName name="PYGHGRC" hidden="1">{#N/A,#N/A,FALSE,"Costos Productos 6A";#N/A,#N/A,FALSE,"Costo Unitario Total H-94-12"}</definedName>
    <definedName name="PYGRC" localSheetId="1" hidden="1">{#N/A,#N/A,FALSE,"VOL695";#N/A,#N/A,FALSE,"anexo1";#N/A,#N/A,FALSE,"anexo2";#N/A,#N/A,FALSE,"anexo3";#N/A,#N/A,FALSE,"anexo4";#N/A,#N/A,FALSE,"anexo5a";#N/A,#N/A,FALSE,"anexo5b";#N/A,#N/A,FALSE,"anexo6a";#N/A,#N/A,FALSE,"anexo6a";#N/A,#N/A,FALSE,"anexo6c";#N/A,#N/A,FALSE,"anexo7a";#N/A,#N/A,FALSE,"anexo7b";#N/A,#N/A,FALSE,"anexo7c"}</definedName>
    <definedName name="PYGRC" hidden="1">{#N/A,#N/A,FALSE,"VOL695";#N/A,#N/A,FALSE,"anexo1";#N/A,#N/A,FALSE,"anexo2";#N/A,#N/A,FALSE,"anexo3";#N/A,#N/A,FALSE,"anexo4";#N/A,#N/A,FALSE,"anexo5a";#N/A,#N/A,FALSE,"anexo5b";#N/A,#N/A,FALSE,"anexo6a";#N/A,#N/A,FALSE,"anexo6a";#N/A,#N/A,FALSE,"anexo6c";#N/A,#N/A,FALSE,"anexo7a";#N/A,#N/A,FALSE,"anexo7b";#N/A,#N/A,FALSE,"anexo7c"}</definedName>
    <definedName name="q" localSheetId="1">#REF!</definedName>
    <definedName name="Q">#REF!</definedName>
    <definedName name="qc_h" localSheetId="1" hidden="1">{"krl1",#N/A,FALSE,"kr";"krl2",#N/A,FALSE,"kr";"compara",#N/A,FALSE,"kr";"desconp1",#N/A,FALSE,"kr";"desconp12",#N/A,FALSE,"kr";"krnp1",#N/A,FALSE,"kr";"krnp2",#N/A,FALSE,"kr";"krp12avg",#N/A,FALSE,"kr";"krp1avg",#N/A,FALSE,"kr"}</definedName>
    <definedName name="qc_h" hidden="1">{"krl1",#N/A,FALSE,"kr";"krl2",#N/A,FALSE,"kr";"compara",#N/A,FALSE,"kr";"desconp1",#N/A,FALSE,"kr";"desconp12",#N/A,FALSE,"kr";"krnp1",#N/A,FALSE,"kr";"krnp2",#N/A,FALSE,"kr";"krp12avg",#N/A,FALSE,"kr";"krp1avg",#N/A,FALSE,"kr"}</definedName>
    <definedName name="QE" localSheetId="1" hidden="1">{#N/A,#N/A,FALSE,"Costos Productos 6A";#N/A,#N/A,FALSE,"Costo Unitario Total H-94-12"}</definedName>
    <definedName name="QE" hidden="1">{#N/A,#N/A,FALSE,"Costos Productos 6A";#N/A,#N/A,FALSE,"Costo Unitario Total H-94-12"}</definedName>
    <definedName name="qqqq">#REF!</definedName>
    <definedName name="QR" localSheetId="1" hidden="1">{#N/A,#N/A,FALSE,"Costos Productos 6A";#N/A,#N/A,FALSE,"Costo Unitario Total H-94-12"}</definedName>
    <definedName name="QR" hidden="1">{#N/A,#N/A,FALSE,"Costos Productos 6A";#N/A,#N/A,FALSE,"Costo Unitario Total H-94-12"}</definedName>
    <definedName name="QT" localSheetId="1" hidden="1">{#N/A,#N/A,FALSE,"Costos Productos 6A";#N/A,#N/A,FALSE,"Costo Unitario Total H-94-12"}</definedName>
    <definedName name="QT" hidden="1">{#N/A,#N/A,FALSE,"Costos Productos 6A";#N/A,#N/A,FALSE,"Costo Unitario Total H-94-12"}</definedName>
    <definedName name="QU" localSheetId="1" hidden="1">{#N/A,#N/A,FALSE,"Costos Productos 6A";#N/A,#N/A,FALSE,"Costo Unitario Total H-94-12"}</definedName>
    <definedName name="QU" hidden="1">{#N/A,#N/A,FALSE,"Costos Productos 6A";#N/A,#N/A,FALSE,"Costo Unitario Total H-94-12"}</definedName>
    <definedName name="QW" localSheetId="1" hidden="1">{#N/A,#N/A,FALSE,"Costos Productos 6A";#N/A,#N/A,FALSE,"Costo Unitario Total H-94-12"}</definedName>
    <definedName name="QW" hidden="1">{#N/A,#N/A,FALSE,"Costos Productos 6A";#N/A,#N/A,FALSE,"Costo Unitario Total H-94-12"}</definedName>
    <definedName name="QWE">#REF!</definedName>
    <definedName name="qweqweqw">#REF!</definedName>
    <definedName name="qweqweqw_11">"#REF!"</definedName>
    <definedName name="qweqweqw_12">"#REF!"</definedName>
    <definedName name="qweqweqw_13">"#REF!"</definedName>
    <definedName name="qweqweqw_14">"#REF!"</definedName>
    <definedName name="qweqweqw_15">"#REF!"</definedName>
    <definedName name="qweqweqw_16">"#REF!"</definedName>
    <definedName name="qweqweqw_17">"#REF!"</definedName>
    <definedName name="qweqweqw_18">"#REF!"</definedName>
    <definedName name="qweqweqw_19">"#REF!"</definedName>
    <definedName name="qweqweqw_2">"#REF!"</definedName>
    <definedName name="qweqweqw_20">"#REF!"</definedName>
    <definedName name="qweqweqw_21">"#REF!"</definedName>
    <definedName name="qweqweqw_22">"#REF!"</definedName>
    <definedName name="qweqweqw_23">"#REF!"</definedName>
    <definedName name="qweqweqw_24">"#REF!"</definedName>
    <definedName name="qweqweqw_25">"#REF!"</definedName>
    <definedName name="qweqweqw_26">"#REF!"</definedName>
    <definedName name="qweqweqw_27">"#REF!"</definedName>
    <definedName name="qweqweqw_28">"#REF!"</definedName>
    <definedName name="qweqweqw_29">"#REF!"</definedName>
    <definedName name="qweqweqw_3">"#REF!"</definedName>
    <definedName name="qweqweqw_30">"#REF!"</definedName>
    <definedName name="qweqweqw_4">"#REF!"</definedName>
    <definedName name="qweqweqw_5">"#REF!"</definedName>
    <definedName name="qweqweqw_7">"#REF!"</definedName>
    <definedName name="qweqweqw_8">"#REF!"</definedName>
    <definedName name="qweqweqw_9">"#REF!"</definedName>
    <definedName name="qwewertet" localSheetId="1" hidden="1">{#N/A,#N/A,TRUE,"1842CWN0"}</definedName>
    <definedName name="qwewertet" hidden="1">{#N/A,#N/A,TRUE,"1842CWN0"}</definedName>
    <definedName name="R_">#REF!</definedName>
    <definedName name="RAJON">#REF!</definedName>
    <definedName name="REAJUSTE">#REF!</definedName>
    <definedName name="REAJUSTES">#REF!</definedName>
    <definedName name="RECURSOS_EN_ACTAS" localSheetId="0">#REF!</definedName>
    <definedName name="RECURSOS_EN_ACTAS">#REF!</definedName>
    <definedName name="RECURSOS_EN_CDP" localSheetId="0">#REF!</definedName>
    <definedName name="RECURSOS_EN_CDP">#REF!</definedName>
    <definedName name="RECURSOS_EN_CONVERSACIONES" localSheetId="0">#REF!</definedName>
    <definedName name="RECURSOS_EN_CONVERSACIONES">#REF!</definedName>
    <definedName name="RECURSOS_EN_CVF" localSheetId="0">#REF!</definedName>
    <definedName name="RECURSOS_EN_CVF">#REF!</definedName>
    <definedName name="REF">#REF!</definedName>
    <definedName name="REGION_1" localSheetId="0">#REF!</definedName>
    <definedName name="REGION_1">#REF!</definedName>
    <definedName name="rell">#REF!</definedName>
    <definedName name="RELLENO">#REF!</definedName>
    <definedName name="RESUMEN">#REF!</definedName>
    <definedName name="RETIRO_DE_MATERIAL">#REF!</definedName>
    <definedName name="RH">#REF!</definedName>
    <definedName name="RIELES">#REF!</definedName>
    <definedName name="Ro">#REF!</definedName>
    <definedName name="rou">#REF!</definedName>
    <definedName name="rp">#REF!</definedName>
    <definedName name="RP_PENDIENTES_DE_PAGO" localSheetId="0">#REF!</definedName>
    <definedName name="RP_PENDIENTES_DE_PAGO">#REF!</definedName>
    <definedName name="RR" localSheetId="1" hidden="1">[15]DATOS!#REF!</definedName>
    <definedName name="RR" hidden="1">#REF!</definedName>
    <definedName name="RRR" localSheetId="1">#REF!</definedName>
    <definedName name="RRR">#REF!</definedName>
    <definedName name="Rwvu.oil." localSheetId="1" hidden="1">'[12]59y22%'!$BA$1:$BA$65536,'[12]59y22%'!#REF!</definedName>
    <definedName name="Rwvu.oil." hidden="1">#REF!,#REF!</definedName>
    <definedName name="Rwvu.oilgasagua." localSheetId="1" hidden="1">'[12]59y22%'!$B$1:$AT$65536,'[12]59y22%'!$BA$1:$BA$65536</definedName>
    <definedName name="Rwvu.oilgasagua." hidden="1">#REF!,#REF!</definedName>
    <definedName name="s" localSheetId="1">#REF!</definedName>
    <definedName name="s">#REF!</definedName>
    <definedName name="SA" localSheetId="1">#REF!</definedName>
    <definedName name="SA">#REF!</definedName>
    <definedName name="sad" localSheetId="1">#REF!</definedName>
    <definedName name="sad">#REF!</definedName>
    <definedName name="Salarios">#REF!</definedName>
    <definedName name="SALAZAR">#REF!</definedName>
    <definedName name="SALID1">#REF!</definedName>
    <definedName name="SANITARIO">[14]SANITA!$F$269</definedName>
    <definedName name="SB" localSheetId="1">#REF!</definedName>
    <definedName name="SB">#REF!</definedName>
    <definedName name="Sbsc" localSheetId="1">#REF!</definedName>
    <definedName name="Sbsc">#REF!</definedName>
    <definedName name="Sbss" localSheetId="1">#REF!</definedName>
    <definedName name="Sbss">#REF!</definedName>
    <definedName name="SBTOTITEM">#REF!</definedName>
    <definedName name="SbtPpto">#REF!</definedName>
    <definedName name="SC">#REF!</definedName>
    <definedName name="sd"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sd"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SDDSAFF" localSheetId="1" hidden="1">{#N/A,#N/A,TRUE,"1842CWN0"}</definedName>
    <definedName name="SDDSAFF" hidden="1">{#N/A,#N/A,TRUE,"1842CWN0"}</definedName>
    <definedName name="SDFDG" localSheetId="1" hidden="1">{#N/A,#N/A,TRUE,"1842CWN0"}</definedName>
    <definedName name="SDFDG" hidden="1">{#N/A,#N/A,TRUE,"1842CWN0"}</definedName>
    <definedName name="SDFS">#REF!</definedName>
    <definedName name="sdfsdgg" localSheetId="1" hidden="1">{#N/A,#N/A,TRUE,"INGENIERIA";#N/A,#N/A,TRUE,"COMPRAS";#N/A,#N/A,TRUE,"DIRECCION";#N/A,#N/A,TRUE,"RESUMEN"}</definedName>
    <definedName name="sdfsdgg" hidden="1">{#N/A,#N/A,TRUE,"INGENIERIA";#N/A,#N/A,TRUE,"COMPRAS";#N/A,#N/A,TRUE,"DIRECCION";#N/A,#N/A,TRUE,"RESUMEN"}</definedName>
    <definedName name="SDS">#REF!</definedName>
    <definedName name="sdsdfsdff" localSheetId="1" hidden="1">{#N/A,#N/A,TRUE,"1842CWN0"}</definedName>
    <definedName name="sdsdfsdff" hidden="1">{#N/A,#N/A,TRUE,"1842CWN0"}</definedName>
    <definedName name="SE">#REF!</definedName>
    <definedName name="SE_11">"#REF!"</definedName>
    <definedName name="SE_12">"#REF!"</definedName>
    <definedName name="SE_13">"#REF!"</definedName>
    <definedName name="SE_14">"#REF!"</definedName>
    <definedName name="SE_15">"#REF!"</definedName>
    <definedName name="SE_16">"#REF!"</definedName>
    <definedName name="SE_17">"#REF!"</definedName>
    <definedName name="SE_18">"#REF!"</definedName>
    <definedName name="SE_19">"#REF!"</definedName>
    <definedName name="SE_2">"#REF!"</definedName>
    <definedName name="SE_20">"#REF!"</definedName>
    <definedName name="SE_21">"#REF!"</definedName>
    <definedName name="SE_22">"#REF!"</definedName>
    <definedName name="SE_23">"#REF!"</definedName>
    <definedName name="SE_24">"#REF!"</definedName>
    <definedName name="SE_25">"#REF!"</definedName>
    <definedName name="SE_26">"#REF!"</definedName>
    <definedName name="SE_27">"#REF!"</definedName>
    <definedName name="SE_28">"#REF!"</definedName>
    <definedName name="SE_29">"#REF!"</definedName>
    <definedName name="SE_3">"#REF!"</definedName>
    <definedName name="SE_30">"#REF!"</definedName>
    <definedName name="SE_4">"#REF!"</definedName>
    <definedName name="SE_5">"#REF!"</definedName>
    <definedName name="SE_7">"#REF!"</definedName>
    <definedName name="SE_8">"#REF!"</definedName>
    <definedName name="SE_9">"#REF!"</definedName>
    <definedName name="SEN">#REF!</definedName>
    <definedName name="SEN_11">"#REF!"</definedName>
    <definedName name="SEN_12">"#REF!"</definedName>
    <definedName name="SEN_13">"#REF!"</definedName>
    <definedName name="SEN_14">"#REF!"</definedName>
    <definedName name="SEN_15">"#REF!"</definedName>
    <definedName name="SEN_16">"#REF!"</definedName>
    <definedName name="SEN_17">"#REF!"</definedName>
    <definedName name="SEN_18">"#REF!"</definedName>
    <definedName name="SEN_19">"#REF!"</definedName>
    <definedName name="SEN_2">"#REF!"</definedName>
    <definedName name="SEN_20">"#REF!"</definedName>
    <definedName name="SEN_21">"#REF!"</definedName>
    <definedName name="SEN_22">"#REF!"</definedName>
    <definedName name="SEN_23">"#REF!"</definedName>
    <definedName name="SEN_24">"#REF!"</definedName>
    <definedName name="SEN_25">"#REF!"</definedName>
    <definedName name="SEN_26">"#REF!"</definedName>
    <definedName name="SEN_27">"#REF!"</definedName>
    <definedName name="SEN_28">"#REF!"</definedName>
    <definedName name="SEN_29">"#REF!"</definedName>
    <definedName name="SEN_3">"#REF!"</definedName>
    <definedName name="SEN_30">"#REF!"</definedName>
    <definedName name="SEN_4">"#REF!"</definedName>
    <definedName name="SEN_5">"#REF!"</definedName>
    <definedName name="SEN_7">"#REF!"</definedName>
    <definedName name="SEN_8">"#REF!"</definedName>
    <definedName name="SEN_9">"#REF!"</definedName>
    <definedName name="SEQUETA">#REF!</definedName>
    <definedName name="SH">#REF!</definedName>
    <definedName name="SHARED_FORMULA_0">#N/A</definedName>
    <definedName name="SHARED_FORMULA_1">#N/A</definedName>
    <definedName name="SL">#REF!</definedName>
    <definedName name="solados">#REF!</definedName>
    <definedName name="Sp">#REF!</definedName>
    <definedName name="Spv">#REF!</definedName>
    <definedName name="ss" localSheetId="1" hidden="1">{"krl1",#N/A,FALSE,"kr";"krl2",#N/A,FALSE,"kr";"compara",#N/A,FALSE,"kr";"desconp1",#N/A,FALSE,"kr";"desconp12",#N/A,FALSE,"kr";"krnp1",#N/A,FALSE,"kr";"krnp2",#N/A,FALSE,"kr";"krp12avg",#N/A,FALSE,"kr";"krp1avg",#N/A,FALSE,"kr"}</definedName>
    <definedName name="ss" hidden="1">{"krl1",#N/A,FALSE,"kr";"krl2",#N/A,FALSE,"kr";"compara",#N/A,FALSE,"kr";"desconp1",#N/A,FALSE,"kr";"desconp12",#N/A,FALSE,"kr";"krnp1",#N/A,FALSE,"kr";"krnp2",#N/A,FALSE,"kr";"krp12avg",#N/A,FALSE,"kr";"krp1avg",#N/A,FALSE,"kr"}</definedName>
    <definedName name="Stsc">#REF!</definedName>
    <definedName name="Stss">#REF!</definedName>
    <definedName name="SUBTOTAL">#REF!</definedName>
    <definedName name="T1p">#REF!</definedName>
    <definedName name="T2p">#REF!</definedName>
    <definedName name="TA">#REF!</definedName>
    <definedName name="TABLA">#REF!</definedName>
    <definedName name="TASA">#REF!</definedName>
    <definedName name="tb">#REF!</definedName>
    <definedName name="tb_h" localSheetId="1" hidden="1">{"krl1",#N/A,FALSE,"kr";"krl2",#N/A,FALSE,"kr";"compara",#N/A,FALSE,"kr";"desconp1",#N/A,FALSE,"kr";"desconp12",#N/A,FALSE,"kr";"krnp1",#N/A,FALSE,"kr";"krnp2",#N/A,FALSE,"kr";"krp12avg",#N/A,FALSE,"kr";"krp1avg",#N/A,FALSE,"kr"}</definedName>
    <definedName name="tb_h" hidden="1">{"krl1",#N/A,FALSE,"kr";"krl2",#N/A,FALSE,"kr";"compara",#N/A,FALSE,"kr";"desconp1",#N/A,FALSE,"kr";"desconp12",#N/A,FALSE,"kr";"krnp1",#N/A,FALSE,"kr";"krnp2",#N/A,FALSE,"kr";"krp12avg",#N/A,FALSE,"kr";"krp1avg",#N/A,FALSE,"kr"}</definedName>
    <definedName name="TC">#REF!</definedName>
    <definedName name="TE">#REF!</definedName>
    <definedName name="TEMP">#REF!</definedName>
    <definedName name="TEMPO">#REF!</definedName>
    <definedName name="TG">#REF!</definedName>
    <definedName name="titu">#REF!</definedName>
    <definedName name="titu2">#REF!</definedName>
    <definedName name="TITULO">#N/A</definedName>
    <definedName name="TK" localSheetId="1" hidden="1">[16]INST!#REF!</definedName>
    <definedName name="TK" hidden="1">#REF!</definedName>
    <definedName name="TL" localSheetId="1">#REF!</definedName>
    <definedName name="TL">#REF!</definedName>
    <definedName name="TOPOGRAFO" localSheetId="1">#REF!</definedName>
    <definedName name="TOPOGRAFO">#REF!</definedName>
    <definedName name="TOTAL">#REF!</definedName>
    <definedName name="totdir31">#REF!</definedName>
    <definedName name="TOTITEM">#REF!</definedName>
    <definedName name="TRA">#REF!</definedName>
    <definedName name="TRACTOR">#REF!</definedName>
    <definedName name="Transporte">#REF!</definedName>
    <definedName name="Transportes">#REF!</definedName>
    <definedName name="Transportes_11">"#REF!"</definedName>
    <definedName name="Transportes_12">"#REF!"</definedName>
    <definedName name="Transportes_13">"#REF!"</definedName>
    <definedName name="Transportes_14">"#REF!"</definedName>
    <definedName name="Transportes_15">"#REF!"</definedName>
    <definedName name="Transportes_16">"#REF!"</definedName>
    <definedName name="Transportes_17">"#REF!"</definedName>
    <definedName name="Transportes_18">"#REF!"</definedName>
    <definedName name="Transportes_19">"#REF!"</definedName>
    <definedName name="Transportes_2">"#REF!"</definedName>
    <definedName name="Transportes_20">"#REF!"</definedName>
    <definedName name="Transportes_21">"#REF!"</definedName>
    <definedName name="Transportes_22">"#REF!"</definedName>
    <definedName name="Transportes_23">"#REF!"</definedName>
    <definedName name="Transportes_24">"#REF!"</definedName>
    <definedName name="Transportes_25">"#REF!"</definedName>
    <definedName name="Transportes_26">"#REF!"</definedName>
    <definedName name="Transportes_27">"#REF!"</definedName>
    <definedName name="Transportes_28">"#REF!"</definedName>
    <definedName name="Transportes_29">"#REF!"</definedName>
    <definedName name="Transportes_3">"#REF!"</definedName>
    <definedName name="Transportes_30">"#REF!"</definedName>
    <definedName name="Transportes_4">"#REF!"</definedName>
    <definedName name="Transportes_5">"#REF!"</definedName>
    <definedName name="Transportes_7">"#REF!"</definedName>
    <definedName name="Transportes_8">"#REF!"</definedName>
    <definedName name="Transportes_9">"#REF!"</definedName>
    <definedName name="TRITURADO">#REF!</definedName>
    <definedName name="tt">#REF!</definedName>
    <definedName name="TTA">#REF!</definedName>
    <definedName name="TTB">#REF!</definedName>
    <definedName name="TTC">#REF!</definedName>
    <definedName name="TTE">#REF!</definedName>
    <definedName name="TTL">#REF!</definedName>
    <definedName name="TtlCD">#REF!</definedName>
    <definedName name="tuberia">#REF!</definedName>
    <definedName name="tuberia36">#REF!</definedName>
    <definedName name="U">#REF!</definedName>
    <definedName name="Ubicación">#REF!</definedName>
    <definedName name="unidad">#REF!</definedName>
    <definedName name="Unidades">#REF!</definedName>
    <definedName name="UNITARIO">#REF!</definedName>
    <definedName name="Unitarios">#REF!</definedName>
    <definedName name="unj" localSheetId="1" hidden="1">[4]INST!#REF!</definedName>
    <definedName name="unj" hidden="1">#REF!</definedName>
    <definedName name="UNO">#REF!</definedName>
    <definedName name="Utilidad">#REF!</definedName>
    <definedName name="VARILLA1.2">#REF!</definedName>
    <definedName name="VARILLA5.8">#REF!</definedName>
    <definedName name="vb">[11]RELACION!#REF!</definedName>
    <definedName name="vbn" localSheetId="1">#REF!</definedName>
    <definedName name="vbn">#REF!</definedName>
    <definedName name="Vc" localSheetId="1">#REF!</definedName>
    <definedName name="Vc">#REF!</definedName>
    <definedName name="VCOMP" localSheetId="0">#REF!</definedName>
    <definedName name="VCOMP">#REF!</definedName>
    <definedName name="vcvvc"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cvv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d">#REF!</definedName>
    <definedName name="verificacion" localSheetId="0">#REF!</definedName>
    <definedName name="verificacion" localSheetId="1">#REF!</definedName>
    <definedName name="verificacion">#REF!</definedName>
    <definedName name="VESDIS" localSheetId="0">#REF!</definedName>
    <definedName name="VESDIS">#REF!</definedName>
    <definedName name="VESMEJ" localSheetId="0">#REF!</definedName>
    <definedName name="VESMEJ">#REF!</definedName>
    <definedName name="VESON" localSheetId="0">#REF!</definedName>
    <definedName name="VESON">#REF!</definedName>
    <definedName name="VESTRUC" localSheetId="0">#REF!</definedName>
    <definedName name="VESTRUC">#REF!</definedName>
    <definedName name="Vi">#REF!</definedName>
    <definedName name="VIBRADOR.C">#REF!</definedName>
    <definedName name="VOLQUETA">#REF!</definedName>
    <definedName name="Vop">#REF!</definedName>
    <definedName name="VOTROS" localSheetId="0">#REF!</definedName>
    <definedName name="VOTROS">#REF!</definedName>
    <definedName name="Vp">#REF!</definedName>
    <definedName name="VP100ETC" localSheetId="0">#REF!</definedName>
    <definedName name="VP100ETC">#REF!</definedName>
    <definedName name="VPDISEÑOS" localSheetId="0">#REF!</definedName>
    <definedName name="VPDISEÑOS">#REF!</definedName>
    <definedName name="VPONUEVA" localSheetId="0">#REF!</definedName>
    <definedName name="VPONUEVA">#REF!</definedName>
    <definedName name="Vpp">#REF!</definedName>
    <definedName name="Vppl">#REF!</definedName>
    <definedName name="Vpr">#REF!</definedName>
    <definedName name="Vsxx1">#REF!</definedName>
    <definedName name="Vsxx2">#REF!</definedName>
    <definedName name="Vsyy1">#REF!</definedName>
    <definedName name="Vsyy2">#REF!</definedName>
    <definedName name="Vu">#REF!</definedName>
    <definedName name="Vucms">#REF!</definedName>
    <definedName name="Vucv">#REF!</definedName>
    <definedName name="vvvvvv" localSheetId="1" hidden="1">{#N/A,#N/A,FALSE,"Costos Productos 6A";#N/A,#N/A,FALSE,"Costo Unitario Total H-94-12"}</definedName>
    <definedName name="vvvvvv" hidden="1">{#N/A,#N/A,FALSE,"Costos Productos 6A";#N/A,#N/A,FALSE,"Costo Unitario Total H-94-12"}</definedName>
    <definedName name="Vwcms">#REF!</definedName>
    <definedName name="Vwcv">#REF!</definedName>
    <definedName name="w">#REF!</definedName>
    <definedName name="w_11">"#REF!"</definedName>
    <definedName name="w_12">"#REF!"</definedName>
    <definedName name="w_13">"#REF!"</definedName>
    <definedName name="w_14">"#REF!"</definedName>
    <definedName name="w_15">"#REF!"</definedName>
    <definedName name="w_16">"#REF!"</definedName>
    <definedName name="w_17">"#REF!"</definedName>
    <definedName name="w_18">"#REF!"</definedName>
    <definedName name="w_19">"#REF!"</definedName>
    <definedName name="w_2">"#REF!"</definedName>
    <definedName name="w_20">"#REF!"</definedName>
    <definedName name="w_21">"#REF!"</definedName>
    <definedName name="w_22">"#REF!"</definedName>
    <definedName name="w_23">"#REF!"</definedName>
    <definedName name="w_24">"#REF!"</definedName>
    <definedName name="w_25">"#REF!"</definedName>
    <definedName name="w_26">"#REF!"</definedName>
    <definedName name="w_27">"#REF!"</definedName>
    <definedName name="w_28">"#REF!"</definedName>
    <definedName name="w_29">"#REF!"</definedName>
    <definedName name="w_3">"#REF!"</definedName>
    <definedName name="w_30">"#REF!"</definedName>
    <definedName name="w_4">"#REF!"</definedName>
    <definedName name="w_5">"#REF!"</definedName>
    <definedName name="w_7">"#REF!"</definedName>
    <definedName name="w_8">"#REF!"</definedName>
    <definedName name="w_9">"#REF!"</definedName>
    <definedName name="wc">#REF!</definedName>
    <definedName name="wpa">#REF!</definedName>
    <definedName name="wpr">#REF!</definedName>
    <definedName name="wrn.ANEXO1." localSheetId="1" hidden="1">{#N/A,#N/A,FALSE,"Costos Contables CIB A 12 1994";#N/A,#N/A,FALSE,"Cuadre Contab. y C. OP"}</definedName>
    <definedName name="wrn.ANEXO1." hidden="1">{#N/A,#N/A,FALSE,"Costos Contables CIB A 12 1994";#N/A,#N/A,FALSE,"Cuadre Contab. y C. OP"}</definedName>
    <definedName name="wrn.anexo5." localSheetId="1" hidden="1">{#N/A,#N/A,FALSE,"CIBHA05A";#N/A,#N/A,FALSE,"CIBHA05B"}</definedName>
    <definedName name="wrn.anexo5." hidden="1">{#N/A,#N/A,FALSE,"CIBHA05A";#N/A,#N/A,FALSE,"CIBHA05B"}</definedName>
    <definedName name="wrn.anexo6." localSheetId="1" hidden="1">{#N/A,#N/A,FALSE,"Costos Productos 6A";#N/A,#N/A,FALSE,"Costo Unitario Total H-94-12"}</definedName>
    <definedName name="wrn.anexo6." hidden="1">{#N/A,#N/A,FALSE,"Costos Productos 6A";#N/A,#N/A,FALSE,"Costo Unitario Total H-94-12"}</definedName>
    <definedName name="wrn.CAR." localSheetId="1" hidden="1">{#N/A,#N/A,FALSE,"a1";#N/A,#N/A,FALSE,"a2";#N/A,#N/A,FALSE,"a3";#N/A,#N/A,FALSE,"a4a";#N/A,#N/A,FALSE,"a4B";#N/A,#N/A,FALSE,"a4C";#N/A,#N/A,FALSE,"a4D";#N/A,#N/A,FALSE,"A5a ";#N/A,#N/A,FALSE,"A5b";#N/A,#N/A,FALSE,"A6A";#N/A,#N/A,FALSE,"A6B";#N/A,#N/A,FALSE,"A6C";#N/A,#N/A,FALSE,"A6D";#N/A,#N/A,FALSE,"INV"}</definedName>
    <definedName name="wrn.CAR." hidden="1">{#N/A,#N/A,FALSE,"a1";#N/A,#N/A,FALSE,"a2";#N/A,#N/A,FALSE,"a3";#N/A,#N/A,FALSE,"a4a";#N/A,#N/A,FALSE,"a4B";#N/A,#N/A,FALSE,"a4C";#N/A,#N/A,FALSE,"a4D";#N/A,#N/A,FALSE,"A5a ";#N/A,#N/A,FALSE,"A5b";#N/A,#N/A,FALSE,"A6A";#N/A,#N/A,FALSE,"A6B";#N/A,#N/A,FALSE,"A6C";#N/A,#N/A,FALSE,"A6D";#N/A,#N/A,FALSE,"INV"}</definedName>
    <definedName name="wrn.civil._.works." localSheetId="1" hidden="1">{#N/A,#N/A,TRUE,"1842CWN0"}</definedName>
    <definedName name="wrn.civil._.works." hidden="1">{#N/A,#N/A,TRUE,"1842CWN0"}</definedName>
    <definedName name="wrn.FORMATOS."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 localSheetId="1" hidden="1">{#N/A,#N/A,TRUE,"INGENIERIA";#N/A,#N/A,TRUE,"COMPRAS";#N/A,#N/A,TRUE,"DIRECCION";#N/A,#N/A,TRUE,"RESUMEN"}</definedName>
    <definedName name="wrn.GERENCIA." hidden="1">{#N/A,#N/A,TRUE,"INGENIERIA";#N/A,#N/A,TRUE,"COMPRAS";#N/A,#N/A,TRUE,"DIRECCION";#N/A,#N/A,TRUE,"RESUMEN"}</definedName>
    <definedName name="wrn.INFOCIB." localSheetId="1" hidden="1">{#N/A,#N/A,FALSE,"VOL695";#N/A,#N/A,FALSE,"anexo1";#N/A,#N/A,FALSE,"anexo2";#N/A,#N/A,FALSE,"anexo3";#N/A,#N/A,FALSE,"anexo4";#N/A,#N/A,FALSE,"anexo5a";#N/A,#N/A,FALSE,"anexo5b";#N/A,#N/A,FALSE,"anexo6a";#N/A,#N/A,FALSE,"anexo6a";#N/A,#N/A,FALSE,"anexo6c";#N/A,#N/A,FALSE,"anexo7a";#N/A,#N/A,FALSE,"anexo7b";#N/A,#N/A,FALSE,"anexo7c"}</definedName>
    <definedName name="wrn.INFOCIB." hidden="1">{#N/A,#N/A,FALSE,"VOL695";#N/A,#N/A,FALSE,"anexo1";#N/A,#N/A,FALSE,"anexo2";#N/A,#N/A,FALSE,"anexo3";#N/A,#N/A,FALSE,"anexo4";#N/A,#N/A,FALSE,"anexo5a";#N/A,#N/A,FALSE,"anexo5b";#N/A,#N/A,FALSE,"anexo6a";#N/A,#N/A,FALSE,"anexo6a";#N/A,#N/A,FALSE,"anexo6c";#N/A,#N/A,FALSE,"anexo7a";#N/A,#N/A,FALSE,"anexo7b";#N/A,#N/A,FALSE,"anexo7c"}</definedName>
    <definedName name="wrn.Kr." localSheetId="1" hidden="1">{"krl1",#N/A,FALSE,"kr";"krl2",#N/A,FALSE,"kr";"compara",#N/A,FALSE,"kr";"desconp1",#N/A,FALSE,"kr";"desconp12",#N/A,FALSE,"kr";"krnp1",#N/A,FALSE,"kr";"krnp2",#N/A,FALSE,"kr";"krp12avg",#N/A,FALSE,"kr";"krp1avg",#N/A,FALSE,"kr"}</definedName>
    <definedName name="wrn.Kr." hidden="1">{"krl1",#N/A,FALSE,"kr";"krl2",#N/A,FALSE,"kr";"compara",#N/A,FALSE,"kr";"desconp1",#N/A,FALSE,"kr";"desconp12",#N/A,FALSE,"kr";"krnp1",#N/A,FALSE,"kr";"krnp2",#N/A,FALSE,"kr";"krp12avg",#N/A,FALSE,"kr";"krp1avg",#N/A,FALSE,"kr"}</definedName>
    <definedName name="wrn.procurement." localSheetId="1" hidden="1">{#N/A,#N/A,FALSE,"sumi ";#N/A,#N/A,FALSE,"RESUMEN"}</definedName>
    <definedName name="wrn.procurement." hidden="1">{#N/A,#N/A,FALSE,"sumi ";#N/A,#N/A,FALSE,"RESUMEN"}</definedName>
    <definedName name="wrn.tables." localSheetId="1" hidden="1">{"cprgas",#N/A,FALSE,"CPR_E";"cprwat",#N/A,FALSE,"CPR_E";"oilcpr",#N/A,FALSE,"CPR_E";"norwat",#N/A,FALSE,"CPR_E";"norgas",#N/A,FALSE,"CPR_E";"noroil",#N/A,FALSE,"CPR_E";"surwat",#N/A,FALSE,"CPR_E";"surgas",#N/A,FALSE,"CPR_E";"suroil",#N/A,FALSE,"CPR_E";"puriwat",#N/A,FALSE,"CPR_E";"purigas",#N/A,FALSE,"CPR_E";"purioil",#N/A,FALSE,"CPR_E"}</definedName>
    <definedName name="wrn.tables." hidden="1">{"cprgas",#N/A,FALSE,"CPR_E";"cprwat",#N/A,FALSE,"CPR_E";"oilcpr",#N/A,FALSE,"CPR_E";"norwat",#N/A,FALSE,"CPR_E";"norgas",#N/A,FALSE,"CPR_E";"noroil",#N/A,FALSE,"CPR_E";"surwat",#N/A,FALSE,"CPR_E";"surgas",#N/A,FALSE,"CPR_E";"suroil",#N/A,FALSE,"CPR_E";"puriwat",#N/A,FALSE,"CPR_E";"purigas",#N/A,FALSE,"CPR_E";"purioil",#N/A,FALSE,"CPR_E"}</definedName>
    <definedName name="wv">#REF!</definedName>
    <definedName name="wvu.oil." localSheetId="1"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wvu.oil."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wvu.oilgasagua." localSheetId="1" hidden="1">{TRUE,TRUE,-0.8,-17,618,378,FALSE,FALSE,TRUE,TRUE,0,46,#N/A,77,#N/A,11.8461538461538,187.058823529412,1,FALSE,FALSE,3,TRUE,1,FALSE,75,"Swvu.oilgasagua.","ACwvu.oilgasagua.",#N/A,FALSE,FALSE,0.196850393700787,0.196850393700787,0.196850393700787,0.196850393700787,2,"","",TRUE,TRUE,FALSE,FALSE,1,#N/A,1,1,"=R1C1:R248C51",FALSE,"Rwvu.oilgasagua.","Cwvu.oilgasagua.",FALSE,FALSE,FALSE,1,600,600,FALSE,FALSE,TRUE,TRUE,TRUE}</definedName>
    <definedName name="wvu.oilgasagua." hidden="1">{TRUE,TRUE,-0.8,-17,618,378,FALSE,FALSE,TRUE,TRUE,0,46,#N/A,77,#N/A,11.8461538461538,187.058823529412,1,FALSE,FALSE,3,TRUE,1,FALSE,75,"Swvu.oilgasagua.","ACwvu.oilgasagua.",#N/A,FALSE,FALSE,0.196850393700787,0.196850393700787,0.196850393700787,0.196850393700787,2,"","",TRUE,TRUE,FALSE,FALSE,1,#N/A,1,1,"=R1C1:R248C51",FALSE,"Rwvu.oilgasagua.","Cwvu.oilgasagua.",FALSE,FALSE,FALSE,1,600,600,FALSE,FALSE,TRUE,TRUE,TRUE}</definedName>
    <definedName name="wvu.RCEIBAS1." localSheetId="1" hidden="1">{TRUE,TRUE,-0.8,-17,618,355.8,FALSE,TRUE,TRUE,TRUE,0,1,#N/A,1,#N/A,16.9838709677419,50.6666666666667,1,FALSE,FALSE,3,TRUE,1,FALSE,80,"Swvu.RCEIBAS1.","ACwvu.RCEIBAS1.",#N/A,FALSE,FALSE,0.196850393700787,0.196850393700787,0.196850393700787,0.196850393700787,2,"","",TRUE,TRUE,FALSE,TRUE,1,#N/A,1,1,"=R1C1:R228C37",FALSE,#N/A,"Cwvu.RCEIBAS1.",FALSE,FALSE,FALSE,1,600,600,FALSE,FALSE,TRUE,TRUE,TRUE}</definedName>
    <definedName name="wvu.RCEIBAS1." hidden="1">{TRUE,TRUE,-0.8,-17,618,355.8,FALSE,TRUE,TRUE,TRUE,0,1,#N/A,1,#N/A,16.9838709677419,50.6666666666667,1,FALSE,FALSE,3,TRUE,1,FALSE,80,"Swvu.RCEIBAS1.","ACwvu.RCEIBAS1.",#N/A,FALSE,FALSE,0.196850393700787,0.196850393700787,0.196850393700787,0.196850393700787,2,"","",TRUE,TRUE,FALSE,TRUE,1,#N/A,1,1,"=R1C1:R228C37",FALSE,#N/A,"Cwvu.RCEIBAS1.",FALSE,FALSE,FALSE,1,600,600,FALSE,FALSE,TRUE,TRUE,TRUE}</definedName>
    <definedName name="WW">#REF!</definedName>
    <definedName name="wwn.infocib" localSheetId="1" hidden="1">{#N/A,#N/A,FALSE,"VOL695";#N/A,#N/A,FALSE,"anexo1";#N/A,#N/A,FALSE,"anexo2";#N/A,#N/A,FALSE,"anexo3";#N/A,#N/A,FALSE,"anexo4";#N/A,#N/A,FALSE,"anexo5a";#N/A,#N/A,FALSE,"anexo5b";#N/A,#N/A,FALSE,"anexo6a";#N/A,#N/A,FALSE,"anexo6a";#N/A,#N/A,FALSE,"anexo6c";#N/A,#N/A,FALSE,"anexo7a";#N/A,#N/A,FALSE,"anexo7b";#N/A,#N/A,FALSE,"anexo7c"}</definedName>
    <definedName name="wwn.infocib" hidden="1">{#N/A,#N/A,FALSE,"VOL695";#N/A,#N/A,FALSE,"anexo1";#N/A,#N/A,FALSE,"anexo2";#N/A,#N/A,FALSE,"anexo3";#N/A,#N/A,FALSE,"anexo4";#N/A,#N/A,FALSE,"anexo5a";#N/A,#N/A,FALSE,"anexo5b";#N/A,#N/A,FALSE,"anexo6a";#N/A,#N/A,FALSE,"anexo6a";#N/A,#N/A,FALSE,"anexo6c";#N/A,#N/A,FALSE,"anexo7a";#N/A,#N/A,FALSE,"anexo7b";#N/A,#N/A,FALSE,"anexo7c"}</definedName>
    <definedName name="WWWT">#REF!</definedName>
    <definedName name="WWWW">#REF!</definedName>
    <definedName name="XCINT" localSheetId="0">#REF!</definedName>
    <definedName name="XCINT" localSheetId="1">#REF!</definedName>
    <definedName name="XCINT">#REF!</definedName>
    <definedName name="XCOMOBRA" localSheetId="0">#REF!</definedName>
    <definedName name="XCOMOBRA">#REF!</definedName>
    <definedName name="XPLOT" localSheetId="1" hidden="1">{"krl1",#N/A,FALSE,"kr";"krl2",#N/A,FALSE,"kr";"compara",#N/A,FALSE,"kr";"desconp1",#N/A,FALSE,"kr";"desconp12",#N/A,FALSE,"kr";"krnp1",#N/A,FALSE,"kr";"krnp2",#N/A,FALSE,"kr";"krp12avg",#N/A,FALSE,"kr";"krp1avg",#N/A,FALSE,"kr"}</definedName>
    <definedName name="XPLOT" hidden="1">{"krl1",#N/A,FALSE,"kr";"krl2",#N/A,FALSE,"kr";"compara",#N/A,FALSE,"kr";"desconp1",#N/A,FALSE,"kr";"desconp12",#N/A,FALSE,"kr";"krnp1",#N/A,FALSE,"kr";"krnp2",#N/A,FALSE,"kr";"krp12avg",#N/A,FALSE,"kr";"krp1avg",#N/A,FALSE,"kr"}</definedName>
    <definedName name="XSW" localSheetId="1" hidden="1">{#N/A,#N/A,TRUE,"1842CWN0"}</definedName>
    <definedName name="XSW" hidden="1">{#N/A,#N/A,TRUE,"1842CWN0"}</definedName>
    <definedName name="xx" localSheetId="1">#REF!</definedName>
    <definedName name="xx">#REF!</definedName>
    <definedName name="xx_11">"#REF!"</definedName>
    <definedName name="xx_12">"#REF!"</definedName>
    <definedName name="xx_13">"#REF!"</definedName>
    <definedName name="xx_14">"#REF!"</definedName>
    <definedName name="xx_15">"#REF!"</definedName>
    <definedName name="xx_16">"#REF!"</definedName>
    <definedName name="xx_17">"#REF!"</definedName>
    <definedName name="xx_18">"#REF!"</definedName>
    <definedName name="xx_19">"#REF!"</definedName>
    <definedName name="xx_2">"#REF!"</definedName>
    <definedName name="xx_20">"#REF!"</definedName>
    <definedName name="xx_21">"#REF!"</definedName>
    <definedName name="xx_22">"#REF!"</definedName>
    <definedName name="xx_23">"#REF!"</definedName>
    <definedName name="xx_24">"#REF!"</definedName>
    <definedName name="xx_25">"#REF!"</definedName>
    <definedName name="xx_26">"#REF!"</definedName>
    <definedName name="xx_27">"#REF!"</definedName>
    <definedName name="xx_28">"#REF!"</definedName>
    <definedName name="xx_29">"#REF!"</definedName>
    <definedName name="xx_3">"#REF!"</definedName>
    <definedName name="xx_30">"#REF!"</definedName>
    <definedName name="xx_4">"#REF!"</definedName>
    <definedName name="xx_5">"#REF!"</definedName>
    <definedName name="xx_7">"#REF!"</definedName>
    <definedName name="xx_8">"#REF!"</definedName>
    <definedName name="xx_9">"#REF!"</definedName>
    <definedName name="xxxxx" localSheetId="1" hidden="1">{#N/A,#N/A,FALSE,"VOL695";#N/A,#N/A,FALSE,"anexo1";#N/A,#N/A,FALSE,"anexo2";#N/A,#N/A,FALSE,"anexo3";#N/A,#N/A,FALSE,"anexo4";#N/A,#N/A,FALSE,"anexo5a";#N/A,#N/A,FALSE,"anexo5b";#N/A,#N/A,FALSE,"anexo6a";#N/A,#N/A,FALSE,"anexo6a";#N/A,#N/A,FALSE,"anexo6c";#N/A,#N/A,FALSE,"anexo7a";#N/A,#N/A,FALSE,"anexo7b";#N/A,#N/A,FALSE,"anexo7c"}</definedName>
    <definedName name="xxxxx" hidden="1">{#N/A,#N/A,FALSE,"VOL695";#N/A,#N/A,FALSE,"anexo1";#N/A,#N/A,FALSE,"anexo2";#N/A,#N/A,FALSE,"anexo3";#N/A,#N/A,FALSE,"anexo4";#N/A,#N/A,FALSE,"anexo5a";#N/A,#N/A,FALSE,"anexo5b";#N/A,#N/A,FALSE,"anexo6a";#N/A,#N/A,FALSE,"anexo6a";#N/A,#N/A,FALSE,"anexo6c";#N/A,#N/A,FALSE,"anexo7a";#N/A,#N/A,FALSE,"anexo7b";#N/A,#N/A,FALSE,"anexo7c"}</definedName>
    <definedName name="XXXXXXXX">#REF!</definedName>
    <definedName name="xxxxxxxxxxxxxxxxxxxxxxxxxxxxx">#REF!</definedName>
    <definedName name="XZS" localSheetId="1" hidden="1">#REF!</definedName>
    <definedName name="XZS" hidden="1">#REF!</definedName>
    <definedName name="Ybsc">#REF!</definedName>
    <definedName name="Ybss">#REF!</definedName>
    <definedName name="YO">#REF!</definedName>
    <definedName name="yoyo">#REF!</definedName>
    <definedName name="Ytss">#REF!</definedName>
    <definedName name="Yx">#REF!</definedName>
    <definedName name="yyyyy" localSheetId="1" hidden="1">{#N/A,#N/A,FALSE,"Costos Productos 6A";#N/A,#N/A,FALSE,"Costo Unitario Total H-94-12"}</definedName>
    <definedName name="yyyyy" hidden="1">{#N/A,#N/A,FALSE,"Costos Productos 6A";#N/A,#N/A,FALSE,"Costo Unitario Total H-94-12"}</definedName>
    <definedName name="z" localSheetId="1" hidden="1">#REF!</definedName>
    <definedName name="z" hidden="1">#REF!</definedName>
    <definedName name="Z_086A872D_15DF_436A_8459_CE22F6819FF4_.wvu.Rows" localSheetId="1" hidden="1">#REF!</definedName>
    <definedName name="Z_086A872D_15DF_436A_8459_CE22F6819FF4_.wvu.Rows" hidden="1">#REF!</definedName>
    <definedName name="Z_1F15347C_EA70_491F_A73D_DE5CDEF7875A_.wvu.PrintTitles" localSheetId="1" hidden="1">#REF!</definedName>
    <definedName name="Z_1F15347C_EA70_491F_A73D_DE5CDEF7875A_.wvu.PrintTitles" hidden="1">#REF!</definedName>
    <definedName name="Z_D55C8B2E_861A_459E_9D09_3AF38A1DE99E_.wvu.Rows" hidden="1">#REF!</definedName>
    <definedName name="Z_F540D718_D9AA_403F_AE49_60D937FD77E5_.wvu.Rows" hidden="1">#REF!</definedName>
    <definedName name="ZAQ" localSheetId="1" hidden="1">{#N/A,#N/A,TRUE,"INGENIERIA";#N/A,#N/A,TRUE,"COMPRAS";#N/A,#N/A,TRUE,"DIRECCION";#N/A,#N/A,TRUE,"RESUMEN"}</definedName>
    <definedName name="ZAQ" hidden="1">{#N/A,#N/A,TRUE,"INGENIERIA";#N/A,#N/A,TRUE,"COMPRAS";#N/A,#N/A,TRUE,"DIRECCION";#N/A,#N/A,TRUE,"RESUMEN"}</definedName>
    <definedName name="Zb">#REF!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88" i="1" l="1"/>
  <c r="Q774" i="1" s="1"/>
  <c r="P386" i="1"/>
  <c r="Q383" i="1"/>
  <c r="T225" i="1"/>
  <c r="T95" i="1"/>
  <c r="Q95" i="1"/>
  <c r="V101" i="1"/>
  <c r="W101" i="1" s="1"/>
  <c r="X101" i="1" s="1"/>
  <c r="T100" i="1"/>
  <c r="J15" i="2" l="1"/>
  <c r="Q394" i="1"/>
  <c r="T394" i="1"/>
  <c r="V394" i="1"/>
  <c r="Q395" i="1"/>
  <c r="T395" i="1"/>
  <c r="V395" i="1"/>
  <c r="X411" i="1"/>
  <c r="V411" i="1"/>
  <c r="W411" i="1" s="1"/>
  <c r="T411" i="1"/>
  <c r="Q411" i="1"/>
  <c r="V410" i="1"/>
  <c r="W410" i="1" s="1"/>
  <c r="X410" i="1" s="1"/>
  <c r="T410" i="1"/>
  <c r="Q410" i="1"/>
  <c r="V109" i="1"/>
  <c r="W109" i="1" s="1"/>
  <c r="X109" i="1" s="1"/>
  <c r="T109" i="1"/>
  <c r="Q109" i="1"/>
  <c r="V108" i="1"/>
  <c r="W108" i="1" s="1"/>
  <c r="X108" i="1" s="1"/>
  <c r="T108" i="1"/>
  <c r="Q108" i="1"/>
  <c r="V97" i="1"/>
  <c r="W97" i="1" s="1"/>
  <c r="X97" i="1" s="1"/>
  <c r="T97" i="1"/>
  <c r="Q97" i="1"/>
  <c r="V96" i="1"/>
  <c r="W96" i="1" s="1"/>
  <c r="X96" i="1" s="1"/>
  <c r="T96" i="1"/>
  <c r="Q96" i="1"/>
  <c r="V95" i="1"/>
  <c r="W95" i="1" s="1"/>
  <c r="X95" i="1" s="1"/>
  <c r="V94" i="1"/>
  <c r="W94" i="1" s="1"/>
  <c r="X94" i="1" s="1"/>
  <c r="T94" i="1"/>
  <c r="Q94" i="1"/>
  <c r="T721" i="1"/>
  <c r="Q721" i="1"/>
  <c r="W720" i="1"/>
  <c r="X720" i="1" s="1"/>
  <c r="V720" i="1"/>
  <c r="Q720" i="1"/>
  <c r="T668" i="1"/>
  <c r="Q668" i="1"/>
  <c r="W667" i="1"/>
  <c r="X667" i="1" s="1"/>
  <c r="V667" i="1"/>
  <c r="Q667" i="1"/>
  <c r="T646" i="1"/>
  <c r="Q646" i="1"/>
  <c r="W645" i="1"/>
  <c r="X645" i="1" s="1"/>
  <c r="V645" i="1"/>
  <c r="Q645" i="1"/>
  <c r="X633" i="1"/>
  <c r="V633" i="1"/>
  <c r="W633" i="1" s="1"/>
  <c r="T633" i="1"/>
  <c r="Q633" i="1"/>
  <c r="W632" i="1"/>
  <c r="X632" i="1" s="1"/>
  <c r="V632" i="1"/>
  <c r="Q632" i="1"/>
  <c r="T627" i="1"/>
  <c r="Q627" i="1"/>
  <c r="W626" i="1"/>
  <c r="X626" i="1" s="1"/>
  <c r="V626" i="1"/>
  <c r="Q626" i="1"/>
  <c r="T624" i="1"/>
  <c r="Q624" i="1"/>
  <c r="V623" i="1"/>
  <c r="W623" i="1" s="1"/>
  <c r="X623" i="1" s="1"/>
  <c r="Q623" i="1"/>
  <c r="T614" i="1"/>
  <c r="Q614" i="1"/>
  <c r="W613" i="1"/>
  <c r="X613" i="1" s="1"/>
  <c r="V613" i="1"/>
  <c r="Q613" i="1"/>
  <c r="T612" i="1"/>
  <c r="Q612" i="1"/>
  <c r="W611" i="1"/>
  <c r="X611" i="1" s="1"/>
  <c r="V611" i="1"/>
  <c r="Q611" i="1"/>
  <c r="T603" i="1"/>
  <c r="Q603" i="1"/>
  <c r="V602" i="1"/>
  <c r="W602" i="1" s="1"/>
  <c r="X602" i="1" s="1"/>
  <c r="Q602" i="1"/>
  <c r="T601" i="1"/>
  <c r="Q601" i="1"/>
  <c r="V600" i="1"/>
  <c r="W600" i="1" s="1"/>
  <c r="X600" i="1" s="1"/>
  <c r="Q600" i="1"/>
  <c r="T599" i="1"/>
  <c r="Q599" i="1"/>
  <c r="V598" i="1"/>
  <c r="W598" i="1" s="1"/>
  <c r="X598" i="1" s="1"/>
  <c r="Q598" i="1"/>
  <c r="T597" i="1"/>
  <c r="Q597" i="1"/>
  <c r="W596" i="1"/>
  <c r="X596" i="1" s="1"/>
  <c r="V596" i="1"/>
  <c r="Q596" i="1"/>
  <c r="V593" i="1"/>
  <c r="Q594" i="1"/>
  <c r="Q593" i="1"/>
  <c r="X592" i="1"/>
  <c r="V592" i="1"/>
  <c r="W592" i="1" s="1"/>
  <c r="T592" i="1"/>
  <c r="Q592" i="1"/>
  <c r="V591" i="1"/>
  <c r="W591" i="1" s="1"/>
  <c r="X591" i="1" s="1"/>
  <c r="T591" i="1"/>
  <c r="Q591" i="1"/>
  <c r="X585" i="1"/>
  <c r="V585" i="1"/>
  <c r="W585" i="1" s="1"/>
  <c r="T585" i="1"/>
  <c r="Q585" i="1"/>
  <c r="V584" i="1"/>
  <c r="W584" i="1" s="1"/>
  <c r="X584" i="1" s="1"/>
  <c r="T584" i="1"/>
  <c r="Q584" i="1"/>
  <c r="X583" i="1"/>
  <c r="V583" i="1"/>
  <c r="W583" i="1" s="1"/>
  <c r="T583" i="1"/>
  <c r="Q583" i="1"/>
  <c r="V582" i="1"/>
  <c r="W582" i="1" s="1"/>
  <c r="X582" i="1" s="1"/>
  <c r="T582" i="1"/>
  <c r="Q582" i="1"/>
  <c r="X533" i="1"/>
  <c r="V533" i="1"/>
  <c r="W533" i="1" s="1"/>
  <c r="T533" i="1"/>
  <c r="Q533" i="1"/>
  <c r="V532" i="1"/>
  <c r="W532" i="1" s="1"/>
  <c r="X532" i="1" s="1"/>
  <c r="T532" i="1"/>
  <c r="Q532" i="1"/>
  <c r="X478" i="1"/>
  <c r="V478" i="1"/>
  <c r="W478" i="1" s="1"/>
  <c r="T478" i="1"/>
  <c r="Q478" i="1"/>
  <c r="V477" i="1"/>
  <c r="W477" i="1" s="1"/>
  <c r="X477" i="1" s="1"/>
  <c r="T477" i="1"/>
  <c r="Q477" i="1"/>
  <c r="X456" i="1"/>
  <c r="W456" i="1"/>
  <c r="V456" i="1"/>
  <c r="T456" i="1"/>
  <c r="Q456" i="1"/>
  <c r="V455" i="1"/>
  <c r="W455" i="1" s="1"/>
  <c r="X455" i="1" s="1"/>
  <c r="T455" i="1"/>
  <c r="Q455" i="1"/>
  <c r="X443" i="1"/>
  <c r="V443" i="1"/>
  <c r="W443" i="1" s="1"/>
  <c r="T443" i="1"/>
  <c r="Q443" i="1"/>
  <c r="V442" i="1"/>
  <c r="W442" i="1" s="1"/>
  <c r="X442" i="1" s="1"/>
  <c r="T442" i="1"/>
  <c r="Q442" i="1"/>
  <c r="X437" i="1"/>
  <c r="V437" i="1"/>
  <c r="W437" i="1" s="1"/>
  <c r="T437" i="1"/>
  <c r="Q437" i="1"/>
  <c r="V436" i="1"/>
  <c r="W436" i="1" s="1"/>
  <c r="X436" i="1" s="1"/>
  <c r="T436" i="1"/>
  <c r="Q436" i="1"/>
  <c r="X434" i="1"/>
  <c r="V434" i="1"/>
  <c r="W434" i="1" s="1"/>
  <c r="T434" i="1"/>
  <c r="Q434" i="1"/>
  <c r="V433" i="1"/>
  <c r="W433" i="1" s="1"/>
  <c r="X433" i="1" s="1"/>
  <c r="T433" i="1"/>
  <c r="Q433" i="1"/>
  <c r="X417" i="1"/>
  <c r="X416" i="1"/>
  <c r="X414" i="1"/>
  <c r="X540" i="1"/>
  <c r="X534" i="1"/>
  <c r="X530" i="1"/>
  <c r="X527" i="1"/>
  <c r="X524" i="1"/>
  <c r="X517" i="1"/>
  <c r="X510" i="1"/>
  <c r="X500" i="1"/>
  <c r="X494" i="1"/>
  <c r="X492" i="1"/>
  <c r="X489" i="1"/>
  <c r="X487" i="1"/>
  <c r="X480" i="1"/>
  <c r="X468" i="1"/>
  <c r="X465" i="1"/>
  <c r="X463" i="1"/>
  <c r="X461" i="1"/>
  <c r="X459" i="1"/>
  <c r="X452" i="1"/>
  <c r="X448" i="1"/>
  <c r="X439" i="1"/>
  <c r="X429" i="1"/>
  <c r="X426" i="1"/>
  <c r="X425" i="1"/>
  <c r="X430" i="1"/>
  <c r="V430" i="1"/>
  <c r="W430" i="1" s="1"/>
  <c r="T430" i="1"/>
  <c r="Q430" i="1"/>
  <c r="V429" i="1"/>
  <c r="W429" i="1" s="1"/>
  <c r="T429" i="1"/>
  <c r="Q429" i="1"/>
  <c r="X424" i="1"/>
  <c r="V424" i="1"/>
  <c r="W424" i="1" s="1"/>
  <c r="T424" i="1"/>
  <c r="Q424" i="1"/>
  <c r="V423" i="1"/>
  <c r="W423" i="1" s="1"/>
  <c r="X423" i="1" s="1"/>
  <c r="T423" i="1"/>
  <c r="Q423" i="1"/>
  <c r="X422" i="1"/>
  <c r="V422" i="1"/>
  <c r="W422" i="1" s="1"/>
  <c r="T422" i="1"/>
  <c r="Q422" i="1"/>
  <c r="V421" i="1"/>
  <c r="W421" i="1" s="1"/>
  <c r="X421" i="1" s="1"/>
  <c r="T421" i="1"/>
  <c r="Q421" i="1"/>
  <c r="X413" i="1"/>
  <c r="V413" i="1"/>
  <c r="W413" i="1" s="1"/>
  <c r="T413" i="1"/>
  <c r="Q413" i="1"/>
  <c r="V412" i="1"/>
  <c r="W412" i="1" s="1"/>
  <c r="X412" i="1" s="1"/>
  <c r="T412" i="1"/>
  <c r="Q412" i="1"/>
  <c r="X409" i="1"/>
  <c r="V409" i="1"/>
  <c r="W409" i="1" s="1"/>
  <c r="T409" i="1"/>
  <c r="Q409" i="1"/>
  <c r="V408" i="1"/>
  <c r="W408" i="1" s="1"/>
  <c r="X408" i="1" s="1"/>
  <c r="T408" i="1"/>
  <c r="Q408" i="1"/>
  <c r="X407" i="1"/>
  <c r="V407" i="1"/>
  <c r="W407" i="1" s="1"/>
  <c r="T407" i="1"/>
  <c r="Q407" i="1"/>
  <c r="V406" i="1"/>
  <c r="W406" i="1" s="1"/>
  <c r="X406" i="1" s="1"/>
  <c r="T406" i="1"/>
  <c r="Q406" i="1"/>
  <c r="X404" i="1"/>
  <c r="V404" i="1"/>
  <c r="W404" i="1" s="1"/>
  <c r="T404" i="1"/>
  <c r="Q404" i="1"/>
  <c r="V403" i="1"/>
  <c r="W403" i="1" s="1"/>
  <c r="X403" i="1" s="1"/>
  <c r="T403" i="1"/>
  <c r="Q403" i="1"/>
  <c r="X402" i="1"/>
  <c r="V402" i="1"/>
  <c r="W402" i="1" s="1"/>
  <c r="T402" i="1"/>
  <c r="Q402" i="1"/>
  <c r="V401" i="1"/>
  <c r="W401" i="1" s="1"/>
  <c r="X401" i="1" s="1"/>
  <c r="T401" i="1"/>
  <c r="Q401" i="1"/>
  <c r="X397" i="1"/>
  <c r="V397" i="1"/>
  <c r="W397" i="1" s="1"/>
  <c r="T397" i="1"/>
  <c r="Q397" i="1"/>
  <c r="V396" i="1"/>
  <c r="W396" i="1" s="1"/>
  <c r="X396" i="1" s="1"/>
  <c r="T396" i="1"/>
  <c r="Q396" i="1"/>
  <c r="X395" i="1"/>
  <c r="W395" i="1"/>
  <c r="W394" i="1"/>
  <c r="X394" i="1" s="1"/>
  <c r="P248" i="1"/>
  <c r="V248" i="1" s="1"/>
  <c r="W248" i="1" s="1"/>
  <c r="X248" i="1" s="1"/>
  <c r="X343" i="1"/>
  <c r="V343" i="1"/>
  <c r="W343" i="1" s="1"/>
  <c r="V342" i="1"/>
  <c r="W342" i="1" s="1"/>
  <c r="X342" i="1" s="1"/>
  <c r="Q343" i="1"/>
  <c r="Q342" i="1"/>
  <c r="X334" i="1"/>
  <c r="V334" i="1"/>
  <c r="W334" i="1" s="1"/>
  <c r="X333" i="1"/>
  <c r="W333" i="1"/>
  <c r="V333" i="1"/>
  <c r="Q334" i="1"/>
  <c r="Q333" i="1"/>
  <c r="X289" i="1"/>
  <c r="W289" i="1"/>
  <c r="V289" i="1"/>
  <c r="V288" i="1"/>
  <c r="W288" i="1" s="1"/>
  <c r="X288" i="1" s="1"/>
  <c r="Q289" i="1"/>
  <c r="Q288" i="1"/>
  <c r="X268" i="1"/>
  <c r="V268" i="1"/>
  <c r="W268" i="1" s="1"/>
  <c r="V267" i="1"/>
  <c r="W267" i="1" s="1"/>
  <c r="X267" i="1" s="1"/>
  <c r="Q268" i="1"/>
  <c r="Q267" i="1"/>
  <c r="X255" i="1"/>
  <c r="V255" i="1"/>
  <c r="W255" i="1" s="1"/>
  <c r="X254" i="1"/>
  <c r="W254" i="1"/>
  <c r="V254" i="1"/>
  <c r="Q255" i="1"/>
  <c r="Q254" i="1"/>
  <c r="X249" i="1"/>
  <c r="V249" i="1"/>
  <c r="W249" i="1" s="1"/>
  <c r="Q249" i="1"/>
  <c r="X246" i="1"/>
  <c r="V246" i="1"/>
  <c r="W246" i="1" s="1"/>
  <c r="V245" i="1"/>
  <c r="W245" i="1" s="1"/>
  <c r="X245" i="1" s="1"/>
  <c r="Q245" i="1"/>
  <c r="Q246" i="1"/>
  <c r="X236" i="1"/>
  <c r="V236" i="1"/>
  <c r="W236" i="1" s="1"/>
  <c r="V235" i="1"/>
  <c r="W235" i="1" s="1"/>
  <c r="X235" i="1" s="1"/>
  <c r="Q236" i="1"/>
  <c r="Q235" i="1"/>
  <c r="X234" i="1"/>
  <c r="V234" i="1"/>
  <c r="W234" i="1" s="1"/>
  <c r="V233" i="1"/>
  <c r="W233" i="1" s="1"/>
  <c r="X233" i="1" s="1"/>
  <c r="Q234" i="1"/>
  <c r="Q233" i="1"/>
  <c r="X224" i="1"/>
  <c r="V224" i="1"/>
  <c r="W224" i="1" s="1"/>
  <c r="X223" i="1"/>
  <c r="W223" i="1"/>
  <c r="V223" i="1"/>
  <c r="Q224" i="1"/>
  <c r="Q223" i="1"/>
  <c r="X222" i="1"/>
  <c r="V222" i="1"/>
  <c r="W222" i="1" s="1"/>
  <c r="V221" i="1"/>
  <c r="W221" i="1" s="1"/>
  <c r="X221" i="1" s="1"/>
  <c r="Q222" i="1"/>
  <c r="Q221" i="1"/>
  <c r="X220" i="1"/>
  <c r="V220" i="1"/>
  <c r="W220" i="1" s="1"/>
  <c r="W219" i="1"/>
  <c r="X219" i="1" s="1"/>
  <c r="V219" i="1"/>
  <c r="Q220" i="1"/>
  <c r="Q219" i="1"/>
  <c r="X218" i="1"/>
  <c r="V218" i="1"/>
  <c r="W218" i="1" s="1"/>
  <c r="X217" i="1"/>
  <c r="W217" i="1"/>
  <c r="V217" i="1"/>
  <c r="Q218" i="1"/>
  <c r="Q217" i="1"/>
  <c r="X215" i="1"/>
  <c r="V215" i="1"/>
  <c r="W215" i="1" s="1"/>
  <c r="W214" i="1"/>
  <c r="X214" i="1" s="1"/>
  <c r="V214" i="1"/>
  <c r="Q215" i="1"/>
  <c r="Q214" i="1"/>
  <c r="V212" i="1"/>
  <c r="W212" i="1" s="1"/>
  <c r="X212" i="1" s="1"/>
  <c r="T212" i="1"/>
  <c r="Q212" i="1"/>
  <c r="X213" i="1"/>
  <c r="W213" i="1"/>
  <c r="V213" i="1"/>
  <c r="Q213" i="1"/>
  <c r="W208" i="1"/>
  <c r="X208" i="1" s="1"/>
  <c r="V209" i="1"/>
  <c r="V208" i="1"/>
  <c r="Q209" i="1"/>
  <c r="Q208" i="1"/>
  <c r="Q210" i="1"/>
  <c r="T210" i="1"/>
  <c r="V206" i="1"/>
  <c r="W206" i="1" s="1"/>
  <c r="T206" i="1"/>
  <c r="Q206" i="1"/>
  <c r="V207" i="1"/>
  <c r="Q111" i="1"/>
  <c r="V111" i="1"/>
  <c r="W111" i="1" s="1"/>
  <c r="V98" i="1"/>
  <c r="W98" i="1" s="1"/>
  <c r="T98" i="1"/>
  <c r="Q98" i="1"/>
  <c r="X99" i="1"/>
  <c r="V99" i="1"/>
  <c r="V92" i="1"/>
  <c r="W92" i="1" s="1"/>
  <c r="T92" i="1"/>
  <c r="Q92" i="1"/>
  <c r="V93" i="1"/>
  <c r="W89" i="1"/>
  <c r="V89" i="1"/>
  <c r="T89" i="1"/>
  <c r="Q89" i="1"/>
  <c r="V90" i="1"/>
  <c r="Q248" i="1" l="1"/>
  <c r="V87" i="1" l="1"/>
  <c r="W87" i="1" s="1"/>
  <c r="T87" i="1"/>
  <c r="Q87" i="1"/>
  <c r="W83" i="1"/>
  <c r="V83" i="1"/>
  <c r="T83" i="1"/>
  <c r="Q83" i="1"/>
  <c r="V84" i="1"/>
  <c r="V80" i="1"/>
  <c r="W80" i="1" s="1"/>
  <c r="V81" i="1"/>
  <c r="Q80" i="1"/>
  <c r="Q78" i="1"/>
  <c r="V78" i="1"/>
  <c r="W78" i="1" s="1"/>
  <c r="V79" i="1"/>
  <c r="J68" i="2"/>
  <c r="K67" i="2"/>
  <c r="M67" i="2" s="1"/>
  <c r="K66" i="2"/>
  <c r="M66" i="2" s="1"/>
  <c r="K65" i="2"/>
  <c r="M65" i="2" s="1"/>
  <c r="M64" i="2"/>
  <c r="K64" i="2"/>
  <c r="M63" i="2"/>
  <c r="K63" i="2"/>
  <c r="A63" i="2"/>
  <c r="A64" i="2" s="1"/>
  <c r="A65" i="2" s="1"/>
  <c r="A66" i="2" s="1"/>
  <c r="A67" i="2" s="1"/>
  <c r="K62" i="2"/>
  <c r="K68" i="2" s="1"/>
  <c r="M57" i="2"/>
  <c r="K57" i="2"/>
  <c r="K56" i="2"/>
  <c r="M56" i="2" s="1"/>
  <c r="M55" i="2"/>
  <c r="K55" i="2"/>
  <c r="A53" i="2"/>
  <c r="A54" i="2" s="1"/>
  <c r="A55" i="2" s="1"/>
  <c r="A56" i="2" s="1"/>
  <c r="A57" i="2" s="1"/>
  <c r="M47" i="2"/>
  <c r="K47" i="2"/>
  <c r="K46" i="2"/>
  <c r="M46" i="2" s="1"/>
  <c r="M45" i="2"/>
  <c r="K45" i="2"/>
  <c r="M44" i="2"/>
  <c r="K44" i="2"/>
  <c r="M43" i="2"/>
  <c r="K43" i="2"/>
  <c r="A43" i="2"/>
  <c r="A44" i="2" s="1"/>
  <c r="A45" i="2" s="1"/>
  <c r="A46" i="2" s="1"/>
  <c r="A47" i="2" s="1"/>
  <c r="J38" i="2"/>
  <c r="M37" i="2"/>
  <c r="M36" i="2"/>
  <c r="M35" i="2"/>
  <c r="A35" i="2"/>
  <c r="A36" i="2" s="1"/>
  <c r="A37" i="2" s="1"/>
  <c r="M34" i="2"/>
  <c r="M38" i="2" s="1"/>
  <c r="J29" i="2"/>
  <c r="M28" i="2"/>
  <c r="M27" i="2"/>
  <c r="A27" i="2"/>
  <c r="A28" i="2" s="1"/>
  <c r="M26" i="2"/>
  <c r="A26" i="2"/>
  <c r="M25" i="2"/>
  <c r="M29" i="2" s="1"/>
  <c r="M20" i="2"/>
  <c r="M19" i="2"/>
  <c r="M18" i="2"/>
  <c r="M17" i="2"/>
  <c r="M16" i="2"/>
  <c r="A16" i="2"/>
  <c r="A17" i="2" s="1"/>
  <c r="A18" i="2" s="1"/>
  <c r="A19" i="2" s="1"/>
  <c r="A20" i="2" s="1"/>
  <c r="O11" i="2"/>
  <c r="O10" i="2"/>
  <c r="O9" i="2"/>
  <c r="O8" i="2"/>
  <c r="O7" i="2"/>
  <c r="O6" i="2"/>
  <c r="O5" i="2"/>
  <c r="Q363" i="1"/>
  <c r="Q365" i="1"/>
  <c r="Q370" i="1"/>
  <c r="X370" i="1" s="1"/>
  <c r="T105" i="1"/>
  <c r="T104" i="1"/>
  <c r="T116" i="1"/>
  <c r="T132" i="1"/>
  <c r="T135" i="1"/>
  <c r="T79" i="1"/>
  <c r="M62" i="2" l="1"/>
  <c r="M68" i="2" s="1"/>
  <c r="Q135" i="1"/>
  <c r="T587" i="1"/>
  <c r="M808" i="1"/>
  <c r="L808" i="1"/>
  <c r="X803" i="1"/>
  <c r="X801" i="1"/>
  <c r="X799" i="1"/>
  <c r="X795" i="1"/>
  <c r="X791" i="1"/>
  <c r="W791" i="1"/>
  <c r="X789" i="1"/>
  <c r="W789" i="1"/>
  <c r="X787" i="1"/>
  <c r="W787" i="1"/>
  <c r="X785" i="1"/>
  <c r="W785" i="1"/>
  <c r="X782" i="1"/>
  <c r="W782" i="1"/>
  <c r="X780" i="1"/>
  <c r="W780" i="1"/>
  <c r="AA779" i="1"/>
  <c r="AA777" i="1"/>
  <c r="AA775" i="1"/>
  <c r="AA773" i="1"/>
  <c r="AA771" i="1"/>
  <c r="AA769" i="1"/>
  <c r="K768" i="1"/>
  <c r="AA767" i="1"/>
  <c r="AA765" i="1"/>
  <c r="AA763" i="1"/>
  <c r="AA761" i="1"/>
  <c r="Z760" i="1"/>
  <c r="AA760" i="1" s="1"/>
  <c r="Z759" i="1"/>
  <c r="AA759" i="1" s="1"/>
  <c r="AE757" i="1"/>
  <c r="AB757" i="1"/>
  <c r="Z757" i="1"/>
  <c r="AA757" i="1" s="1"/>
  <c r="AE754" i="1"/>
  <c r="AB754" i="1"/>
  <c r="AA754" i="1"/>
  <c r="V753" i="1"/>
  <c r="T753" i="1"/>
  <c r="Q753" i="1"/>
  <c r="W753" i="1" s="1"/>
  <c r="N753" i="1"/>
  <c r="T752" i="1"/>
  <c r="Q752" i="1"/>
  <c r="W752" i="1" s="1"/>
  <c r="N752" i="1"/>
  <c r="X752" i="1" s="1"/>
  <c r="T751" i="1"/>
  <c r="V751" i="1"/>
  <c r="Z751" i="1" s="1"/>
  <c r="N751" i="1"/>
  <c r="T750" i="1"/>
  <c r="N750" i="1"/>
  <c r="X750" i="1" s="1"/>
  <c r="T749" i="1"/>
  <c r="V749" i="1"/>
  <c r="W749" i="1" s="1"/>
  <c r="N749" i="1"/>
  <c r="X749" i="1" s="1"/>
  <c r="AD748" i="1"/>
  <c r="T748" i="1"/>
  <c r="Q748" i="1"/>
  <c r="N748" i="1"/>
  <c r="X748" i="1" s="1"/>
  <c r="AD747" i="1"/>
  <c r="T747" i="1"/>
  <c r="N747" i="1"/>
  <c r="AE746" i="1"/>
  <c r="Z746" i="1"/>
  <c r="AA746" i="1" s="1"/>
  <c r="AE745" i="1"/>
  <c r="AB745" i="1"/>
  <c r="Z745" i="1"/>
  <c r="AA745" i="1" s="1"/>
  <c r="X744" i="1"/>
  <c r="S744" i="1"/>
  <c r="T743" i="1"/>
  <c r="Q743" i="1"/>
  <c r="N743" i="1"/>
  <c r="X743" i="1" s="1"/>
  <c r="AD742" i="1"/>
  <c r="T742" i="1"/>
  <c r="N742" i="1"/>
  <c r="X742" i="1" s="1"/>
  <c r="AD741" i="1"/>
  <c r="T741" i="1"/>
  <c r="N741" i="1"/>
  <c r="X741" i="1" s="1"/>
  <c r="AD740" i="1"/>
  <c r="V740" i="1"/>
  <c r="W740" i="1" s="1"/>
  <c r="T740" i="1"/>
  <c r="Q740" i="1"/>
  <c r="N740" i="1"/>
  <c r="V739" i="1"/>
  <c r="W739" i="1" s="1"/>
  <c r="T739" i="1"/>
  <c r="Q739" i="1"/>
  <c r="N739" i="1"/>
  <c r="X739" i="1" s="1"/>
  <c r="V738" i="1"/>
  <c r="W738" i="1" s="1"/>
  <c r="T738" i="1"/>
  <c r="Q738" i="1"/>
  <c r="N738" i="1"/>
  <c r="X738" i="1" s="1"/>
  <c r="AD737" i="1"/>
  <c r="T737" i="1"/>
  <c r="Q737" i="1"/>
  <c r="N737" i="1"/>
  <c r="X737" i="1" s="1"/>
  <c r="AE736" i="1"/>
  <c r="AB736" i="1"/>
  <c r="Z736" i="1"/>
  <c r="AA736" i="1" s="1"/>
  <c r="X735" i="1"/>
  <c r="V735" i="1"/>
  <c r="W735" i="1" s="1"/>
  <c r="T735" i="1"/>
  <c r="Q735" i="1"/>
  <c r="V734" i="1"/>
  <c r="W734" i="1" s="1"/>
  <c r="T734" i="1"/>
  <c r="Q734" i="1"/>
  <c r="N734" i="1"/>
  <c r="X734" i="1" s="1"/>
  <c r="X733" i="1"/>
  <c r="V733" i="1"/>
  <c r="W733" i="1" s="1"/>
  <c r="T733" i="1"/>
  <c r="Q733" i="1"/>
  <c r="AD732" i="1"/>
  <c r="V732" i="1"/>
  <c r="W732" i="1" s="1"/>
  <c r="AA732" i="1" s="1"/>
  <c r="T732" i="1"/>
  <c r="Q732" i="1"/>
  <c r="N732" i="1"/>
  <c r="X732" i="1" s="1"/>
  <c r="AD731" i="1"/>
  <c r="V731" i="1"/>
  <c r="W731" i="1" s="1"/>
  <c r="AA731" i="1" s="1"/>
  <c r="T731" i="1"/>
  <c r="Q731" i="1"/>
  <c r="N731" i="1"/>
  <c r="AD730" i="1"/>
  <c r="X730" i="1"/>
  <c r="V730" i="1"/>
  <c r="W730" i="1" s="1"/>
  <c r="T730" i="1"/>
  <c r="Q730" i="1"/>
  <c r="N729" i="1"/>
  <c r="AD728" i="1"/>
  <c r="T728" i="1"/>
  <c r="Q728" i="1"/>
  <c r="N728" i="1"/>
  <c r="AD727" i="1"/>
  <c r="V727" i="1"/>
  <c r="W727" i="1" s="1"/>
  <c r="AA727" i="1" s="1"/>
  <c r="T727" i="1"/>
  <c r="Q727" i="1"/>
  <c r="N727" i="1"/>
  <c r="X727" i="1" s="1"/>
  <c r="AD726" i="1"/>
  <c r="X726" i="1"/>
  <c r="V726" i="1"/>
  <c r="W726" i="1" s="1"/>
  <c r="AE726" i="1" s="1"/>
  <c r="T726" i="1"/>
  <c r="Q726" i="1"/>
  <c r="AD725" i="1"/>
  <c r="V725" i="1"/>
  <c r="W725" i="1" s="1"/>
  <c r="Q725" i="1"/>
  <c r="N725" i="1"/>
  <c r="AD724" i="1"/>
  <c r="X724" i="1"/>
  <c r="V724" i="1"/>
  <c r="W724" i="1" s="1"/>
  <c r="T724" i="1"/>
  <c r="Q724" i="1"/>
  <c r="AD722" i="1"/>
  <c r="T722" i="1"/>
  <c r="N722" i="1"/>
  <c r="M721" i="1"/>
  <c r="AD720" i="1"/>
  <c r="N720" i="1"/>
  <c r="AD719" i="1"/>
  <c r="V719" i="1"/>
  <c r="W719" i="1" s="1"/>
  <c r="AA719" i="1" s="1"/>
  <c r="T719" i="1"/>
  <c r="Q719" i="1"/>
  <c r="N719" i="1"/>
  <c r="AD718" i="1"/>
  <c r="V718" i="1"/>
  <c r="W718" i="1" s="1"/>
  <c r="AA718" i="1" s="1"/>
  <c r="T718" i="1"/>
  <c r="Q718" i="1"/>
  <c r="N718" i="1"/>
  <c r="AD716" i="1"/>
  <c r="T716" i="1"/>
  <c r="N716" i="1"/>
  <c r="AD715" i="1"/>
  <c r="V715" i="1"/>
  <c r="W715" i="1" s="1"/>
  <c r="T715" i="1"/>
  <c r="Q715" i="1"/>
  <c r="N715" i="1"/>
  <c r="X715" i="1" s="1"/>
  <c r="AD714" i="1"/>
  <c r="X714" i="1"/>
  <c r="V714" i="1"/>
  <c r="W714" i="1" s="1"/>
  <c r="AE714" i="1" s="1"/>
  <c r="T714" i="1"/>
  <c r="Q714" i="1"/>
  <c r="AD713" i="1"/>
  <c r="T713" i="1"/>
  <c r="N713" i="1"/>
  <c r="AD712" i="1"/>
  <c r="V712" i="1"/>
  <c r="W712" i="1" s="1"/>
  <c r="AA712" i="1" s="1"/>
  <c r="T712" i="1"/>
  <c r="Q712" i="1"/>
  <c r="N712" i="1"/>
  <c r="X712" i="1" s="1"/>
  <c r="AD711" i="1"/>
  <c r="X711" i="1"/>
  <c r="V711" i="1"/>
  <c r="W711" i="1" s="1"/>
  <c r="T711" i="1"/>
  <c r="Q711" i="1"/>
  <c r="AD710" i="1"/>
  <c r="V710" i="1"/>
  <c r="W710" i="1" s="1"/>
  <c r="T710" i="1"/>
  <c r="Q710" i="1"/>
  <c r="N710" i="1"/>
  <c r="AD709" i="1"/>
  <c r="V709" i="1"/>
  <c r="W709" i="1" s="1"/>
  <c r="T709" i="1"/>
  <c r="Q709" i="1"/>
  <c r="N709" i="1"/>
  <c r="AD708" i="1"/>
  <c r="V708" i="1"/>
  <c r="W708" i="1" s="1"/>
  <c r="T708" i="1"/>
  <c r="Q708" i="1"/>
  <c r="N708" i="1"/>
  <c r="AD707" i="1"/>
  <c r="V707" i="1"/>
  <c r="W707" i="1" s="1"/>
  <c r="T707" i="1"/>
  <c r="Q707" i="1"/>
  <c r="L707" i="1"/>
  <c r="N707" i="1" s="1"/>
  <c r="AD706" i="1"/>
  <c r="V706" i="1"/>
  <c r="W706" i="1" s="1"/>
  <c r="T706" i="1"/>
  <c r="Q706" i="1"/>
  <c r="N706" i="1"/>
  <c r="X706" i="1" s="1"/>
  <c r="AD705" i="1"/>
  <c r="X705" i="1"/>
  <c r="V705" i="1"/>
  <c r="W705" i="1" s="1"/>
  <c r="T705" i="1"/>
  <c r="Q705" i="1"/>
  <c r="AD703" i="1"/>
  <c r="T703" i="1"/>
  <c r="V703" i="1"/>
  <c r="W703" i="1" s="1"/>
  <c r="AA703" i="1" s="1"/>
  <c r="N703" i="1"/>
  <c r="AD702" i="1"/>
  <c r="V702" i="1"/>
  <c r="W702" i="1" s="1"/>
  <c r="AA702" i="1" s="1"/>
  <c r="T702" i="1"/>
  <c r="Q702" i="1"/>
  <c r="N702" i="1"/>
  <c r="X702" i="1" s="1"/>
  <c r="AD701" i="1"/>
  <c r="X701" i="1"/>
  <c r="V701" i="1"/>
  <c r="W701" i="1" s="1"/>
  <c r="T701" i="1"/>
  <c r="Q701" i="1"/>
  <c r="AD699" i="1"/>
  <c r="V699" i="1"/>
  <c r="W699" i="1" s="1"/>
  <c r="T699" i="1"/>
  <c r="Q699" i="1"/>
  <c r="N699" i="1"/>
  <c r="AD698" i="1"/>
  <c r="V698" i="1"/>
  <c r="W698" i="1" s="1"/>
  <c r="AA698" i="1" s="1"/>
  <c r="T698" i="1"/>
  <c r="Q698" i="1"/>
  <c r="N698" i="1"/>
  <c r="X698" i="1" s="1"/>
  <c r="AD697" i="1"/>
  <c r="X697" i="1"/>
  <c r="V697" i="1"/>
  <c r="W697" i="1" s="1"/>
  <c r="AE697" i="1" s="1"/>
  <c r="T697" i="1"/>
  <c r="Q697" i="1"/>
  <c r="AD696" i="1"/>
  <c r="V696" i="1"/>
  <c r="W696" i="1" s="1"/>
  <c r="T696" i="1"/>
  <c r="Q696" i="1"/>
  <c r="N696" i="1"/>
  <c r="AD695" i="1"/>
  <c r="V695" i="1"/>
  <c r="W695" i="1" s="1"/>
  <c r="T695" i="1"/>
  <c r="Q695" i="1"/>
  <c r="N695" i="1"/>
  <c r="X695" i="1" s="1"/>
  <c r="AD694" i="1"/>
  <c r="X694" i="1"/>
  <c r="V694" i="1"/>
  <c r="W694" i="1" s="1"/>
  <c r="AB694" i="1" s="1"/>
  <c r="T694" i="1"/>
  <c r="Q694" i="1"/>
  <c r="AD693" i="1"/>
  <c r="V693" i="1"/>
  <c r="W693" i="1" s="1"/>
  <c r="T693" i="1"/>
  <c r="Q693" i="1"/>
  <c r="N693" i="1"/>
  <c r="AD691" i="1"/>
  <c r="V691" i="1"/>
  <c r="W691" i="1" s="1"/>
  <c r="AA691" i="1" s="1"/>
  <c r="T691" i="1"/>
  <c r="Q691" i="1"/>
  <c r="N691" i="1"/>
  <c r="AD689" i="1"/>
  <c r="T689" i="1"/>
  <c r="N689" i="1"/>
  <c r="AD688" i="1"/>
  <c r="V688" i="1"/>
  <c r="W688" i="1" s="1"/>
  <c r="T688" i="1"/>
  <c r="Q688" i="1"/>
  <c r="N688" i="1"/>
  <c r="AD687" i="1"/>
  <c r="V687" i="1"/>
  <c r="W687" i="1" s="1"/>
  <c r="T687" i="1"/>
  <c r="Q687" i="1"/>
  <c r="N687" i="1"/>
  <c r="X687" i="1" s="1"/>
  <c r="AD686" i="1"/>
  <c r="X686" i="1"/>
  <c r="V686" i="1"/>
  <c r="W686" i="1" s="1"/>
  <c r="T686" i="1"/>
  <c r="Q686" i="1"/>
  <c r="T684" i="1"/>
  <c r="N684" i="1"/>
  <c r="AD682" i="1"/>
  <c r="T682" i="1"/>
  <c r="Q682" i="1"/>
  <c r="N682" i="1"/>
  <c r="AD681" i="1"/>
  <c r="V681" i="1"/>
  <c r="W681" i="1" s="1"/>
  <c r="T681" i="1"/>
  <c r="Q681" i="1"/>
  <c r="N681" i="1"/>
  <c r="X681" i="1" s="1"/>
  <c r="T679" i="1"/>
  <c r="N679" i="1"/>
  <c r="T677" i="1"/>
  <c r="Q677" i="1"/>
  <c r="N677" i="1"/>
  <c r="AD676" i="1"/>
  <c r="V676" i="1"/>
  <c r="W676" i="1" s="1"/>
  <c r="T676" i="1"/>
  <c r="Q676" i="1"/>
  <c r="N676" i="1"/>
  <c r="X676" i="1" s="1"/>
  <c r="AD675" i="1"/>
  <c r="X675" i="1"/>
  <c r="V675" i="1"/>
  <c r="W675" i="1" s="1"/>
  <c r="T675" i="1"/>
  <c r="Q675" i="1"/>
  <c r="AD674" i="1"/>
  <c r="V674" i="1"/>
  <c r="W674" i="1" s="1"/>
  <c r="AA674" i="1" s="1"/>
  <c r="T674" i="1"/>
  <c r="Q674" i="1"/>
  <c r="N674" i="1"/>
  <c r="AD673" i="1"/>
  <c r="V673" i="1"/>
  <c r="W673" i="1" s="1"/>
  <c r="T673" i="1"/>
  <c r="Q673" i="1"/>
  <c r="N673" i="1"/>
  <c r="X672" i="1"/>
  <c r="V672" i="1"/>
  <c r="W672" i="1" s="1"/>
  <c r="T672" i="1"/>
  <c r="Q672" i="1"/>
  <c r="AD670" i="1"/>
  <c r="T670" i="1"/>
  <c r="Q670" i="1"/>
  <c r="N670" i="1"/>
  <c r="AD669" i="1"/>
  <c r="V669" i="1"/>
  <c r="W669" i="1" s="1"/>
  <c r="Q669" i="1"/>
  <c r="N669" i="1"/>
  <c r="X669" i="1" s="1"/>
  <c r="M668" i="1"/>
  <c r="AD667" i="1"/>
  <c r="N667" i="1"/>
  <c r="AD666" i="1"/>
  <c r="V666" i="1"/>
  <c r="W666" i="1" s="1"/>
  <c r="T666" i="1"/>
  <c r="Q666" i="1"/>
  <c r="N666" i="1"/>
  <c r="X666" i="1" s="1"/>
  <c r="AD665" i="1"/>
  <c r="X665" i="1"/>
  <c r="V665" i="1"/>
  <c r="W665" i="1" s="1"/>
  <c r="T665" i="1"/>
  <c r="Q665" i="1"/>
  <c r="AD663" i="1"/>
  <c r="T663" i="1"/>
  <c r="V663" i="1"/>
  <c r="W663" i="1" s="1"/>
  <c r="N663" i="1"/>
  <c r="AD662" i="1"/>
  <c r="V662" i="1"/>
  <c r="W662" i="1" s="1"/>
  <c r="T662" i="1"/>
  <c r="Q662" i="1"/>
  <c r="N662" i="1"/>
  <c r="X662" i="1" s="1"/>
  <c r="AD661" i="1"/>
  <c r="V661" i="1"/>
  <c r="W661" i="1" s="1"/>
  <c r="T661" i="1"/>
  <c r="Q661" i="1"/>
  <c r="N661" i="1"/>
  <c r="AD660" i="1"/>
  <c r="V660" i="1"/>
  <c r="W660" i="1" s="1"/>
  <c r="T660" i="1"/>
  <c r="Q660" i="1"/>
  <c r="N660" i="1"/>
  <c r="X660" i="1" s="1"/>
  <c r="T658" i="1"/>
  <c r="V658" i="1"/>
  <c r="W658" i="1" s="1"/>
  <c r="N658" i="1"/>
  <c r="AD657" i="1"/>
  <c r="V657" i="1"/>
  <c r="W657" i="1" s="1"/>
  <c r="AA657" i="1" s="1"/>
  <c r="T657" i="1"/>
  <c r="Q657" i="1"/>
  <c r="N657" i="1"/>
  <c r="M656" i="1"/>
  <c r="AD655" i="1"/>
  <c r="T655" i="1"/>
  <c r="N655" i="1"/>
  <c r="AD653" i="1"/>
  <c r="T653" i="1"/>
  <c r="Q653" i="1"/>
  <c r="N653" i="1"/>
  <c r="AD651" i="1"/>
  <c r="T651" i="1"/>
  <c r="Q651" i="1"/>
  <c r="N651" i="1"/>
  <c r="AD649" i="1"/>
  <c r="T649" i="1"/>
  <c r="V649" i="1"/>
  <c r="W649" i="1" s="1"/>
  <c r="N649" i="1"/>
  <c r="V648" i="1"/>
  <c r="W648" i="1" s="1"/>
  <c r="T648" i="1"/>
  <c r="Q648" i="1"/>
  <c r="N648" i="1"/>
  <c r="X648" i="1" s="1"/>
  <c r="AD647" i="1"/>
  <c r="X647" i="1"/>
  <c r="V647" i="1"/>
  <c r="W647" i="1" s="1"/>
  <c r="AE647" i="1" s="1"/>
  <c r="Q647" i="1"/>
  <c r="M646" i="1"/>
  <c r="AD645" i="1"/>
  <c r="N645" i="1"/>
  <c r="AD644" i="1"/>
  <c r="V644" i="1"/>
  <c r="W644" i="1" s="1"/>
  <c r="AA644" i="1" s="1"/>
  <c r="T644" i="1"/>
  <c r="Q644" i="1"/>
  <c r="N644" i="1"/>
  <c r="AD642" i="1"/>
  <c r="T642" i="1"/>
  <c r="V642" i="1"/>
  <c r="W642" i="1" s="1"/>
  <c r="N642" i="1"/>
  <c r="AD641" i="1"/>
  <c r="V641" i="1"/>
  <c r="W641" i="1" s="1"/>
  <c r="AA641" i="1" s="1"/>
  <c r="T641" i="1"/>
  <c r="Q641" i="1"/>
  <c r="N641" i="1"/>
  <c r="X641" i="1" s="1"/>
  <c r="AD640" i="1"/>
  <c r="X640" i="1"/>
  <c r="V640" i="1"/>
  <c r="W640" i="1" s="1"/>
  <c r="AE640" i="1" s="1"/>
  <c r="T640" i="1"/>
  <c r="Q640" i="1"/>
  <c r="M639" i="1"/>
  <c r="AD638" i="1"/>
  <c r="T638" i="1"/>
  <c r="V638" i="1"/>
  <c r="W638" i="1" s="1"/>
  <c r="N638" i="1"/>
  <c r="AD637" i="1"/>
  <c r="V637" i="1"/>
  <c r="W637" i="1" s="1"/>
  <c r="T637" i="1"/>
  <c r="Q637" i="1"/>
  <c r="N637" i="1"/>
  <c r="X637" i="1" s="1"/>
  <c r="V636" i="1"/>
  <c r="W636" i="1" s="1"/>
  <c r="T636" i="1"/>
  <c r="Q636" i="1"/>
  <c r="N636" i="1"/>
  <c r="AD635" i="1"/>
  <c r="V635" i="1"/>
  <c r="W635" i="1" s="1"/>
  <c r="T635" i="1"/>
  <c r="Q635" i="1"/>
  <c r="N635" i="1"/>
  <c r="X634" i="1"/>
  <c r="V634" i="1"/>
  <c r="W634" i="1" s="1"/>
  <c r="AE634" i="1" s="1"/>
  <c r="M633" i="1"/>
  <c r="AD632" i="1"/>
  <c r="N632" i="1"/>
  <c r="AD631" i="1"/>
  <c r="V631" i="1"/>
  <c r="W631" i="1" s="1"/>
  <c r="T631" i="1"/>
  <c r="Q631" i="1"/>
  <c r="N631" i="1"/>
  <c r="AD630" i="1"/>
  <c r="X630" i="1"/>
  <c r="V630" i="1"/>
  <c r="W630" i="1" s="1"/>
  <c r="AA630" i="1" s="1"/>
  <c r="Q630" i="1"/>
  <c r="AD629" i="1"/>
  <c r="T629" i="1"/>
  <c r="Q629" i="1"/>
  <c r="N629" i="1"/>
  <c r="AD628" i="1"/>
  <c r="V628" i="1"/>
  <c r="W628" i="1" s="1"/>
  <c r="Q628" i="1"/>
  <c r="N628" i="1"/>
  <c r="X628" i="1" s="1"/>
  <c r="M627" i="1"/>
  <c r="AD626" i="1"/>
  <c r="AA626" i="1"/>
  <c r="N626" i="1"/>
  <c r="AD625" i="1"/>
  <c r="V625" i="1"/>
  <c r="W625" i="1" s="1"/>
  <c r="AA625" i="1" s="1"/>
  <c r="Q625" i="1"/>
  <c r="N625" i="1"/>
  <c r="X625" i="1" s="1"/>
  <c r="M624" i="1"/>
  <c r="AD623" i="1"/>
  <c r="N623" i="1"/>
  <c r="AD622" i="1"/>
  <c r="V622" i="1"/>
  <c r="W622" i="1" s="1"/>
  <c r="AA622" i="1" s="1"/>
  <c r="T622" i="1"/>
  <c r="Q622" i="1"/>
  <c r="N622" i="1"/>
  <c r="X622" i="1" s="1"/>
  <c r="AD621" i="1"/>
  <c r="X621" i="1"/>
  <c r="V621" i="1"/>
  <c r="W621" i="1" s="1"/>
  <c r="T621" i="1"/>
  <c r="Q621" i="1"/>
  <c r="AD619" i="1"/>
  <c r="V619" i="1"/>
  <c r="W619" i="1" s="1"/>
  <c r="T619" i="1"/>
  <c r="Q619" i="1"/>
  <c r="N619" i="1"/>
  <c r="AD618" i="1"/>
  <c r="V618" i="1"/>
  <c r="W618" i="1" s="1"/>
  <c r="T618" i="1"/>
  <c r="Q618" i="1"/>
  <c r="N618" i="1"/>
  <c r="X618" i="1" s="1"/>
  <c r="AD616" i="1"/>
  <c r="Q616" i="1"/>
  <c r="N616" i="1"/>
  <c r="AD615" i="1"/>
  <c r="T615" i="1"/>
  <c r="V615" i="1"/>
  <c r="W615" i="1" s="1"/>
  <c r="N615" i="1"/>
  <c r="M614" i="1"/>
  <c r="AD613" i="1"/>
  <c r="N613" i="1"/>
  <c r="M612" i="1"/>
  <c r="AD611" i="1"/>
  <c r="N611" i="1"/>
  <c r="AD610" i="1"/>
  <c r="V610" i="1"/>
  <c r="W610" i="1" s="1"/>
  <c r="AA610" i="1" s="1"/>
  <c r="T610" i="1"/>
  <c r="Q610" i="1"/>
  <c r="N610" i="1"/>
  <c r="X610" i="1" s="1"/>
  <c r="AD609" i="1"/>
  <c r="X609" i="1"/>
  <c r="V609" i="1"/>
  <c r="W609" i="1" s="1"/>
  <c r="T609" i="1"/>
  <c r="Q609" i="1"/>
  <c r="AD608" i="1"/>
  <c r="V608" i="1"/>
  <c r="W608" i="1" s="1"/>
  <c r="T608" i="1"/>
  <c r="Q608" i="1"/>
  <c r="N608" i="1"/>
  <c r="AD607" i="1"/>
  <c r="T607" i="1"/>
  <c r="P607" i="1"/>
  <c r="N607" i="1"/>
  <c r="AD606" i="1"/>
  <c r="T606" i="1"/>
  <c r="P606" i="1"/>
  <c r="V606" i="1" s="1"/>
  <c r="W606" i="1" s="1"/>
  <c r="N606" i="1"/>
  <c r="AD605" i="1"/>
  <c r="V605" i="1"/>
  <c r="W605" i="1" s="1"/>
  <c r="T605" i="1"/>
  <c r="Q605" i="1"/>
  <c r="N605" i="1"/>
  <c r="X605" i="1" s="1"/>
  <c r="AD604" i="1"/>
  <c r="T604" i="1"/>
  <c r="P604" i="1"/>
  <c r="Q604" i="1" s="1"/>
  <c r="N604" i="1"/>
  <c r="M603" i="1"/>
  <c r="AD602" i="1"/>
  <c r="N602" i="1"/>
  <c r="M601" i="1"/>
  <c r="AD600" i="1"/>
  <c r="N600" i="1"/>
  <c r="M599" i="1"/>
  <c r="AD598" i="1"/>
  <c r="N598" i="1"/>
  <c r="M597" i="1"/>
  <c r="AD596" i="1"/>
  <c r="N596" i="1"/>
  <c r="AD595" i="1"/>
  <c r="X595" i="1"/>
  <c r="V595" i="1"/>
  <c r="W595" i="1" s="1"/>
  <c r="AE595" i="1" s="1"/>
  <c r="T595" i="1"/>
  <c r="Q595" i="1"/>
  <c r="M594" i="1"/>
  <c r="T594" i="1" s="1"/>
  <c r="AD593" i="1"/>
  <c r="W593" i="1"/>
  <c r="N593" i="1"/>
  <c r="M592" i="1"/>
  <c r="Z591" i="1"/>
  <c r="AD591" i="1" s="1"/>
  <c r="N591" i="1"/>
  <c r="AD590" i="1"/>
  <c r="V590" i="1"/>
  <c r="W590" i="1" s="1"/>
  <c r="T590" i="1"/>
  <c r="Q590" i="1"/>
  <c r="N590" i="1"/>
  <c r="X590" i="1" s="1"/>
  <c r="AD589" i="1"/>
  <c r="X589" i="1"/>
  <c r="V589" i="1"/>
  <c r="W589" i="1" s="1"/>
  <c r="AE589" i="1" s="1"/>
  <c r="T589" i="1"/>
  <c r="Q589" i="1"/>
  <c r="AD588" i="1"/>
  <c r="T588" i="1"/>
  <c r="V588" i="1"/>
  <c r="W588" i="1" s="1"/>
  <c r="AA588" i="1" s="1"/>
  <c r="N588" i="1"/>
  <c r="AD587" i="1"/>
  <c r="V587" i="1"/>
  <c r="W587" i="1" s="1"/>
  <c r="Q587" i="1"/>
  <c r="N587" i="1"/>
  <c r="AD586" i="1"/>
  <c r="V586" i="1"/>
  <c r="W586" i="1" s="1"/>
  <c r="T586" i="1"/>
  <c r="Q586" i="1"/>
  <c r="N586" i="1"/>
  <c r="X586" i="1" s="1"/>
  <c r="M585" i="1"/>
  <c r="AD584" i="1"/>
  <c r="AA584" i="1"/>
  <c r="N584" i="1"/>
  <c r="M583" i="1"/>
  <c r="AD582" i="1"/>
  <c r="N582" i="1"/>
  <c r="AD581" i="1"/>
  <c r="V581" i="1"/>
  <c r="W581" i="1" s="1"/>
  <c r="T581" i="1"/>
  <c r="Q581" i="1"/>
  <c r="N581" i="1"/>
  <c r="X580" i="1"/>
  <c r="V580" i="1"/>
  <c r="W580" i="1" s="1"/>
  <c r="T580" i="1"/>
  <c r="Q580" i="1"/>
  <c r="AE577" i="1"/>
  <c r="AD577" i="1"/>
  <c r="AB577" i="1"/>
  <c r="AA577" i="1"/>
  <c r="M576" i="1"/>
  <c r="AD576" i="1" s="1"/>
  <c r="AD575" i="1"/>
  <c r="V575" i="1"/>
  <c r="W575" i="1" s="1"/>
  <c r="AA575" i="1" s="1"/>
  <c r="T575" i="1"/>
  <c r="Q575" i="1"/>
  <c r="N575" i="1"/>
  <c r="AD574" i="1"/>
  <c r="V574" i="1"/>
  <c r="W574" i="1" s="1"/>
  <c r="T574" i="1"/>
  <c r="Q574" i="1"/>
  <c r="N574" i="1"/>
  <c r="AD573" i="1"/>
  <c r="V573" i="1"/>
  <c r="W573" i="1" s="1"/>
  <c r="T573" i="1"/>
  <c r="Q573" i="1"/>
  <c r="N573" i="1"/>
  <c r="AD572" i="1"/>
  <c r="V572" i="1"/>
  <c r="W572" i="1" s="1"/>
  <c r="T572" i="1"/>
  <c r="Q572" i="1"/>
  <c r="N572" i="1"/>
  <c r="AD571" i="1"/>
  <c r="V571" i="1"/>
  <c r="W571" i="1" s="1"/>
  <c r="T571" i="1"/>
  <c r="Q571" i="1"/>
  <c r="N571" i="1"/>
  <c r="AE563" i="1"/>
  <c r="AB563" i="1"/>
  <c r="AD561" i="1"/>
  <c r="AA561" i="1"/>
  <c r="AE560" i="1"/>
  <c r="AD560" i="1"/>
  <c r="AB560" i="1"/>
  <c r="AA560" i="1"/>
  <c r="AD559" i="1"/>
  <c r="T559" i="1"/>
  <c r="Q559" i="1"/>
  <c r="W559" i="1" s="1"/>
  <c r="N559" i="1"/>
  <c r="V558" i="1"/>
  <c r="T558" i="1"/>
  <c r="Q558" i="1"/>
  <c r="N558" i="1"/>
  <c r="AD557" i="1"/>
  <c r="V557" i="1"/>
  <c r="W557" i="1" s="1"/>
  <c r="T557" i="1"/>
  <c r="Q557" i="1"/>
  <c r="N557" i="1"/>
  <c r="AE556" i="1"/>
  <c r="AB556" i="1"/>
  <c r="Z556" i="1"/>
  <c r="X556" i="1"/>
  <c r="V554" i="1"/>
  <c r="T554" i="1"/>
  <c r="Q554" i="1"/>
  <c r="W554" i="1" s="1"/>
  <c r="T553" i="1"/>
  <c r="X552" i="1"/>
  <c r="V552" i="1"/>
  <c r="Z552" i="1" s="1"/>
  <c r="AD552" i="1" s="1"/>
  <c r="T552" i="1"/>
  <c r="Q552" i="1"/>
  <c r="T551" i="1"/>
  <c r="Q551" i="1"/>
  <c r="W551" i="1" s="1"/>
  <c r="N551" i="1"/>
  <c r="AD550" i="1"/>
  <c r="T550" i="1"/>
  <c r="N550" i="1"/>
  <c r="X550" i="1" s="1"/>
  <c r="AD549" i="1"/>
  <c r="X549" i="1"/>
  <c r="V549" i="1"/>
  <c r="W549" i="1" s="1"/>
  <c r="T549" i="1"/>
  <c r="Q549" i="1"/>
  <c r="AD548" i="1"/>
  <c r="X548" i="1"/>
  <c r="V548" i="1"/>
  <c r="W548" i="1" s="1"/>
  <c r="AB548" i="1" s="1"/>
  <c r="T548" i="1"/>
  <c r="Q548" i="1"/>
  <c r="AD547" i="1"/>
  <c r="T547" i="1"/>
  <c r="Q547" i="1"/>
  <c r="W547" i="1" s="1"/>
  <c r="N547" i="1"/>
  <c r="X547" i="1" s="1"/>
  <c r="X546" i="1"/>
  <c r="V546" i="1"/>
  <c r="W546" i="1" s="1"/>
  <c r="T546" i="1"/>
  <c r="Q546" i="1"/>
  <c r="V545" i="1"/>
  <c r="W545" i="1" s="1"/>
  <c r="T545" i="1"/>
  <c r="Q545" i="1"/>
  <c r="N545" i="1"/>
  <c r="X544" i="1"/>
  <c r="V544" i="1"/>
  <c r="W544" i="1" s="1"/>
  <c r="AE544" i="1" s="1"/>
  <c r="T544" i="1"/>
  <c r="Q544" i="1"/>
  <c r="AD543" i="1"/>
  <c r="V543" i="1"/>
  <c r="W543" i="1" s="1"/>
  <c r="AA543" i="1" s="1"/>
  <c r="T543" i="1"/>
  <c r="Q543" i="1"/>
  <c r="N543" i="1"/>
  <c r="AD542" i="1"/>
  <c r="V542" i="1"/>
  <c r="W542" i="1" s="1"/>
  <c r="AA542" i="1" s="1"/>
  <c r="T542" i="1"/>
  <c r="Q542" i="1"/>
  <c r="N542" i="1"/>
  <c r="AD541" i="1"/>
  <c r="X541" i="1"/>
  <c r="V541" i="1"/>
  <c r="W541" i="1" s="1"/>
  <c r="T541" i="1"/>
  <c r="Q541" i="1"/>
  <c r="AD540" i="1"/>
  <c r="T540" i="1"/>
  <c r="V540" i="1"/>
  <c r="W540" i="1" s="1"/>
  <c r="N540" i="1"/>
  <c r="AD539" i="1"/>
  <c r="V539" i="1"/>
  <c r="W539" i="1" s="1"/>
  <c r="T539" i="1"/>
  <c r="Q539" i="1"/>
  <c r="N539" i="1"/>
  <c r="X539" i="1" s="1"/>
  <c r="AD538" i="1"/>
  <c r="X538" i="1"/>
  <c r="V538" i="1"/>
  <c r="W538" i="1" s="1"/>
  <c r="Q538" i="1"/>
  <c r="AD537" i="1"/>
  <c r="T537" i="1"/>
  <c r="Q537" i="1"/>
  <c r="N537" i="1"/>
  <c r="AD536" i="1"/>
  <c r="X536" i="1"/>
  <c r="V536" i="1"/>
  <c r="W536" i="1" s="1"/>
  <c r="AE536" i="1" s="1"/>
  <c r="T536" i="1"/>
  <c r="Q536" i="1"/>
  <c r="AD534" i="1"/>
  <c r="T534" i="1"/>
  <c r="N534" i="1"/>
  <c r="M533" i="1"/>
  <c r="AD532" i="1"/>
  <c r="N532" i="1"/>
  <c r="AD530" i="1"/>
  <c r="T530" i="1"/>
  <c r="V530" i="1"/>
  <c r="W530" i="1" s="1"/>
  <c r="N530" i="1"/>
  <c r="AD529" i="1"/>
  <c r="V529" i="1"/>
  <c r="W529" i="1" s="1"/>
  <c r="T529" i="1"/>
  <c r="Q529" i="1"/>
  <c r="N529" i="1"/>
  <c r="AD528" i="1"/>
  <c r="X528" i="1"/>
  <c r="V528" i="1"/>
  <c r="W528" i="1" s="1"/>
  <c r="T528" i="1"/>
  <c r="Q528" i="1"/>
  <c r="T527" i="1"/>
  <c r="V527" i="1"/>
  <c r="N527" i="1"/>
  <c r="AD526" i="1"/>
  <c r="V526" i="1"/>
  <c r="W526" i="1" s="1"/>
  <c r="T526" i="1"/>
  <c r="Q526" i="1"/>
  <c r="N526" i="1"/>
  <c r="X526" i="1" s="1"/>
  <c r="AD525" i="1"/>
  <c r="X525" i="1"/>
  <c r="V525" i="1"/>
  <c r="W525" i="1" s="1"/>
  <c r="AE525" i="1" s="1"/>
  <c r="T525" i="1"/>
  <c r="Q525" i="1"/>
  <c r="AD524" i="1"/>
  <c r="T524" i="1"/>
  <c r="V524" i="1"/>
  <c r="W524" i="1" s="1"/>
  <c r="N524" i="1"/>
  <c r="AD523" i="1"/>
  <c r="V523" i="1"/>
  <c r="W523" i="1" s="1"/>
  <c r="T523" i="1"/>
  <c r="Q523" i="1"/>
  <c r="N523" i="1"/>
  <c r="X523" i="1" s="1"/>
  <c r="AD522" i="1"/>
  <c r="V522" i="1"/>
  <c r="W522" i="1" s="1"/>
  <c r="T522" i="1"/>
  <c r="Q522" i="1"/>
  <c r="N522" i="1"/>
  <c r="AD521" i="1"/>
  <c r="V521" i="1"/>
  <c r="W521" i="1" s="1"/>
  <c r="T521" i="1"/>
  <c r="Q521" i="1"/>
  <c r="N521" i="1"/>
  <c r="AD520" i="1"/>
  <c r="V520" i="1"/>
  <c r="W520" i="1" s="1"/>
  <c r="T520" i="1"/>
  <c r="Q520" i="1"/>
  <c r="N520" i="1"/>
  <c r="X520" i="1" s="1"/>
  <c r="AD519" i="1"/>
  <c r="X519" i="1"/>
  <c r="V519" i="1"/>
  <c r="W519" i="1" s="1"/>
  <c r="T519" i="1"/>
  <c r="Q519" i="1"/>
  <c r="AD517" i="1"/>
  <c r="T517" i="1"/>
  <c r="V517" i="1"/>
  <c r="W517" i="1" s="1"/>
  <c r="N517" i="1"/>
  <c r="AD516" i="1"/>
  <c r="V516" i="1"/>
  <c r="W516" i="1" s="1"/>
  <c r="T516" i="1"/>
  <c r="Q516" i="1"/>
  <c r="N516" i="1"/>
  <c r="X516" i="1" s="1"/>
  <c r="AD515" i="1"/>
  <c r="V515" i="1"/>
  <c r="W515" i="1" s="1"/>
  <c r="T515" i="1"/>
  <c r="Q515" i="1"/>
  <c r="N515" i="1"/>
  <c r="AD514" i="1"/>
  <c r="V514" i="1"/>
  <c r="W514" i="1" s="1"/>
  <c r="T514" i="1"/>
  <c r="Q514" i="1"/>
  <c r="N514" i="1"/>
  <c r="AD513" i="1"/>
  <c r="V513" i="1"/>
  <c r="W513" i="1" s="1"/>
  <c r="T513" i="1"/>
  <c r="Q513" i="1"/>
  <c r="N513" i="1"/>
  <c r="X513" i="1" s="1"/>
  <c r="AD512" i="1"/>
  <c r="X512" i="1"/>
  <c r="V512" i="1"/>
  <c r="W512" i="1" s="1"/>
  <c r="T512" i="1"/>
  <c r="Q512" i="1"/>
  <c r="AD510" i="1"/>
  <c r="T510" i="1"/>
  <c r="V510" i="1"/>
  <c r="W510" i="1" s="1"/>
  <c r="N510" i="1"/>
  <c r="AD509" i="1"/>
  <c r="V509" i="1"/>
  <c r="W509" i="1" s="1"/>
  <c r="T509" i="1"/>
  <c r="Q509" i="1"/>
  <c r="N509" i="1"/>
  <c r="X509" i="1" s="1"/>
  <c r="AD508" i="1"/>
  <c r="X508" i="1"/>
  <c r="V508" i="1"/>
  <c r="W508" i="1" s="1"/>
  <c r="T508" i="1"/>
  <c r="Q508" i="1"/>
  <c r="AD507" i="1"/>
  <c r="V507" i="1"/>
  <c r="W507" i="1" s="1"/>
  <c r="T507" i="1"/>
  <c r="Q507" i="1"/>
  <c r="L507" i="1"/>
  <c r="N507" i="1" s="1"/>
  <c r="AD506" i="1"/>
  <c r="V506" i="1"/>
  <c r="W506" i="1" s="1"/>
  <c r="T506" i="1"/>
  <c r="Q506" i="1"/>
  <c r="N506" i="1"/>
  <c r="X506" i="1" s="1"/>
  <c r="AD505" i="1"/>
  <c r="X505" i="1"/>
  <c r="V505" i="1"/>
  <c r="W505" i="1" s="1"/>
  <c r="T505" i="1"/>
  <c r="Q505" i="1"/>
  <c r="AD504" i="1"/>
  <c r="V504" i="1"/>
  <c r="W504" i="1" s="1"/>
  <c r="T504" i="1"/>
  <c r="Q504" i="1"/>
  <c r="N504" i="1"/>
  <c r="AD502" i="1"/>
  <c r="V502" i="1"/>
  <c r="W502" i="1" s="1"/>
  <c r="T502" i="1"/>
  <c r="Q502" i="1"/>
  <c r="N502" i="1"/>
  <c r="AD500" i="1"/>
  <c r="T500" i="1"/>
  <c r="V500" i="1"/>
  <c r="W500" i="1" s="1"/>
  <c r="N500" i="1"/>
  <c r="V498" i="1"/>
  <c r="Z498" i="1" s="1"/>
  <c r="AD498" i="1" s="1"/>
  <c r="T498" i="1"/>
  <c r="Q498" i="1"/>
  <c r="N498" i="1"/>
  <c r="AD497" i="1"/>
  <c r="V497" i="1"/>
  <c r="W497" i="1" s="1"/>
  <c r="T497" i="1"/>
  <c r="Q497" i="1"/>
  <c r="N497" i="1"/>
  <c r="AD496" i="1"/>
  <c r="X496" i="1"/>
  <c r="V496" i="1"/>
  <c r="W496" i="1" s="1"/>
  <c r="AE496" i="1" s="1"/>
  <c r="T496" i="1"/>
  <c r="Q496" i="1"/>
  <c r="T494" i="1"/>
  <c r="V494" i="1"/>
  <c r="N494" i="1"/>
  <c r="AD492" i="1"/>
  <c r="T492" i="1"/>
  <c r="N492" i="1"/>
  <c r="AD491" i="1"/>
  <c r="V491" i="1"/>
  <c r="W491" i="1" s="1"/>
  <c r="T491" i="1"/>
  <c r="Q491" i="1"/>
  <c r="N491" i="1"/>
  <c r="X491" i="1" s="1"/>
  <c r="AD489" i="1"/>
  <c r="T489" i="1"/>
  <c r="V489" i="1"/>
  <c r="W489" i="1" s="1"/>
  <c r="N489" i="1"/>
  <c r="T487" i="1"/>
  <c r="N487" i="1"/>
  <c r="AD486" i="1"/>
  <c r="V486" i="1"/>
  <c r="W486" i="1" s="1"/>
  <c r="T486" i="1"/>
  <c r="Q486" i="1"/>
  <c r="N486" i="1"/>
  <c r="X486" i="1" s="1"/>
  <c r="AD485" i="1"/>
  <c r="X485" i="1"/>
  <c r="V485" i="1"/>
  <c r="W485" i="1" s="1"/>
  <c r="T485" i="1"/>
  <c r="Q485" i="1"/>
  <c r="AD484" i="1"/>
  <c r="V484" i="1"/>
  <c r="W484" i="1" s="1"/>
  <c r="T484" i="1"/>
  <c r="Q484" i="1"/>
  <c r="N484" i="1"/>
  <c r="AD483" i="1"/>
  <c r="V483" i="1"/>
  <c r="W483" i="1" s="1"/>
  <c r="T483" i="1"/>
  <c r="Q483" i="1"/>
  <c r="N483" i="1"/>
  <c r="AD482" i="1"/>
  <c r="X482" i="1"/>
  <c r="V482" i="1"/>
  <c r="W482" i="1" s="1"/>
  <c r="AE482" i="1" s="1"/>
  <c r="T482" i="1"/>
  <c r="Q482" i="1"/>
  <c r="T480" i="1"/>
  <c r="V480" i="1"/>
  <c r="N480" i="1"/>
  <c r="AD479" i="1"/>
  <c r="V479" i="1"/>
  <c r="W479" i="1" s="1"/>
  <c r="T479" i="1"/>
  <c r="Q479" i="1"/>
  <c r="N479" i="1"/>
  <c r="X479" i="1" s="1"/>
  <c r="M478" i="1"/>
  <c r="N477" i="1"/>
  <c r="AD476" i="1"/>
  <c r="V476" i="1"/>
  <c r="W476" i="1" s="1"/>
  <c r="T476" i="1"/>
  <c r="Q476" i="1"/>
  <c r="N476" i="1"/>
  <c r="AD475" i="1"/>
  <c r="X475" i="1"/>
  <c r="V475" i="1"/>
  <c r="W475" i="1" s="1"/>
  <c r="T475" i="1"/>
  <c r="Q475" i="1"/>
  <c r="AD473" i="1"/>
  <c r="V473" i="1"/>
  <c r="W473" i="1" s="1"/>
  <c r="T473" i="1"/>
  <c r="Q473" i="1"/>
  <c r="N473" i="1"/>
  <c r="AD472" i="1"/>
  <c r="V472" i="1"/>
  <c r="W472" i="1" s="1"/>
  <c r="T472" i="1"/>
  <c r="Q472" i="1"/>
  <c r="N472" i="1"/>
  <c r="X472" i="1" s="1"/>
  <c r="AD471" i="1"/>
  <c r="V471" i="1"/>
  <c r="W471" i="1" s="1"/>
  <c r="T471" i="1"/>
  <c r="Q471" i="1"/>
  <c r="N471" i="1"/>
  <c r="AD470" i="1"/>
  <c r="V470" i="1"/>
  <c r="W470" i="1" s="1"/>
  <c r="T470" i="1"/>
  <c r="Q470" i="1"/>
  <c r="N470" i="1"/>
  <c r="X470" i="1" s="1"/>
  <c r="AD468" i="1"/>
  <c r="T468" i="1"/>
  <c r="N468" i="1"/>
  <c r="AD467" i="1"/>
  <c r="V467" i="1"/>
  <c r="W467" i="1" s="1"/>
  <c r="T467" i="1"/>
  <c r="Q467" i="1"/>
  <c r="N467" i="1"/>
  <c r="AD465" i="1"/>
  <c r="T465" i="1"/>
  <c r="Q465" i="1"/>
  <c r="N465" i="1"/>
  <c r="AD463" i="1"/>
  <c r="T463" i="1"/>
  <c r="N463" i="1"/>
  <c r="AD461" i="1"/>
  <c r="T461" i="1"/>
  <c r="V461" i="1"/>
  <c r="W461" i="1" s="1"/>
  <c r="N461" i="1"/>
  <c r="AD459" i="1"/>
  <c r="T459" i="1"/>
  <c r="Q459" i="1"/>
  <c r="N459" i="1"/>
  <c r="AD458" i="1"/>
  <c r="V458" i="1"/>
  <c r="W458" i="1" s="1"/>
  <c r="T458" i="1"/>
  <c r="Q458" i="1"/>
  <c r="N458" i="1"/>
  <c r="X458" i="1" s="1"/>
  <c r="X457" i="1"/>
  <c r="V457" i="1"/>
  <c r="W457" i="1" s="1"/>
  <c r="T457" i="1"/>
  <c r="Q457" i="1"/>
  <c r="M456" i="1"/>
  <c r="AD455" i="1"/>
  <c r="Z457" i="1"/>
  <c r="AD457" i="1" s="1"/>
  <c r="N455" i="1"/>
  <c r="AD454" i="1"/>
  <c r="V454" i="1"/>
  <c r="W454" i="1" s="1"/>
  <c r="T454" i="1"/>
  <c r="Q454" i="1"/>
  <c r="N454" i="1"/>
  <c r="X454" i="1" s="1"/>
  <c r="AD452" i="1"/>
  <c r="T452" i="1"/>
  <c r="V452" i="1"/>
  <c r="W452" i="1" s="1"/>
  <c r="N452" i="1"/>
  <c r="AD451" i="1"/>
  <c r="V451" i="1"/>
  <c r="W451" i="1" s="1"/>
  <c r="T451" i="1"/>
  <c r="Q451" i="1"/>
  <c r="N451" i="1"/>
  <c r="X451" i="1" s="1"/>
  <c r="AD450" i="1"/>
  <c r="X450" i="1"/>
  <c r="V450" i="1"/>
  <c r="W450" i="1" s="1"/>
  <c r="T450" i="1"/>
  <c r="Q450" i="1"/>
  <c r="AD448" i="1"/>
  <c r="T448" i="1"/>
  <c r="V448" i="1"/>
  <c r="W448" i="1" s="1"/>
  <c r="N448" i="1"/>
  <c r="AD447" i="1"/>
  <c r="V447" i="1"/>
  <c r="W447" i="1" s="1"/>
  <c r="T447" i="1"/>
  <c r="Q447" i="1"/>
  <c r="N447" i="1"/>
  <c r="X447" i="1" s="1"/>
  <c r="AD446" i="1"/>
  <c r="V446" i="1"/>
  <c r="W446" i="1" s="1"/>
  <c r="T446" i="1"/>
  <c r="Q446" i="1"/>
  <c r="N446" i="1"/>
  <c r="AD445" i="1"/>
  <c r="V445" i="1"/>
  <c r="W445" i="1" s="1"/>
  <c r="T445" i="1"/>
  <c r="Q445" i="1"/>
  <c r="N445" i="1"/>
  <c r="X445" i="1" s="1"/>
  <c r="AD444" i="1"/>
  <c r="X444" i="1"/>
  <c r="V444" i="1"/>
  <c r="W444" i="1" s="1"/>
  <c r="T444" i="1"/>
  <c r="Q444" i="1"/>
  <c r="M443" i="1"/>
  <c r="AD442" i="1"/>
  <c r="N442" i="1"/>
  <c r="AD441" i="1"/>
  <c r="W441" i="1"/>
  <c r="T441" i="1"/>
  <c r="Q441" i="1"/>
  <c r="N441" i="1"/>
  <c r="X441" i="1" s="1"/>
  <c r="AD440" i="1"/>
  <c r="X440" i="1"/>
  <c r="V440" i="1"/>
  <c r="W440" i="1" s="1"/>
  <c r="AA440" i="1" s="1"/>
  <c r="Q440" i="1"/>
  <c r="AD439" i="1"/>
  <c r="V439" i="1"/>
  <c r="W439" i="1" s="1"/>
  <c r="T439" i="1"/>
  <c r="Q439" i="1"/>
  <c r="N439" i="1"/>
  <c r="AD438" i="1"/>
  <c r="V438" i="1"/>
  <c r="W438" i="1" s="1"/>
  <c r="T438" i="1"/>
  <c r="Q438" i="1"/>
  <c r="N438" i="1"/>
  <c r="M437" i="1"/>
  <c r="AD436" i="1"/>
  <c r="N436" i="1"/>
  <c r="AD435" i="1"/>
  <c r="V435" i="1"/>
  <c r="W435" i="1" s="1"/>
  <c r="T435" i="1"/>
  <c r="Q435" i="1"/>
  <c r="N435" i="1"/>
  <c r="M434" i="1"/>
  <c r="AD433" i="1"/>
  <c r="N433" i="1"/>
  <c r="AD432" i="1"/>
  <c r="V432" i="1"/>
  <c r="W432" i="1" s="1"/>
  <c r="T432" i="1"/>
  <c r="Q432" i="1"/>
  <c r="N432" i="1"/>
  <c r="AD431" i="1"/>
  <c r="X431" i="1"/>
  <c r="V431" i="1"/>
  <c r="W431" i="1" s="1"/>
  <c r="T431" i="1"/>
  <c r="Q431" i="1"/>
  <c r="M430" i="1"/>
  <c r="AD429" i="1"/>
  <c r="N429" i="1"/>
  <c r="AD428" i="1"/>
  <c r="V428" i="1"/>
  <c r="W428" i="1" s="1"/>
  <c r="AA428" i="1" s="1"/>
  <c r="T428" i="1"/>
  <c r="Q428" i="1"/>
  <c r="N428" i="1"/>
  <c r="X428" i="1" s="1"/>
  <c r="AD426" i="1"/>
  <c r="Q426" i="1"/>
  <c r="N426" i="1"/>
  <c r="AD425" i="1"/>
  <c r="V425" i="1"/>
  <c r="W425" i="1" s="1"/>
  <c r="T425" i="1"/>
  <c r="Q425" i="1"/>
  <c r="N425" i="1"/>
  <c r="M424" i="1"/>
  <c r="AD423" i="1"/>
  <c r="N423" i="1"/>
  <c r="M422" i="1"/>
  <c r="AD421" i="1"/>
  <c r="AA421" i="1"/>
  <c r="N421" i="1"/>
  <c r="AD420" i="1"/>
  <c r="V420" i="1"/>
  <c r="W420" i="1" s="1"/>
  <c r="AA420" i="1" s="1"/>
  <c r="T420" i="1"/>
  <c r="Q420" i="1"/>
  <c r="N420" i="1"/>
  <c r="X420" i="1" s="1"/>
  <c r="AD419" i="1"/>
  <c r="X419" i="1"/>
  <c r="V419" i="1"/>
  <c r="W419" i="1" s="1"/>
  <c r="T419" i="1"/>
  <c r="Q419" i="1"/>
  <c r="AD418" i="1"/>
  <c r="V418" i="1"/>
  <c r="W418" i="1" s="1"/>
  <c r="T418" i="1"/>
  <c r="N418" i="1"/>
  <c r="AD417" i="1"/>
  <c r="T417" i="1"/>
  <c r="Q417" i="1"/>
  <c r="N417" i="1"/>
  <c r="AD416" i="1"/>
  <c r="T416" i="1"/>
  <c r="N416" i="1"/>
  <c r="AD415" i="1"/>
  <c r="V415" i="1"/>
  <c r="W415" i="1" s="1"/>
  <c r="T415" i="1"/>
  <c r="N415" i="1"/>
  <c r="X415" i="1" s="1"/>
  <c r="AD414" i="1"/>
  <c r="T414" i="1"/>
  <c r="Q414" i="1"/>
  <c r="N414" i="1"/>
  <c r="M413" i="1"/>
  <c r="AD412" i="1"/>
  <c r="AA412" i="1"/>
  <c r="N412" i="1"/>
  <c r="M411" i="1"/>
  <c r="AD410" i="1"/>
  <c r="N410" i="1"/>
  <c r="M409" i="1"/>
  <c r="AD408" i="1"/>
  <c r="N408" i="1"/>
  <c r="M407" i="1"/>
  <c r="AD406" i="1"/>
  <c r="N406" i="1"/>
  <c r="AD405" i="1"/>
  <c r="N405" i="1"/>
  <c r="X405" i="1" s="1"/>
  <c r="AA403" i="1"/>
  <c r="M404" i="1"/>
  <c r="AD403" i="1"/>
  <c r="N403" i="1"/>
  <c r="M402" i="1"/>
  <c r="Z401" i="1"/>
  <c r="AD401" i="1" s="1"/>
  <c r="N401" i="1"/>
  <c r="AD400" i="1"/>
  <c r="W400" i="1"/>
  <c r="AA400" i="1" s="1"/>
  <c r="T400" i="1"/>
  <c r="N400" i="1"/>
  <c r="AD399" i="1"/>
  <c r="X399" i="1"/>
  <c r="V399" i="1"/>
  <c r="W399" i="1" s="1"/>
  <c r="AE399" i="1" s="1"/>
  <c r="T399" i="1"/>
  <c r="Q399" i="1"/>
  <c r="N398" i="1"/>
  <c r="M397" i="1"/>
  <c r="AD396" i="1"/>
  <c r="N396" i="1"/>
  <c r="M395" i="1"/>
  <c r="AD394" i="1"/>
  <c r="N394" i="1"/>
  <c r="AD393" i="1"/>
  <c r="X393" i="1"/>
  <c r="V393" i="1"/>
  <c r="W393" i="1" s="1"/>
  <c r="T393" i="1"/>
  <c r="AD392" i="1"/>
  <c r="X392" i="1"/>
  <c r="V392" i="1"/>
  <c r="W392" i="1" s="1"/>
  <c r="T392" i="1"/>
  <c r="Q392" i="1"/>
  <c r="AE390" i="1"/>
  <c r="AD390" i="1"/>
  <c r="AB390" i="1"/>
  <c r="AA390" i="1"/>
  <c r="AE389" i="1"/>
  <c r="AD389" i="1"/>
  <c r="AB389" i="1"/>
  <c r="AA389" i="1"/>
  <c r="M388" i="1"/>
  <c r="AD388" i="1" s="1"/>
  <c r="AD387" i="1"/>
  <c r="V387" i="1"/>
  <c r="W387" i="1" s="1"/>
  <c r="AA387" i="1" s="1"/>
  <c r="T387" i="1"/>
  <c r="Q387" i="1"/>
  <c r="N387" i="1"/>
  <c r="AD386" i="1"/>
  <c r="T386" i="1"/>
  <c r="N386" i="1"/>
  <c r="AD385" i="1"/>
  <c r="T385" i="1"/>
  <c r="V385" i="1"/>
  <c r="W385" i="1" s="1"/>
  <c r="N385" i="1"/>
  <c r="AD384" i="1"/>
  <c r="T384" i="1"/>
  <c r="V384" i="1"/>
  <c r="W384" i="1" s="1"/>
  <c r="N384" i="1"/>
  <c r="AD383" i="1"/>
  <c r="T383" i="1"/>
  <c r="N383" i="1"/>
  <c r="AE382" i="1"/>
  <c r="AD382" i="1"/>
  <c r="AB382" i="1"/>
  <c r="AA382" i="1"/>
  <c r="AD372" i="1"/>
  <c r="AA372" i="1"/>
  <c r="T371" i="1"/>
  <c r="N371" i="1"/>
  <c r="AD370" i="1"/>
  <c r="V370" i="1"/>
  <c r="W370" i="1" s="1"/>
  <c r="T370" i="1"/>
  <c r="T369" i="1"/>
  <c r="AD368" i="1"/>
  <c r="T368" i="1"/>
  <c r="V277" i="1"/>
  <c r="W277" i="1" s="1"/>
  <c r="N368" i="1"/>
  <c r="T367" i="1"/>
  <c r="N367" i="1"/>
  <c r="AH366" i="1"/>
  <c r="AE366" i="1"/>
  <c r="AB366" i="1"/>
  <c r="Z366" i="1"/>
  <c r="X365" i="1"/>
  <c r="V365" i="1"/>
  <c r="W365" i="1" s="1"/>
  <c r="T365" i="1"/>
  <c r="AH365" i="1" s="1"/>
  <c r="V363" i="1"/>
  <c r="W363" i="1" s="1"/>
  <c r="T363" i="1"/>
  <c r="T358" i="1"/>
  <c r="T357" i="1"/>
  <c r="Q357" i="1"/>
  <c r="V356" i="1"/>
  <c r="W356" i="1" s="1"/>
  <c r="T356" i="1"/>
  <c r="Q356" i="1"/>
  <c r="V355" i="1"/>
  <c r="W355" i="1" s="1"/>
  <c r="T355" i="1"/>
  <c r="Q355" i="1"/>
  <c r="V354" i="1"/>
  <c r="W354" i="1" s="1"/>
  <c r="T354" i="1"/>
  <c r="Q354" i="1"/>
  <c r="T353" i="1"/>
  <c r="Q353" i="1"/>
  <c r="N353" i="1"/>
  <c r="V352" i="1"/>
  <c r="W352" i="1" s="1"/>
  <c r="T352" i="1"/>
  <c r="Q352" i="1"/>
  <c r="N352" i="1"/>
  <c r="X352" i="1" s="1"/>
  <c r="V351" i="1"/>
  <c r="W351" i="1" s="1"/>
  <c r="T351" i="1"/>
  <c r="Q351" i="1"/>
  <c r="N351" i="1"/>
  <c r="V350" i="1"/>
  <c r="W350" i="1" s="1"/>
  <c r="T350" i="1"/>
  <c r="Q350" i="1"/>
  <c r="N350" i="1"/>
  <c r="X349" i="1"/>
  <c r="V349" i="1"/>
  <c r="W349" i="1" s="1"/>
  <c r="T349" i="1"/>
  <c r="Q349" i="1"/>
  <c r="V348" i="1"/>
  <c r="W348" i="1" s="1"/>
  <c r="T348" i="1"/>
  <c r="Q348" i="1"/>
  <c r="N348" i="1"/>
  <c r="X347" i="1"/>
  <c r="V347" i="1"/>
  <c r="W347" i="1" s="1"/>
  <c r="T347" i="1"/>
  <c r="Q347" i="1"/>
  <c r="AD346" i="1"/>
  <c r="V346" i="1"/>
  <c r="W346" i="1" s="1"/>
  <c r="T346" i="1"/>
  <c r="Q346" i="1"/>
  <c r="N346" i="1"/>
  <c r="AD345" i="1"/>
  <c r="V345" i="1"/>
  <c r="W345" i="1" s="1"/>
  <c r="T345" i="1"/>
  <c r="Q345" i="1"/>
  <c r="N345" i="1"/>
  <c r="X345" i="1" s="1"/>
  <c r="AD344" i="1"/>
  <c r="X344" i="1"/>
  <c r="V344" i="1"/>
  <c r="W344" i="1" s="1"/>
  <c r="Q344" i="1"/>
  <c r="AH344" i="1" s="1"/>
  <c r="M343" i="1"/>
  <c r="T343" i="1" s="1"/>
  <c r="AH342" i="1" s="1"/>
  <c r="AD342" i="1"/>
  <c r="T342" i="1"/>
  <c r="N342" i="1"/>
  <c r="AD341" i="1"/>
  <c r="V341" i="1"/>
  <c r="W341" i="1" s="1"/>
  <c r="T341" i="1"/>
  <c r="Q341" i="1"/>
  <c r="N341" i="1"/>
  <c r="X341" i="1" s="1"/>
  <c r="AD340" i="1"/>
  <c r="X340" i="1"/>
  <c r="V340" i="1"/>
  <c r="W340" i="1" s="1"/>
  <c r="AE340" i="1" s="1"/>
  <c r="T340" i="1"/>
  <c r="Q340" i="1"/>
  <c r="AD339" i="1"/>
  <c r="T339" i="1"/>
  <c r="Q339" i="1"/>
  <c r="N339" i="1"/>
  <c r="AD338" i="1"/>
  <c r="V338" i="1"/>
  <c r="W338" i="1" s="1"/>
  <c r="Q338" i="1"/>
  <c r="N338" i="1"/>
  <c r="AD337" i="1"/>
  <c r="X337" i="1"/>
  <c r="V337" i="1"/>
  <c r="W337" i="1" s="1"/>
  <c r="T337" i="1"/>
  <c r="Q337" i="1"/>
  <c r="AD335" i="1"/>
  <c r="T335" i="1"/>
  <c r="V335" i="1"/>
  <c r="W335" i="1" s="1"/>
  <c r="N335" i="1"/>
  <c r="AH334" i="1"/>
  <c r="M334" i="1"/>
  <c r="T334" i="1" s="1"/>
  <c r="AD333" i="1"/>
  <c r="N333" i="1"/>
  <c r="AD331" i="1"/>
  <c r="T331" i="1"/>
  <c r="V331" i="1"/>
  <c r="W331" i="1" s="1"/>
  <c r="N331" i="1"/>
  <c r="AD330" i="1"/>
  <c r="V330" i="1"/>
  <c r="W330" i="1" s="1"/>
  <c r="T330" i="1"/>
  <c r="Q330" i="1"/>
  <c r="N330" i="1"/>
  <c r="X330" i="1" s="1"/>
  <c r="AD329" i="1"/>
  <c r="X329" i="1"/>
  <c r="V329" i="1"/>
  <c r="W329" i="1" s="1"/>
  <c r="AB329" i="1" s="1"/>
  <c r="T329" i="1"/>
  <c r="Q329" i="1"/>
  <c r="AD328" i="1"/>
  <c r="V328" i="1"/>
  <c r="W328" i="1" s="1"/>
  <c r="T328" i="1"/>
  <c r="Q328" i="1"/>
  <c r="N328" i="1"/>
  <c r="AD327" i="1"/>
  <c r="V327" i="1"/>
  <c r="W327" i="1" s="1"/>
  <c r="T327" i="1"/>
  <c r="Q327" i="1"/>
  <c r="N327" i="1"/>
  <c r="X327" i="1" s="1"/>
  <c r="AD326" i="1"/>
  <c r="X326" i="1"/>
  <c r="V326" i="1"/>
  <c r="W326" i="1" s="1"/>
  <c r="AB326" i="1" s="1"/>
  <c r="T326" i="1"/>
  <c r="Q326" i="1"/>
  <c r="AD324" i="1"/>
  <c r="T324" i="1"/>
  <c r="Q324" i="1"/>
  <c r="N324" i="1"/>
  <c r="AD323" i="1"/>
  <c r="V323" i="1"/>
  <c r="W323" i="1" s="1"/>
  <c r="T323" i="1"/>
  <c r="Q323" i="1"/>
  <c r="N323" i="1"/>
  <c r="X323" i="1" s="1"/>
  <c r="AD322" i="1"/>
  <c r="X322" i="1"/>
  <c r="V322" i="1"/>
  <c r="W322" i="1" s="1"/>
  <c r="T322" i="1"/>
  <c r="Q322" i="1"/>
  <c r="T320" i="1"/>
  <c r="V320" i="1"/>
  <c r="N320" i="1"/>
  <c r="AD319" i="1"/>
  <c r="V319" i="1"/>
  <c r="W319" i="1" s="1"/>
  <c r="AA319" i="1" s="1"/>
  <c r="T319" i="1"/>
  <c r="Q319" i="1"/>
  <c r="N319" i="1"/>
  <c r="AD318" i="1"/>
  <c r="X318" i="1"/>
  <c r="V318" i="1"/>
  <c r="W318" i="1" s="1"/>
  <c r="T318" i="1"/>
  <c r="Q318" i="1"/>
  <c r="V317" i="1"/>
  <c r="W317" i="1" s="1"/>
  <c r="T317" i="1"/>
  <c r="Q317" i="1"/>
  <c r="N317" i="1"/>
  <c r="AD316" i="1"/>
  <c r="V316" i="1"/>
  <c r="W316" i="1" s="1"/>
  <c r="T316" i="1"/>
  <c r="Q316" i="1"/>
  <c r="N316" i="1"/>
  <c r="X316" i="1" s="1"/>
  <c r="AD315" i="1"/>
  <c r="X315" i="1"/>
  <c r="V315" i="1"/>
  <c r="W315" i="1" s="1"/>
  <c r="AE315" i="1" s="1"/>
  <c r="T315" i="1"/>
  <c r="Q315" i="1"/>
  <c r="AD313" i="1"/>
  <c r="V313" i="1"/>
  <c r="W313" i="1" s="1"/>
  <c r="T313" i="1"/>
  <c r="Q313" i="1"/>
  <c r="N313" i="1"/>
  <c r="AD311" i="1"/>
  <c r="T311" i="1"/>
  <c r="V311" i="1"/>
  <c r="W311" i="1" s="1"/>
  <c r="N311" i="1"/>
  <c r="AD309" i="1"/>
  <c r="V309" i="1"/>
  <c r="W309" i="1" s="1"/>
  <c r="T309" i="1"/>
  <c r="Q309" i="1"/>
  <c r="N309" i="1"/>
  <c r="AD308" i="1"/>
  <c r="V308" i="1"/>
  <c r="W308" i="1" s="1"/>
  <c r="AA308" i="1" s="1"/>
  <c r="T308" i="1"/>
  <c r="Q308" i="1"/>
  <c r="N308" i="1"/>
  <c r="AD307" i="1"/>
  <c r="X307" i="1"/>
  <c r="V307" i="1"/>
  <c r="W307" i="1" s="1"/>
  <c r="T307" i="1"/>
  <c r="Q307" i="1"/>
  <c r="T305" i="1"/>
  <c r="V305" i="1"/>
  <c r="W305" i="1" s="1"/>
  <c r="N305" i="1"/>
  <c r="AD303" i="1"/>
  <c r="T303" i="1"/>
  <c r="Q303" i="1"/>
  <c r="N303" i="1"/>
  <c r="AD302" i="1"/>
  <c r="V302" i="1"/>
  <c r="W302" i="1" s="1"/>
  <c r="AA302" i="1" s="1"/>
  <c r="T302" i="1"/>
  <c r="Q302" i="1"/>
  <c r="N302" i="1"/>
  <c r="X302" i="1" s="1"/>
  <c r="AD300" i="1"/>
  <c r="T300" i="1"/>
  <c r="V300" i="1"/>
  <c r="W300" i="1" s="1"/>
  <c r="AA300" i="1" s="1"/>
  <c r="N300" i="1"/>
  <c r="T298" i="1"/>
  <c r="N298" i="1"/>
  <c r="AD297" i="1"/>
  <c r="V297" i="1"/>
  <c r="W297" i="1" s="1"/>
  <c r="T297" i="1"/>
  <c r="Q297" i="1"/>
  <c r="N297" i="1"/>
  <c r="AD296" i="1"/>
  <c r="X296" i="1"/>
  <c r="V296" i="1"/>
  <c r="W296" i="1" s="1"/>
  <c r="T296" i="1"/>
  <c r="Q296" i="1"/>
  <c r="AD295" i="1"/>
  <c r="V295" i="1"/>
  <c r="W295" i="1" s="1"/>
  <c r="AA295" i="1" s="1"/>
  <c r="T295" i="1"/>
  <c r="Q295" i="1"/>
  <c r="N295" i="1"/>
  <c r="AD294" i="1"/>
  <c r="V294" i="1"/>
  <c r="W294" i="1" s="1"/>
  <c r="T294" i="1"/>
  <c r="Q294" i="1"/>
  <c r="N294" i="1"/>
  <c r="AD293" i="1"/>
  <c r="X293" i="1"/>
  <c r="V293" i="1"/>
  <c r="W293" i="1" s="1"/>
  <c r="AE293" i="1" s="1"/>
  <c r="T293" i="1"/>
  <c r="Q293" i="1"/>
  <c r="T291" i="1"/>
  <c r="V291" i="1"/>
  <c r="N291" i="1"/>
  <c r="AD290" i="1"/>
  <c r="V290" i="1"/>
  <c r="W290" i="1" s="1"/>
  <c r="T290" i="1"/>
  <c r="Q290" i="1"/>
  <c r="N290" i="1"/>
  <c r="X290" i="1" s="1"/>
  <c r="M289" i="1"/>
  <c r="T289" i="1" s="1"/>
  <c r="AD288" i="1"/>
  <c r="T288" i="1"/>
  <c r="N288" i="1"/>
  <c r="AD287" i="1"/>
  <c r="V287" i="1"/>
  <c r="W287" i="1" s="1"/>
  <c r="T287" i="1"/>
  <c r="Q287" i="1"/>
  <c r="N287" i="1"/>
  <c r="AD286" i="1"/>
  <c r="X286" i="1"/>
  <c r="V286" i="1"/>
  <c r="W286" i="1" s="1"/>
  <c r="T286" i="1"/>
  <c r="Q286" i="1"/>
  <c r="AD285" i="1"/>
  <c r="W285" i="1"/>
  <c r="AA285" i="1" s="1"/>
  <c r="T285" i="1"/>
  <c r="AH285" i="1" s="1"/>
  <c r="N285" i="1"/>
  <c r="AD284" i="1"/>
  <c r="V284" i="1"/>
  <c r="W284" i="1" s="1"/>
  <c r="AA284" i="1" s="1"/>
  <c r="T284" i="1"/>
  <c r="Q284" i="1"/>
  <c r="N284" i="1"/>
  <c r="AD283" i="1"/>
  <c r="V283" i="1"/>
  <c r="W283" i="1" s="1"/>
  <c r="AA283" i="1" s="1"/>
  <c r="T283" i="1"/>
  <c r="Q283" i="1"/>
  <c r="N283" i="1"/>
  <c r="AD282" i="1"/>
  <c r="V282" i="1"/>
  <c r="W282" i="1" s="1"/>
  <c r="T282" i="1"/>
  <c r="Q282" i="1"/>
  <c r="N282" i="1"/>
  <c r="X282" i="1" s="1"/>
  <c r="AD280" i="1"/>
  <c r="T280" i="1"/>
  <c r="Q280" i="1"/>
  <c r="N280" i="1"/>
  <c r="AD279" i="1"/>
  <c r="V279" i="1"/>
  <c r="W279" i="1" s="1"/>
  <c r="T279" i="1"/>
  <c r="Q279" i="1"/>
  <c r="N279" i="1"/>
  <c r="X279" i="1" s="1"/>
  <c r="AD277" i="1"/>
  <c r="T277" i="1"/>
  <c r="N277" i="1"/>
  <c r="T275" i="1"/>
  <c r="Q275" i="1"/>
  <c r="N275" i="1"/>
  <c r="AD273" i="1"/>
  <c r="T273" i="1"/>
  <c r="V273" i="1"/>
  <c r="W273" i="1" s="1"/>
  <c r="N273" i="1"/>
  <c r="AD271" i="1"/>
  <c r="T271" i="1"/>
  <c r="V271" i="1"/>
  <c r="W271" i="1" s="1"/>
  <c r="N271" i="1"/>
  <c r="AD270" i="1"/>
  <c r="V270" i="1"/>
  <c r="W270" i="1" s="1"/>
  <c r="T270" i="1"/>
  <c r="Q270" i="1"/>
  <c r="N270" i="1"/>
  <c r="X270" i="1" s="1"/>
  <c r="AD269" i="1"/>
  <c r="X269" i="1"/>
  <c r="V269" i="1"/>
  <c r="W269" i="1" s="1"/>
  <c r="AB269" i="1" s="1"/>
  <c r="T269" i="1"/>
  <c r="Q269" i="1"/>
  <c r="M268" i="1"/>
  <c r="T268" i="1" s="1"/>
  <c r="AD267" i="1"/>
  <c r="T267" i="1"/>
  <c r="N267" i="1"/>
  <c r="AD266" i="1"/>
  <c r="V266" i="1"/>
  <c r="W266" i="1" s="1"/>
  <c r="T266" i="1"/>
  <c r="Q266" i="1"/>
  <c r="N266" i="1"/>
  <c r="X266" i="1" s="1"/>
  <c r="AD264" i="1"/>
  <c r="T264" i="1"/>
  <c r="N264" i="1"/>
  <c r="AD263" i="1"/>
  <c r="V263" i="1"/>
  <c r="W263" i="1" s="1"/>
  <c r="T263" i="1"/>
  <c r="Q263" i="1"/>
  <c r="N263" i="1"/>
  <c r="X263" i="1" s="1"/>
  <c r="AD262" i="1"/>
  <c r="X262" i="1"/>
  <c r="V262" i="1"/>
  <c r="W262" i="1" s="1"/>
  <c r="T262" i="1"/>
  <c r="Q262" i="1"/>
  <c r="AD260" i="1"/>
  <c r="T260" i="1"/>
  <c r="N260" i="1"/>
  <c r="AD259" i="1"/>
  <c r="V259" i="1"/>
  <c r="W259" i="1" s="1"/>
  <c r="T259" i="1"/>
  <c r="Q259" i="1"/>
  <c r="N259" i="1"/>
  <c r="AD258" i="1"/>
  <c r="V258" i="1"/>
  <c r="W258" i="1" s="1"/>
  <c r="T258" i="1"/>
  <c r="Q258" i="1"/>
  <c r="N258" i="1"/>
  <c r="AD257" i="1"/>
  <c r="V257" i="1"/>
  <c r="W257" i="1" s="1"/>
  <c r="T257" i="1"/>
  <c r="Q257" i="1"/>
  <c r="N257" i="1"/>
  <c r="AD256" i="1"/>
  <c r="X256" i="1"/>
  <c r="V256" i="1"/>
  <c r="W256" i="1" s="1"/>
  <c r="T256" i="1"/>
  <c r="Q256" i="1"/>
  <c r="M255" i="1"/>
  <c r="T255" i="1" s="1"/>
  <c r="AD254" i="1"/>
  <c r="T254" i="1"/>
  <c r="N254" i="1"/>
  <c r="AD253" i="1"/>
  <c r="V253" i="1"/>
  <c r="W253" i="1" s="1"/>
  <c r="T253" i="1"/>
  <c r="Q253" i="1"/>
  <c r="N253" i="1"/>
  <c r="X253" i="1" s="1"/>
  <c r="AD252" i="1"/>
  <c r="X252" i="1"/>
  <c r="V252" i="1"/>
  <c r="W252" i="1" s="1"/>
  <c r="Q252" i="1"/>
  <c r="AH252" i="1" s="1"/>
  <c r="AD251" i="1"/>
  <c r="T251" i="1"/>
  <c r="V251" i="1"/>
  <c r="W251" i="1" s="1"/>
  <c r="N251" i="1"/>
  <c r="AD250" i="1"/>
  <c r="V250" i="1"/>
  <c r="W250" i="1" s="1"/>
  <c r="T250" i="1"/>
  <c r="Q250" i="1"/>
  <c r="N250" i="1"/>
  <c r="X250" i="1" s="1"/>
  <c r="M249" i="1"/>
  <c r="T249" i="1" s="1"/>
  <c r="AD248" i="1"/>
  <c r="T248" i="1"/>
  <c r="N248" i="1"/>
  <c r="AD247" i="1"/>
  <c r="V247" i="1"/>
  <c r="W247" i="1" s="1"/>
  <c r="AA247" i="1" s="1"/>
  <c r="T247" i="1"/>
  <c r="Q247" i="1"/>
  <c r="N247" i="1"/>
  <c r="M246" i="1"/>
  <c r="AD245" i="1"/>
  <c r="T245" i="1"/>
  <c r="N245" i="1"/>
  <c r="AD244" i="1"/>
  <c r="V244" i="1"/>
  <c r="W244" i="1" s="1"/>
  <c r="T244" i="1"/>
  <c r="Q244" i="1"/>
  <c r="N244" i="1"/>
  <c r="AD243" i="1"/>
  <c r="X243" i="1"/>
  <c r="V243" i="1"/>
  <c r="W243" i="1" s="1"/>
  <c r="T243" i="1"/>
  <c r="Q243" i="1"/>
  <c r="M242" i="1"/>
  <c r="AD241" i="1"/>
  <c r="V241" i="1"/>
  <c r="W241" i="1" s="1"/>
  <c r="T241" i="1"/>
  <c r="Q241" i="1"/>
  <c r="N241" i="1"/>
  <c r="AD240" i="1"/>
  <c r="V240" i="1"/>
  <c r="W240" i="1" s="1"/>
  <c r="AA240" i="1" s="1"/>
  <c r="T240" i="1"/>
  <c r="Q240" i="1"/>
  <c r="N240" i="1"/>
  <c r="AD238" i="1"/>
  <c r="T238" i="1"/>
  <c r="N238" i="1"/>
  <c r="AD237" i="1"/>
  <c r="V237" i="1"/>
  <c r="W237" i="1" s="1"/>
  <c r="T237" i="1"/>
  <c r="Q237" i="1"/>
  <c r="N237" i="1"/>
  <c r="M236" i="1"/>
  <c r="AD235" i="1"/>
  <c r="N235" i="1"/>
  <c r="AH234" i="1"/>
  <c r="M234" i="1"/>
  <c r="T233" i="1" s="1"/>
  <c r="AD233" i="1"/>
  <c r="N233" i="1"/>
  <c r="T232" i="1"/>
  <c r="N232" i="1"/>
  <c r="AD231" i="1"/>
  <c r="V231" i="1"/>
  <c r="W231" i="1" s="1"/>
  <c r="T231" i="1"/>
  <c r="Q231" i="1"/>
  <c r="N231" i="1"/>
  <c r="X231" i="1" s="1"/>
  <c r="AD230" i="1"/>
  <c r="X230" i="1"/>
  <c r="V230" i="1"/>
  <c r="W230" i="1" s="1"/>
  <c r="T230" i="1"/>
  <c r="Q230" i="1"/>
  <c r="AD229" i="1"/>
  <c r="V229" i="1"/>
  <c r="W229" i="1" s="1"/>
  <c r="T229" i="1"/>
  <c r="Q229" i="1"/>
  <c r="N229" i="1"/>
  <c r="AD228" i="1"/>
  <c r="T228" i="1"/>
  <c r="N228" i="1"/>
  <c r="AD227" i="1"/>
  <c r="T227" i="1"/>
  <c r="N227" i="1"/>
  <c r="AD226" i="1"/>
  <c r="V226" i="1"/>
  <c r="W226" i="1" s="1"/>
  <c r="T226" i="1"/>
  <c r="Q226" i="1"/>
  <c r="N226" i="1"/>
  <c r="X226" i="1" s="1"/>
  <c r="AD225" i="1"/>
  <c r="N225" i="1"/>
  <c r="AH224" i="1"/>
  <c r="M224" i="1"/>
  <c r="T224" i="1" s="1"/>
  <c r="AD223" i="1"/>
  <c r="AA223" i="1"/>
  <c r="N223" i="1"/>
  <c r="M222" i="1"/>
  <c r="AD221" i="1"/>
  <c r="N221" i="1"/>
  <c r="M220" i="1"/>
  <c r="T220" i="1" s="1"/>
  <c r="AH220" i="1" s="1"/>
  <c r="AD219" i="1"/>
  <c r="N219" i="1"/>
  <c r="AH218" i="1"/>
  <c r="M218" i="1"/>
  <c r="T218" i="1" s="1"/>
  <c r="AD217" i="1"/>
  <c r="N217" i="1"/>
  <c r="AD216" i="1"/>
  <c r="V216" i="1"/>
  <c r="W216" i="1" s="1"/>
  <c r="T216" i="1"/>
  <c r="Q216" i="1"/>
  <c r="N216" i="1"/>
  <c r="X216" i="1" s="1"/>
  <c r="AH215" i="1"/>
  <c r="M215" i="1"/>
  <c r="T215" i="1" s="1"/>
  <c r="AD214" i="1"/>
  <c r="N214" i="1"/>
  <c r="M213" i="1"/>
  <c r="AH213" i="1" s="1"/>
  <c r="Z212" i="1"/>
  <c r="AD212" i="1" s="1"/>
  <c r="N212" i="1"/>
  <c r="AD211" i="1"/>
  <c r="V211" i="1"/>
  <c r="W211" i="1" s="1"/>
  <c r="T211" i="1"/>
  <c r="Q211" i="1"/>
  <c r="N211" i="1"/>
  <c r="X211" i="1" s="1"/>
  <c r="AD210" i="1"/>
  <c r="X210" i="1"/>
  <c r="V210" i="1"/>
  <c r="W210" i="1" s="1"/>
  <c r="M209" i="1"/>
  <c r="AD208" i="1"/>
  <c r="W209" i="1"/>
  <c r="T208" i="1"/>
  <c r="N208" i="1"/>
  <c r="AH207" i="1"/>
  <c r="M207" i="1"/>
  <c r="Q207" i="1" s="1"/>
  <c r="AD206" i="1"/>
  <c r="W207" i="1"/>
  <c r="N206" i="1"/>
  <c r="X206" i="1" s="1"/>
  <c r="AD205" i="1"/>
  <c r="X205" i="1"/>
  <c r="V205" i="1"/>
  <c r="W205" i="1" s="1"/>
  <c r="T205" i="1"/>
  <c r="Q205" i="1"/>
  <c r="AE204" i="1"/>
  <c r="AD204" i="1"/>
  <c r="AB204" i="1"/>
  <c r="AE202" i="1"/>
  <c r="AD202" i="1"/>
  <c r="AB202" i="1"/>
  <c r="AA202" i="1"/>
  <c r="M201" i="1"/>
  <c r="AD201" i="1" s="1"/>
  <c r="AD200" i="1"/>
  <c r="V200" i="1"/>
  <c r="W200" i="1" s="1"/>
  <c r="AA200" i="1" s="1"/>
  <c r="T200" i="1"/>
  <c r="Q200" i="1"/>
  <c r="N200" i="1"/>
  <c r="AD199" i="1"/>
  <c r="V199" i="1"/>
  <c r="W199" i="1" s="1"/>
  <c r="T199" i="1"/>
  <c r="Q199" i="1"/>
  <c r="N199" i="1"/>
  <c r="AD198" i="1"/>
  <c r="V198" i="1"/>
  <c r="W198" i="1" s="1"/>
  <c r="T198" i="1"/>
  <c r="Q198" i="1"/>
  <c r="N198" i="1"/>
  <c r="AD197" i="1"/>
  <c r="V197" i="1"/>
  <c r="W197" i="1" s="1"/>
  <c r="T197" i="1"/>
  <c r="Q197" i="1"/>
  <c r="N197" i="1"/>
  <c r="AD196" i="1"/>
  <c r="V196" i="1"/>
  <c r="W196" i="1" s="1"/>
  <c r="T196" i="1"/>
  <c r="Q196" i="1"/>
  <c r="N196" i="1"/>
  <c r="AE192" i="1"/>
  <c r="AB192" i="1"/>
  <c r="AA192" i="1"/>
  <c r="AE191" i="1"/>
  <c r="AD191" i="1"/>
  <c r="AB191" i="1"/>
  <c r="AA191" i="1"/>
  <c r="AE190" i="1"/>
  <c r="AD190" i="1"/>
  <c r="AB190" i="1"/>
  <c r="AA190" i="1"/>
  <c r="AE189" i="1"/>
  <c r="AB189" i="1"/>
  <c r="Z189" i="1"/>
  <c r="AD189" i="1" s="1"/>
  <c r="AE188" i="1"/>
  <c r="AB188" i="1"/>
  <c r="AD187" i="1"/>
  <c r="T185" i="1"/>
  <c r="N185" i="1"/>
  <c r="X185" i="1" s="1"/>
  <c r="T184" i="1"/>
  <c r="N184" i="1"/>
  <c r="X184" i="1" s="1"/>
  <c r="T183" i="1"/>
  <c r="V183" i="1"/>
  <c r="W183" i="1" s="1"/>
  <c r="N183" i="1"/>
  <c r="X183" i="1" s="1"/>
  <c r="T182" i="1"/>
  <c r="V182" i="1"/>
  <c r="W182" i="1" s="1"/>
  <c r="N182" i="1"/>
  <c r="X182" i="1" s="1"/>
  <c r="T181" i="1"/>
  <c r="V181" i="1"/>
  <c r="W181" i="1" s="1"/>
  <c r="N181" i="1"/>
  <c r="X181" i="1" s="1"/>
  <c r="X180" i="1"/>
  <c r="V180" i="1"/>
  <c r="W180" i="1" s="1"/>
  <c r="AE180" i="1" s="1"/>
  <c r="T180" i="1"/>
  <c r="Q180" i="1"/>
  <c r="V179" i="1"/>
  <c r="W179" i="1" s="1"/>
  <c r="T179" i="1"/>
  <c r="Q179" i="1"/>
  <c r="N179" i="1"/>
  <c r="X178" i="1"/>
  <c r="V178" i="1"/>
  <c r="W178" i="1" s="1"/>
  <c r="T178" i="1"/>
  <c r="Q178" i="1"/>
  <c r="AD177" i="1"/>
  <c r="V177" i="1"/>
  <c r="W177" i="1" s="1"/>
  <c r="T177" i="1"/>
  <c r="Q177" i="1"/>
  <c r="N177" i="1"/>
  <c r="X177" i="1" s="1"/>
  <c r="AD176" i="1"/>
  <c r="V176" i="1"/>
  <c r="W176" i="1" s="1"/>
  <c r="AA176" i="1" s="1"/>
  <c r="T176" i="1"/>
  <c r="Q176" i="1"/>
  <c r="N176" i="1"/>
  <c r="AD175" i="1"/>
  <c r="X175" i="1"/>
  <c r="V175" i="1"/>
  <c r="W175" i="1" s="1"/>
  <c r="Q175" i="1"/>
  <c r="AD174" i="1"/>
  <c r="T174" i="1"/>
  <c r="Q174" i="1"/>
  <c r="N174" i="1"/>
  <c r="AD173" i="1"/>
  <c r="T173" i="1"/>
  <c r="N173" i="1"/>
  <c r="AD172" i="1"/>
  <c r="X172" i="1"/>
  <c r="V172" i="1"/>
  <c r="W172" i="1" s="1"/>
  <c r="T172" i="1"/>
  <c r="Q172" i="1"/>
  <c r="AD170" i="1"/>
  <c r="T170" i="1"/>
  <c r="Q170" i="1"/>
  <c r="N170" i="1"/>
  <c r="AD169" i="1"/>
  <c r="V169" i="1"/>
  <c r="W169" i="1" s="1"/>
  <c r="T169" i="1"/>
  <c r="Q169" i="1"/>
  <c r="N169" i="1"/>
  <c r="X169" i="1" s="1"/>
  <c r="AD168" i="1"/>
  <c r="X168" i="1"/>
  <c r="V168" i="1"/>
  <c r="W168" i="1" s="1"/>
  <c r="T168" i="1"/>
  <c r="Q168" i="1"/>
  <c r="AD167" i="1"/>
  <c r="T167" i="1"/>
  <c r="N167" i="1"/>
  <c r="AD166" i="1"/>
  <c r="V166" i="1"/>
  <c r="W166" i="1" s="1"/>
  <c r="T166" i="1"/>
  <c r="Q166" i="1"/>
  <c r="N166" i="1"/>
  <c r="X166" i="1" s="1"/>
  <c r="AD164" i="1"/>
  <c r="V164" i="1"/>
  <c r="W164" i="1" s="1"/>
  <c r="T164" i="1"/>
  <c r="Q164" i="1"/>
  <c r="N164" i="1"/>
  <c r="AD162" i="1"/>
  <c r="V162" i="1"/>
  <c r="W162" i="1" s="1"/>
  <c r="AA162" i="1" s="1"/>
  <c r="T162" i="1"/>
  <c r="Q162" i="1"/>
  <c r="N162" i="1"/>
  <c r="AD161" i="1"/>
  <c r="V161" i="1"/>
  <c r="W161" i="1" s="1"/>
  <c r="T161" i="1"/>
  <c r="Q161" i="1"/>
  <c r="N161" i="1"/>
  <c r="X161" i="1" s="1"/>
  <c r="AD160" i="1"/>
  <c r="T160" i="1"/>
  <c r="N160" i="1"/>
  <c r="AD159" i="1"/>
  <c r="X159" i="1"/>
  <c r="V159" i="1"/>
  <c r="W159" i="1" s="1"/>
  <c r="T159" i="1"/>
  <c r="Q159" i="1"/>
  <c r="AD158" i="1"/>
  <c r="X158" i="1"/>
  <c r="V158" i="1"/>
  <c r="W158" i="1" s="1"/>
  <c r="AB158" i="1" s="1"/>
  <c r="T158" i="1"/>
  <c r="Q158" i="1"/>
  <c r="AD157" i="1"/>
  <c r="T157" i="1"/>
  <c r="Q157" i="1"/>
  <c r="N157" i="1"/>
  <c r="AD156" i="1"/>
  <c r="V156" i="1"/>
  <c r="W156" i="1" s="1"/>
  <c r="T156" i="1"/>
  <c r="Q156" i="1"/>
  <c r="N156" i="1"/>
  <c r="X156" i="1" s="1"/>
  <c r="AD155" i="1"/>
  <c r="X155" i="1"/>
  <c r="V155" i="1"/>
  <c r="W155" i="1" s="1"/>
  <c r="AA155" i="1" s="1"/>
  <c r="T155" i="1"/>
  <c r="Q155" i="1"/>
  <c r="AD153" i="1"/>
  <c r="V153" i="1"/>
  <c r="W153" i="1" s="1"/>
  <c r="T153" i="1"/>
  <c r="Q153" i="1"/>
  <c r="N153" i="1"/>
  <c r="AD151" i="1"/>
  <c r="T151" i="1"/>
  <c r="N151" i="1"/>
  <c r="AD150" i="1"/>
  <c r="T150" i="1"/>
  <c r="AD149" i="1"/>
  <c r="V149" i="1"/>
  <c r="W149" i="1" s="1"/>
  <c r="T149" i="1"/>
  <c r="Q149" i="1"/>
  <c r="N149" i="1"/>
  <c r="AD148" i="1"/>
  <c r="V148" i="1"/>
  <c r="W148" i="1" s="1"/>
  <c r="AA148" i="1" s="1"/>
  <c r="T148" i="1"/>
  <c r="Q148" i="1"/>
  <c r="N148" i="1"/>
  <c r="AD147" i="1"/>
  <c r="X147" i="1"/>
  <c r="V147" i="1"/>
  <c r="W147" i="1" s="1"/>
  <c r="AE147" i="1" s="1"/>
  <c r="T147" i="1"/>
  <c r="Q147" i="1"/>
  <c r="T145" i="1"/>
  <c r="V145" i="1"/>
  <c r="W145" i="1" s="1"/>
  <c r="N145" i="1"/>
  <c r="AD143" i="1"/>
  <c r="T143" i="1"/>
  <c r="V143" i="1"/>
  <c r="W143" i="1" s="1"/>
  <c r="N143" i="1"/>
  <c r="AD142" i="1"/>
  <c r="V142" i="1"/>
  <c r="W142" i="1" s="1"/>
  <c r="T142" i="1"/>
  <c r="Q142" i="1"/>
  <c r="N142" i="1"/>
  <c r="X142" i="1" s="1"/>
  <c r="AD140" i="1"/>
  <c r="T140" i="1"/>
  <c r="V140" i="1"/>
  <c r="W140" i="1" s="1"/>
  <c r="N140" i="1"/>
  <c r="AD138" i="1"/>
  <c r="T138" i="1"/>
  <c r="V138" i="1"/>
  <c r="W138" i="1" s="1"/>
  <c r="N138" i="1"/>
  <c r="AD137" i="1"/>
  <c r="V137" i="1"/>
  <c r="W137" i="1" s="1"/>
  <c r="T137" i="1"/>
  <c r="Q137" i="1"/>
  <c r="N137" i="1"/>
  <c r="X137" i="1" s="1"/>
  <c r="AE136" i="1"/>
  <c r="AD136" i="1"/>
  <c r="AB136" i="1"/>
  <c r="AA136" i="1"/>
  <c r="X136" i="1"/>
  <c r="Q136" i="1"/>
  <c r="V135" i="1"/>
  <c r="W135" i="1" s="1"/>
  <c r="N135" i="1"/>
  <c r="AD134" i="1"/>
  <c r="V134" i="1"/>
  <c r="W134" i="1" s="1"/>
  <c r="AA134" i="1" s="1"/>
  <c r="T134" i="1"/>
  <c r="Q134" i="1"/>
  <c r="N134" i="1"/>
  <c r="AD133" i="1"/>
  <c r="X133" i="1"/>
  <c r="W133" i="1"/>
  <c r="Q133" i="1"/>
  <c r="AD132" i="1"/>
  <c r="AA132" i="1"/>
  <c r="Q132" i="1"/>
  <c r="N132" i="1"/>
  <c r="AB132" i="1" s="1"/>
  <c r="AD131" i="1"/>
  <c r="W131" i="1"/>
  <c r="T131" i="1"/>
  <c r="Q131" i="1"/>
  <c r="N131" i="1"/>
  <c r="AD130" i="1"/>
  <c r="X130" i="1"/>
  <c r="V130" i="1"/>
  <c r="W130" i="1" s="1"/>
  <c r="T130" i="1"/>
  <c r="Q130" i="1"/>
  <c r="AD129" i="1"/>
  <c r="T129" i="1"/>
  <c r="Q129" i="1"/>
  <c r="N129" i="1"/>
  <c r="AD128" i="1"/>
  <c r="V128" i="1"/>
  <c r="W128" i="1" s="1"/>
  <c r="T128" i="1"/>
  <c r="Q128" i="1"/>
  <c r="N128" i="1"/>
  <c r="X128" i="1" s="1"/>
  <c r="X127" i="1"/>
  <c r="T127" i="1"/>
  <c r="V127" i="1"/>
  <c r="W127" i="1" s="1"/>
  <c r="AD126" i="1"/>
  <c r="T126" i="1"/>
  <c r="V126" i="1"/>
  <c r="W126" i="1" s="1"/>
  <c r="N126" i="1"/>
  <c r="X125" i="1"/>
  <c r="T125" i="1"/>
  <c r="V125" i="1"/>
  <c r="W125" i="1" s="1"/>
  <c r="AD124" i="1"/>
  <c r="T124" i="1"/>
  <c r="Q124" i="1"/>
  <c r="N124" i="1"/>
  <c r="X123" i="1"/>
  <c r="T123" i="1"/>
  <c r="V123" i="1"/>
  <c r="W123" i="1" s="1"/>
  <c r="AD122" i="1"/>
  <c r="T122" i="1"/>
  <c r="Q122" i="1"/>
  <c r="N122" i="1"/>
  <c r="AD121" i="1"/>
  <c r="V121" i="1"/>
  <c r="W121" i="1" s="1"/>
  <c r="T121" i="1"/>
  <c r="Q121" i="1"/>
  <c r="N121" i="1"/>
  <c r="X121" i="1" s="1"/>
  <c r="AD120" i="1"/>
  <c r="X120" i="1"/>
  <c r="V120" i="1"/>
  <c r="W120" i="1" s="1"/>
  <c r="AB120" i="1" s="1"/>
  <c r="T120" i="1"/>
  <c r="Q120" i="1"/>
  <c r="AD119" i="1"/>
  <c r="V119" i="1"/>
  <c r="W119" i="1" s="1"/>
  <c r="T119" i="1"/>
  <c r="Q119" i="1"/>
  <c r="N119" i="1"/>
  <c r="AD118" i="1"/>
  <c r="X118" i="1"/>
  <c r="V118" i="1"/>
  <c r="W118" i="1" s="1"/>
  <c r="T118" i="1"/>
  <c r="Q118" i="1"/>
  <c r="AE117" i="1"/>
  <c r="AD117" i="1"/>
  <c r="AB117" i="1"/>
  <c r="AA117" i="1"/>
  <c r="X117" i="1"/>
  <c r="Q117" i="1"/>
  <c r="AD116" i="1"/>
  <c r="Q116" i="1"/>
  <c r="N116" i="1"/>
  <c r="AD115" i="1"/>
  <c r="V115" i="1"/>
  <c r="W115" i="1" s="1"/>
  <c r="AA115" i="1" s="1"/>
  <c r="T115" i="1"/>
  <c r="Q115" i="1"/>
  <c r="N115" i="1"/>
  <c r="AD114" i="1"/>
  <c r="V114" i="1"/>
  <c r="W114" i="1" s="1"/>
  <c r="T114" i="1"/>
  <c r="Q114" i="1"/>
  <c r="N114" i="1"/>
  <c r="X114" i="1" s="1"/>
  <c r="AD113" i="1"/>
  <c r="X113" i="1"/>
  <c r="W113" i="1"/>
  <c r="AB113" i="1" s="1"/>
  <c r="Q113" i="1"/>
  <c r="M112" i="1"/>
  <c r="L112" i="1"/>
  <c r="AD111" i="1"/>
  <c r="V112" i="1"/>
  <c r="W112" i="1" s="1"/>
  <c r="N111" i="1"/>
  <c r="X111" i="1" s="1"/>
  <c r="AD110" i="1"/>
  <c r="V110" i="1"/>
  <c r="W110" i="1" s="1"/>
  <c r="AA110" i="1" s="1"/>
  <c r="T110" i="1"/>
  <c r="Q110" i="1"/>
  <c r="N110" i="1"/>
  <c r="X110" i="1" s="1"/>
  <c r="M109" i="1"/>
  <c r="L109" i="1"/>
  <c r="AD108" i="1"/>
  <c r="N108" i="1"/>
  <c r="AD107" i="1"/>
  <c r="V107" i="1"/>
  <c r="W107" i="1" s="1"/>
  <c r="AA107" i="1" s="1"/>
  <c r="T107" i="1"/>
  <c r="Q107" i="1"/>
  <c r="N107" i="1"/>
  <c r="AD106" i="1"/>
  <c r="X106" i="1"/>
  <c r="V106" i="1"/>
  <c r="W106" i="1" s="1"/>
  <c r="T106" i="1"/>
  <c r="Q106" i="1"/>
  <c r="AD105" i="1"/>
  <c r="Q105" i="1"/>
  <c r="N105" i="1"/>
  <c r="AD104" i="1"/>
  <c r="Q104" i="1"/>
  <c r="N104" i="1"/>
  <c r="AD103" i="1"/>
  <c r="V103" i="1"/>
  <c r="W103" i="1" s="1"/>
  <c r="AA103" i="1" s="1"/>
  <c r="T103" i="1"/>
  <c r="Q103" i="1"/>
  <c r="N103" i="1"/>
  <c r="X103" i="1" s="1"/>
  <c r="Q101" i="1"/>
  <c r="N101" i="1"/>
  <c r="AD100" i="1"/>
  <c r="N100" i="1"/>
  <c r="M99" i="1"/>
  <c r="W99" i="1" s="1"/>
  <c r="L99" i="1"/>
  <c r="AD98" i="1"/>
  <c r="N98" i="1"/>
  <c r="X98" i="1" s="1"/>
  <c r="M97" i="1"/>
  <c r="L97" i="1"/>
  <c r="AD96" i="1"/>
  <c r="N96" i="1"/>
  <c r="M95" i="1"/>
  <c r="L95" i="1"/>
  <c r="AD94" i="1"/>
  <c r="N94" i="1"/>
  <c r="M93" i="1"/>
  <c r="AD92" i="1"/>
  <c r="W93" i="1"/>
  <c r="N92" i="1"/>
  <c r="X92" i="1" s="1"/>
  <c r="AD91" i="1"/>
  <c r="V91" i="1"/>
  <c r="W91" i="1" s="1"/>
  <c r="AA91" i="1" s="1"/>
  <c r="Q91" i="1"/>
  <c r="N91" i="1"/>
  <c r="M90" i="1"/>
  <c r="AD89" i="1"/>
  <c r="W90" i="1"/>
  <c r="N89" i="1"/>
  <c r="X89" i="1" s="1"/>
  <c r="V88" i="1"/>
  <c r="W88" i="1" s="1"/>
  <c r="M88" i="1"/>
  <c r="L88" i="1"/>
  <c r="AD87" i="1"/>
  <c r="N87" i="1"/>
  <c r="X87" i="1" s="1"/>
  <c r="AD86" i="1"/>
  <c r="V86" i="1"/>
  <c r="W86" i="1" s="1"/>
  <c r="T86" i="1"/>
  <c r="Q86" i="1"/>
  <c r="N86" i="1"/>
  <c r="X86" i="1" s="1"/>
  <c r="AD85" i="1"/>
  <c r="X85" i="1"/>
  <c r="V85" i="1"/>
  <c r="W85" i="1" s="1"/>
  <c r="Q85" i="1"/>
  <c r="M84" i="1"/>
  <c r="AD83" i="1"/>
  <c r="W84" i="1"/>
  <c r="N83" i="1"/>
  <c r="X83" i="1" s="1"/>
  <c r="AD82" i="1"/>
  <c r="V82" i="1"/>
  <c r="W82" i="1" s="1"/>
  <c r="Q82" i="1"/>
  <c r="N82" i="1"/>
  <c r="X82" i="1" s="1"/>
  <c r="M81" i="1"/>
  <c r="AD80" i="1"/>
  <c r="W81" i="1"/>
  <c r="N80" i="1"/>
  <c r="X80" i="1" s="1"/>
  <c r="Q79" i="1"/>
  <c r="AD78" i="1"/>
  <c r="W79" i="1"/>
  <c r="AA78" i="1" s="1"/>
  <c r="N78" i="1"/>
  <c r="X78" i="1" s="1"/>
  <c r="X77" i="1"/>
  <c r="V77" i="1"/>
  <c r="W77" i="1" s="1"/>
  <c r="T77" i="1"/>
  <c r="Q77" i="1"/>
  <c r="AE76" i="1"/>
  <c r="X76" i="1"/>
  <c r="V76" i="1"/>
  <c r="W76" i="1" s="1"/>
  <c r="T76" i="1"/>
  <c r="Q76" i="1"/>
  <c r="AE73" i="1"/>
  <c r="AB73" i="1"/>
  <c r="AA73" i="1"/>
  <c r="AE72" i="1"/>
  <c r="AB72" i="1"/>
  <c r="AA72" i="1"/>
  <c r="AE66" i="1"/>
  <c r="AB66" i="1"/>
  <c r="AA66" i="1"/>
  <c r="AE65" i="1"/>
  <c r="AB65" i="1"/>
  <c r="AA65" i="1"/>
  <c r="AE64" i="1"/>
  <c r="AB64" i="1"/>
  <c r="AA64" i="1"/>
  <c r="AE63" i="1"/>
  <c r="AB63" i="1"/>
  <c r="AA63" i="1"/>
  <c r="AE62" i="1"/>
  <c r="AB62" i="1"/>
  <c r="AA62" i="1"/>
  <c r="M61" i="1"/>
  <c r="Q61" i="1" s="1"/>
  <c r="V60" i="1"/>
  <c r="W60" i="1" s="1"/>
  <c r="T60" i="1"/>
  <c r="Q60" i="1"/>
  <c r="N60" i="1"/>
  <c r="V59" i="1"/>
  <c r="W59" i="1" s="1"/>
  <c r="T59" i="1"/>
  <c r="Q59" i="1"/>
  <c r="N59" i="1"/>
  <c r="V58" i="1"/>
  <c r="W58" i="1" s="1"/>
  <c r="T58" i="1"/>
  <c r="Q58" i="1"/>
  <c r="N58" i="1"/>
  <c r="V57" i="1"/>
  <c r="W57" i="1" s="1"/>
  <c r="T57" i="1"/>
  <c r="Q57" i="1"/>
  <c r="N57" i="1"/>
  <c r="V56" i="1"/>
  <c r="W56" i="1" s="1"/>
  <c r="T56" i="1"/>
  <c r="T61" i="1" s="1"/>
  <c r="Q56" i="1"/>
  <c r="N56" i="1"/>
  <c r="AB52" i="1"/>
  <c r="AA27" i="1"/>
  <c r="AA11" i="1"/>
  <c r="T209" i="1" l="1"/>
  <c r="AH209" i="1"/>
  <c r="AH279" i="1"/>
  <c r="AH284" i="1"/>
  <c r="AH286" i="1"/>
  <c r="T84" i="1"/>
  <c r="Q84" i="1"/>
  <c r="T93" i="1"/>
  <c r="Q93" i="1"/>
  <c r="AE179" i="1"/>
  <c r="T90" i="1"/>
  <c r="Q90" i="1"/>
  <c r="AB283" i="1"/>
  <c r="V682" i="1"/>
  <c r="W682" i="1" s="1"/>
  <c r="Q126" i="1"/>
  <c r="AB348" i="1"/>
  <c r="AH237" i="1"/>
  <c r="AB241" i="1"/>
  <c r="V357" i="1"/>
  <c r="W357" i="1" s="1"/>
  <c r="X357" i="1" s="1"/>
  <c r="AE439" i="1"/>
  <c r="AH210" i="1"/>
  <c r="AB545" i="1"/>
  <c r="X115" i="1"/>
  <c r="T219" i="1"/>
  <c r="Q273" i="1"/>
  <c r="AH273" i="1" s="1"/>
  <c r="AH313" i="1"/>
  <c r="AH352" i="1"/>
  <c r="Q385" i="1"/>
  <c r="AB502" i="1"/>
  <c r="AB644" i="1"/>
  <c r="AB128" i="1"/>
  <c r="AB176" i="1"/>
  <c r="AE212" i="1"/>
  <c r="AH257" i="1"/>
  <c r="AH263" i="1"/>
  <c r="X309" i="1"/>
  <c r="X351" i="1"/>
  <c r="V537" i="1"/>
  <c r="W537" i="1" s="1"/>
  <c r="X537" i="1" s="1"/>
  <c r="AE548" i="1"/>
  <c r="AE582" i="1"/>
  <c r="AE613" i="1"/>
  <c r="AE623" i="1"/>
  <c r="AH315" i="1"/>
  <c r="V170" i="1"/>
  <c r="W170" i="1" s="1"/>
  <c r="V303" i="1"/>
  <c r="W303" i="1" s="1"/>
  <c r="AE696" i="1"/>
  <c r="AE286" i="1"/>
  <c r="AA286" i="1"/>
  <c r="AB349" i="1"/>
  <c r="AE349" i="1"/>
  <c r="AE528" i="1"/>
  <c r="AA528" i="1"/>
  <c r="Q143" i="1"/>
  <c r="AB287" i="1"/>
  <c r="AH329" i="1"/>
  <c r="Q642" i="1"/>
  <c r="AH290" i="1"/>
  <c r="N187" i="1"/>
  <c r="Q138" i="1"/>
  <c r="AA189" i="1"/>
  <c r="AB247" i="1"/>
  <c r="AH259" i="1"/>
  <c r="AH294" i="1"/>
  <c r="AE295" i="1"/>
  <c r="AH297" i="1"/>
  <c r="AH322" i="1"/>
  <c r="AH354" i="1"/>
  <c r="AB384" i="1"/>
  <c r="AB400" i="1"/>
  <c r="V459" i="1"/>
  <c r="W459" i="1" s="1"/>
  <c r="AA459" i="1" s="1"/>
  <c r="W552" i="1"/>
  <c r="AE552" i="1" s="1"/>
  <c r="AB631" i="1"/>
  <c r="Q649" i="1"/>
  <c r="X674" i="1"/>
  <c r="V728" i="1"/>
  <c r="W728" i="1" s="1"/>
  <c r="AE728" i="1" s="1"/>
  <c r="AH308" i="1"/>
  <c r="AH346" i="1"/>
  <c r="Z349" i="1"/>
  <c r="AD349" i="1" s="1"/>
  <c r="AB507" i="1"/>
  <c r="AE164" i="1"/>
  <c r="V339" i="1"/>
  <c r="W339" i="1" s="1"/>
  <c r="X339" i="1" s="1"/>
  <c r="AB346" i="1"/>
  <c r="AB476" i="1"/>
  <c r="AB529" i="1"/>
  <c r="Q530" i="1"/>
  <c r="T576" i="1"/>
  <c r="AB573" i="1"/>
  <c r="AE590" i="1"/>
  <c r="V629" i="1"/>
  <c r="W629" i="1" s="1"/>
  <c r="AB629" i="1" s="1"/>
  <c r="AB635" i="1"/>
  <c r="Q638" i="1"/>
  <c r="AE648" i="1"/>
  <c r="AA153" i="1"/>
  <c r="AB153" i="1"/>
  <c r="M52" i="1"/>
  <c r="AE132" i="1"/>
  <c r="T246" i="1"/>
  <c r="AH246" i="1"/>
  <c r="Q260" i="1"/>
  <c r="AH260" i="1" s="1"/>
  <c r="V260" i="1"/>
  <c r="W260" i="1" s="1"/>
  <c r="AA260" i="1" s="1"/>
  <c r="W291" i="1"/>
  <c r="AE291" i="1" s="1"/>
  <c r="Z291" i="1"/>
  <c r="AD291" i="1" s="1"/>
  <c r="Q468" i="1"/>
  <c r="V468" i="1"/>
  <c r="W468" i="1" s="1"/>
  <c r="AE468" i="1" s="1"/>
  <c r="AB543" i="1"/>
  <c r="X543" i="1"/>
  <c r="V716" i="1"/>
  <c r="W716" i="1" s="1"/>
  <c r="AA716" i="1" s="1"/>
  <c r="Q716" i="1"/>
  <c r="AB103" i="1"/>
  <c r="V157" i="1"/>
  <c r="W157" i="1" s="1"/>
  <c r="X60" i="1"/>
  <c r="AE161" i="1"/>
  <c r="AE169" i="1"/>
  <c r="AB179" i="1"/>
  <c r="V185" i="1"/>
  <c r="W185" i="1" s="1"/>
  <c r="Q185" i="1"/>
  <c r="Q227" i="1"/>
  <c r="V227" i="1"/>
  <c r="W227" i="1" s="1"/>
  <c r="Q232" i="1"/>
  <c r="V232" i="1"/>
  <c r="W232" i="1" s="1"/>
  <c r="X232" i="1" s="1"/>
  <c r="X240" i="1"/>
  <c r="AB240" i="1"/>
  <c r="AE303" i="1"/>
  <c r="X313" i="1"/>
  <c r="Z317" i="1"/>
  <c r="AD317" i="1" s="1"/>
  <c r="AH319" i="1"/>
  <c r="AH327" i="1"/>
  <c r="T338" i="1"/>
  <c r="AH338" i="1" s="1"/>
  <c r="AE394" i="1"/>
  <c r="AE438" i="1"/>
  <c r="AE455" i="1"/>
  <c r="AA482" i="1"/>
  <c r="AE545" i="1"/>
  <c r="AB575" i="1"/>
  <c r="AB632" i="1"/>
  <c r="AA640" i="1"/>
  <c r="AB705" i="1"/>
  <c r="AE705" i="1"/>
  <c r="AE288" i="1"/>
  <c r="AH288" i="1"/>
  <c r="AA496" i="1"/>
  <c r="X542" i="1"/>
  <c r="AB542" i="1"/>
  <c r="X545" i="1"/>
  <c r="AA573" i="1"/>
  <c r="AE573" i="1"/>
  <c r="T725" i="1"/>
  <c r="Q747" i="1"/>
  <c r="W747" i="1" s="1"/>
  <c r="AB747" i="1" s="1"/>
  <c r="V747" i="1"/>
  <c r="Q184" i="1"/>
  <c r="V184" i="1"/>
  <c r="W184" i="1" s="1"/>
  <c r="Z184" i="1" s="1"/>
  <c r="AD184" i="1" s="1"/>
  <c r="Q238" i="1"/>
  <c r="AH238" i="1" s="1"/>
  <c r="V238" i="1"/>
  <c r="W238" i="1" s="1"/>
  <c r="AE238" i="1" s="1"/>
  <c r="AB91" i="1"/>
  <c r="V105" i="1"/>
  <c r="W105" i="1" s="1"/>
  <c r="X105" i="1" s="1"/>
  <c r="V116" i="1"/>
  <c r="W116" i="1" s="1"/>
  <c r="AB116" i="1" s="1"/>
  <c r="V122" i="1"/>
  <c r="W122" i="1" s="1"/>
  <c r="V124" i="1"/>
  <c r="W124" i="1" s="1"/>
  <c r="X124" i="1" s="1"/>
  <c r="Q140" i="1"/>
  <c r="Q145" i="1"/>
  <c r="X153" i="1"/>
  <c r="V173" i="1"/>
  <c r="W173" i="1" s="1"/>
  <c r="AE173" i="1" s="1"/>
  <c r="T201" i="1"/>
  <c r="T236" i="1"/>
  <c r="AH235" i="1"/>
  <c r="AH247" i="1"/>
  <c r="Q251" i="1"/>
  <c r="AH251" i="1" s="1"/>
  <c r="AH266" i="1"/>
  <c r="AH283" i="1"/>
  <c r="AB284" i="1"/>
  <c r="AB291" i="1"/>
  <c r="AH293" i="1"/>
  <c r="V383" i="1"/>
  <c r="W383" i="1" s="1"/>
  <c r="AB383" i="1" s="1"/>
  <c r="AE475" i="1"/>
  <c r="AA475" i="1"/>
  <c r="W558" i="1"/>
  <c r="AE558" i="1" s="1"/>
  <c r="Z558" i="1"/>
  <c r="AD558" i="1" s="1"/>
  <c r="AE586" i="1"/>
  <c r="AA586" i="1"/>
  <c r="V607" i="1"/>
  <c r="W607" i="1" s="1"/>
  <c r="Q607" i="1"/>
  <c r="X196" i="1"/>
  <c r="AH211" i="1"/>
  <c r="AH244" i="1"/>
  <c r="AH256" i="1"/>
  <c r="AH258" i="1"/>
  <c r="AH262" i="1"/>
  <c r="AE266" i="1"/>
  <c r="AH269" i="1"/>
  <c r="AE273" i="1"/>
  <c r="AB285" i="1"/>
  <c r="AH296" i="1"/>
  <c r="AH307" i="1"/>
  <c r="AH309" i="1"/>
  <c r="AH316" i="1"/>
  <c r="AH328" i="1"/>
  <c r="AH337" i="1"/>
  <c r="AB338" i="1"/>
  <c r="AH339" i="1"/>
  <c r="AH348" i="1"/>
  <c r="AB387" i="1"/>
  <c r="AE458" i="1"/>
  <c r="AB483" i="1"/>
  <c r="AB497" i="1"/>
  <c r="X514" i="1"/>
  <c r="AA591" i="1"/>
  <c r="X728" i="1"/>
  <c r="T755" i="1"/>
  <c r="AB196" i="1"/>
  <c r="AA212" i="1"/>
  <c r="T372" i="1"/>
  <c r="T388" i="1"/>
  <c r="AE446" i="1"/>
  <c r="AE470" i="1"/>
  <c r="Z545" i="1"/>
  <c r="AD545" i="1" s="1"/>
  <c r="AE622" i="1"/>
  <c r="AB720" i="1"/>
  <c r="N755" i="1"/>
  <c r="Q751" i="1"/>
  <c r="W751" i="1" s="1"/>
  <c r="AE751" i="1" s="1"/>
  <c r="AE58" i="1"/>
  <c r="AA58" i="1"/>
  <c r="AB58" i="1"/>
  <c r="AE80" i="1"/>
  <c r="AB80" i="1"/>
  <c r="AA80" i="1"/>
  <c r="AA114" i="1"/>
  <c r="AE114" i="1"/>
  <c r="AB210" i="1"/>
  <c r="AE210" i="1"/>
  <c r="AE85" i="1"/>
  <c r="AA85" i="1"/>
  <c r="AB85" i="1"/>
  <c r="AB77" i="1"/>
  <c r="T99" i="1"/>
  <c r="Q99" i="1"/>
  <c r="X126" i="1"/>
  <c r="AB168" i="1"/>
  <c r="AE168" i="1"/>
  <c r="AE172" i="1"/>
  <c r="AB172" i="1"/>
  <c r="AB56" i="1"/>
  <c r="X58" i="1"/>
  <c r="X81" i="1"/>
  <c r="AB82" i="1"/>
  <c r="Q88" i="1"/>
  <c r="T88" i="1"/>
  <c r="AB92" i="1"/>
  <c r="AB107" i="1"/>
  <c r="AB115" i="1"/>
  <c r="AE131" i="1"/>
  <c r="V132" i="1"/>
  <c r="W132" i="1" s="1"/>
  <c r="X132" i="1" s="1"/>
  <c r="Q201" i="1"/>
  <c r="Q228" i="1"/>
  <c r="AH228" i="1" s="1"/>
  <c r="V228" i="1"/>
  <c r="W228" i="1" s="1"/>
  <c r="AB228" i="1" s="1"/>
  <c r="AH243" i="1"/>
  <c r="AB244" i="1"/>
  <c r="X244" i="1"/>
  <c r="X284" i="1"/>
  <c r="AE285" i="1"/>
  <c r="V371" i="1"/>
  <c r="Q371" i="1"/>
  <c r="AE507" i="1"/>
  <c r="AB59" i="1"/>
  <c r="Q81" i="1"/>
  <c r="T81" i="1"/>
  <c r="Q112" i="1"/>
  <c r="T112" i="1"/>
  <c r="AE128" i="1"/>
  <c r="AB83" i="1"/>
  <c r="AE86" i="1"/>
  <c r="AE120" i="1"/>
  <c r="AE121" i="1"/>
  <c r="AA128" i="1"/>
  <c r="X200" i="1"/>
  <c r="AB200" i="1"/>
  <c r="V225" i="1"/>
  <c r="W225" i="1" s="1"/>
  <c r="Q225" i="1"/>
  <c r="V264" i="1"/>
  <c r="W264" i="1" s="1"/>
  <c r="AE264" i="1" s="1"/>
  <c r="Q264" i="1"/>
  <c r="AH264" i="1" s="1"/>
  <c r="AA269" i="1"/>
  <c r="AE269" i="1"/>
  <c r="AE338" i="1"/>
  <c r="N372" i="1"/>
  <c r="AE372" i="1" s="1"/>
  <c r="V369" i="1"/>
  <c r="W369" i="1" s="1"/>
  <c r="Q369" i="1"/>
  <c r="AB370" i="1"/>
  <c r="AE370" i="1"/>
  <c r="AA619" i="1"/>
  <c r="AE619" i="1"/>
  <c r="AB621" i="1"/>
  <c r="AA621" i="1"/>
  <c r="AE621" i="1"/>
  <c r="V100" i="1"/>
  <c r="W100" i="1" s="1"/>
  <c r="X100" i="1" s="1"/>
  <c r="Q100" i="1"/>
  <c r="AE115" i="1"/>
  <c r="X135" i="1"/>
  <c r="AE142" i="1"/>
  <c r="Z145" i="1"/>
  <c r="AD145" i="1" s="1"/>
  <c r="Q151" i="1"/>
  <c r="V151" i="1"/>
  <c r="W151" i="1" s="1"/>
  <c r="AE157" i="1"/>
  <c r="AE158" i="1"/>
  <c r="AA159" i="1"/>
  <c r="AB159" i="1"/>
  <c r="V160" i="1"/>
  <c r="W160" i="1" s="1"/>
  <c r="AA160" i="1" s="1"/>
  <c r="Q160" i="1"/>
  <c r="Q167" i="1"/>
  <c r="V167" i="1"/>
  <c r="W167" i="1" s="1"/>
  <c r="AB167" i="1" s="1"/>
  <c r="AB180" i="1"/>
  <c r="T222" i="1"/>
  <c r="Q242" i="1"/>
  <c r="AH242" i="1" s="1"/>
  <c r="T242" i="1"/>
  <c r="AH241" i="1" s="1"/>
  <c r="AE290" i="1"/>
  <c r="AA290" i="1"/>
  <c r="AE328" i="1"/>
  <c r="X346" i="1"/>
  <c r="Q358" i="1"/>
  <c r="V358" i="1"/>
  <c r="W358" i="1" s="1"/>
  <c r="AD366" i="1"/>
  <c r="AA366" i="1"/>
  <c r="AB223" i="1"/>
  <c r="AB230" i="1"/>
  <c r="AE230" i="1"/>
  <c r="X237" i="1"/>
  <c r="AH240" i="1"/>
  <c r="AB257" i="1"/>
  <c r="X257" i="1"/>
  <c r="AA257" i="1"/>
  <c r="AE257" i="1"/>
  <c r="X259" i="1"/>
  <c r="AB259" i="1"/>
  <c r="AA259" i="1"/>
  <c r="AE259" i="1"/>
  <c r="AA266" i="1"/>
  <c r="AB266" i="1"/>
  <c r="Q386" i="1"/>
  <c r="V386" i="1"/>
  <c r="W386" i="1" s="1"/>
  <c r="AE386" i="1" s="1"/>
  <c r="AE454" i="1"/>
  <c r="AA454" i="1"/>
  <c r="Z179" i="1"/>
  <c r="AD179" i="1" s="1"/>
  <c r="N373" i="1"/>
  <c r="M192" i="1" s="1"/>
  <c r="AD192" i="1" s="1"/>
  <c r="M373" i="1"/>
  <c r="T207" i="1"/>
  <c r="AH216" i="1"/>
  <c r="AH226" i="1"/>
  <c r="AH229" i="1"/>
  <c r="AH230" i="1"/>
  <c r="AH231" i="1"/>
  <c r="AB233" i="1"/>
  <c r="AE240" i="1"/>
  <c r="AH250" i="1"/>
  <c r="X251" i="1"/>
  <c r="AH253" i="1"/>
  <c r="AH270" i="1"/>
  <c r="AB286" i="1"/>
  <c r="AH287" i="1"/>
  <c r="AA293" i="1"/>
  <c r="AH295" i="1"/>
  <c r="AH302" i="1"/>
  <c r="AH317" i="1"/>
  <c r="AH318" i="1"/>
  <c r="AB319" i="1"/>
  <c r="AH323" i="1"/>
  <c r="AH326" i="1"/>
  <c r="AH341" i="1"/>
  <c r="AH345" i="1"/>
  <c r="V368" i="1"/>
  <c r="W368" i="1" s="1"/>
  <c r="AB368" i="1" s="1"/>
  <c r="Q368" i="1"/>
  <c r="V416" i="1"/>
  <c r="W416" i="1" s="1"/>
  <c r="AB416" i="1" s="1"/>
  <c r="Q416" i="1"/>
  <c r="AE421" i="1"/>
  <c r="Q463" i="1"/>
  <c r="V463" i="1"/>
  <c r="W463" i="1" s="1"/>
  <c r="AB463" i="1" s="1"/>
  <c r="AE497" i="1"/>
  <c r="AE529" i="1"/>
  <c r="T561" i="1"/>
  <c r="X573" i="1"/>
  <c r="X575" i="1"/>
  <c r="AA582" i="1"/>
  <c r="AB636" i="1"/>
  <c r="AA661" i="1"/>
  <c r="AB661" i="1"/>
  <c r="AE661" i="1"/>
  <c r="AB666" i="1"/>
  <c r="AA688" i="1"/>
  <c r="X688" i="1"/>
  <c r="AE688" i="1"/>
  <c r="V689" i="1"/>
  <c r="W689" i="1" s="1"/>
  <c r="AE689" i="1" s="1"/>
  <c r="Q689" i="1"/>
  <c r="X696" i="1"/>
  <c r="AA696" i="1"/>
  <c r="AE708" i="1"/>
  <c r="AA708" i="1"/>
  <c r="AE149" i="1"/>
  <c r="AB161" i="1"/>
  <c r="X164" i="1"/>
  <c r="AA169" i="1"/>
  <c r="Z180" i="1"/>
  <c r="AD180" i="1" s="1"/>
  <c r="AB212" i="1"/>
  <c r="AE229" i="1"/>
  <c r="AE241" i="1"/>
  <c r="AE258" i="1"/>
  <c r="AB293" i="1"/>
  <c r="AE302" i="1"/>
  <c r="AH303" i="1"/>
  <c r="AH330" i="1"/>
  <c r="AH340" i="1"/>
  <c r="AH347" i="1"/>
  <c r="X348" i="1"/>
  <c r="X350" i="1"/>
  <c r="Q364" i="1"/>
  <c r="X354" i="1"/>
  <c r="AH356" i="1"/>
  <c r="V367" i="1"/>
  <c r="W367" i="1" s="1"/>
  <c r="Q367" i="1"/>
  <c r="AE418" i="1"/>
  <c r="Q487" i="1"/>
  <c r="V487" i="1"/>
  <c r="Z487" i="1" s="1"/>
  <c r="AD487" i="1" s="1"/>
  <c r="X497" i="1"/>
  <c r="AB504" i="1"/>
  <c r="X529" i="1"/>
  <c r="V534" i="1"/>
  <c r="W534" i="1" s="1"/>
  <c r="AA534" i="1" s="1"/>
  <c r="Q534" i="1"/>
  <c r="Z544" i="1"/>
  <c r="AD544" i="1" s="1"/>
  <c r="AB544" i="1"/>
  <c r="AA590" i="1"/>
  <c r="V604" i="1"/>
  <c r="W604" i="1" s="1"/>
  <c r="AB604" i="1" s="1"/>
  <c r="X631" i="1"/>
  <c r="AE635" i="1"/>
  <c r="AA635" i="1"/>
  <c r="X661" i="1"/>
  <c r="AE676" i="1"/>
  <c r="AA676" i="1"/>
  <c r="Q684" i="1"/>
  <c r="V684" i="1"/>
  <c r="AB688" i="1"/>
  <c r="Z733" i="1"/>
  <c r="AD733" i="1" s="1"/>
  <c r="AF248" i="1"/>
  <c r="AH248" i="1"/>
  <c r="AE253" i="1"/>
  <c r="AE270" i="1"/>
  <c r="AE284" i="1"/>
  <c r="X287" i="1"/>
  <c r="AE420" i="1"/>
  <c r="V550" i="1"/>
  <c r="Q550" i="1"/>
  <c r="W550" i="1" s="1"/>
  <c r="AB550" i="1" s="1"/>
  <c r="AA598" i="1"/>
  <c r="X635" i="1"/>
  <c r="AE675" i="1"/>
  <c r="AA675" i="1"/>
  <c r="AE699" i="1"/>
  <c r="AA699" i="1"/>
  <c r="X703" i="1"/>
  <c r="AE703" i="1"/>
  <c r="AB703" i="1"/>
  <c r="AB709" i="1"/>
  <c r="X709" i="1"/>
  <c r="AE709" i="1"/>
  <c r="AE724" i="1"/>
  <c r="AA724" i="1"/>
  <c r="Q741" i="1"/>
  <c r="V741" i="1"/>
  <c r="W741" i="1" s="1"/>
  <c r="X747" i="1"/>
  <c r="AA458" i="1"/>
  <c r="AE491" i="1"/>
  <c r="AA491" i="1"/>
  <c r="V492" i="1"/>
  <c r="W492" i="1" s="1"/>
  <c r="AE492" i="1" s="1"/>
  <c r="Q492" i="1"/>
  <c r="AA536" i="1"/>
  <c r="AB536" i="1"/>
  <c r="Z546" i="1"/>
  <c r="AD546" i="1" s="1"/>
  <c r="AE546" i="1"/>
  <c r="AB546" i="1"/>
  <c r="AB574" i="1"/>
  <c r="N576" i="1"/>
  <c r="Q588" i="1"/>
  <c r="AB619" i="1"/>
  <c r="X619" i="1"/>
  <c r="AE657" i="1"/>
  <c r="AB657" i="1"/>
  <c r="AB669" i="1"/>
  <c r="V679" i="1"/>
  <c r="Z679" i="1" s="1"/>
  <c r="AD679" i="1" s="1"/>
  <c r="Q679" i="1"/>
  <c r="AE442" i="1"/>
  <c r="AB496" i="1"/>
  <c r="AB528" i="1"/>
  <c r="AE575" i="1"/>
  <c r="AB591" i="1"/>
  <c r="AB623" i="1"/>
  <c r="V653" i="1"/>
  <c r="W653" i="1" s="1"/>
  <c r="AE658" i="1"/>
  <c r="AE682" i="1"/>
  <c r="AB696" i="1"/>
  <c r="X699" i="1"/>
  <c r="AA705" i="1"/>
  <c r="X708" i="1"/>
  <c r="AA714" i="1"/>
  <c r="V737" i="1"/>
  <c r="W737" i="1" s="1"/>
  <c r="AE737" i="1" s="1"/>
  <c r="AE740" i="1"/>
  <c r="V743" i="1"/>
  <c r="V748" i="1"/>
  <c r="W748" i="1" s="1"/>
  <c r="AE476" i="1"/>
  <c r="AE483" i="1"/>
  <c r="AE502" i="1"/>
  <c r="Q576" i="1"/>
  <c r="AB607" i="1"/>
  <c r="AE631" i="1"/>
  <c r="AE641" i="1"/>
  <c r="Q658" i="1"/>
  <c r="AB673" i="1"/>
  <c r="X673" i="1"/>
  <c r="AB691" i="1"/>
  <c r="Q703" i="1"/>
  <c r="AB708" i="1"/>
  <c r="X718" i="1"/>
  <c r="V752" i="1"/>
  <c r="Z752" i="1" s="1"/>
  <c r="AD752" i="1" s="1"/>
  <c r="AE669" i="1"/>
  <c r="AE693" i="1"/>
  <c r="AB712" i="1"/>
  <c r="AE732" i="1"/>
  <c r="X418" i="1"/>
  <c r="AA418" i="1"/>
  <c r="AB418" i="1"/>
  <c r="AE538" i="1"/>
  <c r="AA538" i="1"/>
  <c r="AA433" i="1"/>
  <c r="X229" i="1"/>
  <c r="AA252" i="1"/>
  <c r="AE252" i="1"/>
  <c r="AB252" i="1"/>
  <c r="AB256" i="1"/>
  <c r="AE256" i="1"/>
  <c r="AB111" i="1"/>
  <c r="AE113" i="1"/>
  <c r="AE175" i="1"/>
  <c r="AB175" i="1"/>
  <c r="AE277" i="1"/>
  <c r="AA277" i="1"/>
  <c r="Q123" i="1"/>
  <c r="AH227" i="1"/>
  <c r="Q277" i="1"/>
  <c r="AH277" i="1" s="1"/>
  <c r="V547" i="1"/>
  <c r="AA547" i="1" s="1"/>
  <c r="Q663" i="1"/>
  <c r="AB96" i="1"/>
  <c r="AB160" i="1"/>
  <c r="Q173" i="1"/>
  <c r="Q300" i="1"/>
  <c r="AH300" i="1" s="1"/>
  <c r="AB530" i="1"/>
  <c r="V551" i="1"/>
  <c r="V616" i="1"/>
  <c r="W616" i="1" s="1"/>
  <c r="X616" i="1" s="1"/>
  <c r="Q655" i="1"/>
  <c r="Q311" i="1"/>
  <c r="AH311" i="1" s="1"/>
  <c r="Q331" i="1"/>
  <c r="AH331" i="1" s="1"/>
  <c r="V353" i="1"/>
  <c r="W353" i="1" s="1"/>
  <c r="X353" i="1" s="1"/>
  <c r="V559" i="1"/>
  <c r="AA682" i="1"/>
  <c r="AB151" i="1"/>
  <c r="AB403" i="1"/>
  <c r="AB517" i="1"/>
  <c r="AB642" i="1"/>
  <c r="X653" i="1"/>
  <c r="AB728" i="1"/>
  <c r="Q181" i="1"/>
  <c r="AB94" i="1"/>
  <c r="AB170" i="1"/>
  <c r="AB264" i="1"/>
  <c r="AB273" i="1"/>
  <c r="AB303" i="1"/>
  <c r="AB510" i="1"/>
  <c r="AB615" i="1"/>
  <c r="AB740" i="1"/>
  <c r="AB87" i="1"/>
  <c r="AB138" i="1"/>
  <c r="X143" i="1"/>
  <c r="AB157" i="1"/>
  <c r="AH245" i="1"/>
  <c r="AH275" i="1"/>
  <c r="AH280" i="1"/>
  <c r="AH324" i="1"/>
  <c r="AB751" i="1"/>
  <c r="Q183" i="1"/>
  <c r="AB267" i="1"/>
  <c r="X277" i="1"/>
  <c r="V280" i="1"/>
  <c r="W280" i="1" s="1"/>
  <c r="AE280" i="1" s="1"/>
  <c r="V324" i="1"/>
  <c r="W324" i="1" s="1"/>
  <c r="AE324" i="1" s="1"/>
  <c r="AB452" i="1"/>
  <c r="AB559" i="1"/>
  <c r="AB638" i="1"/>
  <c r="AE106" i="1"/>
  <c r="AB106" i="1"/>
  <c r="AA106" i="1"/>
  <c r="AE140" i="1"/>
  <c r="X140" i="1"/>
  <c r="AA140" i="1"/>
  <c r="AA57" i="1"/>
  <c r="AB57" i="1"/>
  <c r="AE57" i="1"/>
  <c r="AE116" i="1"/>
  <c r="AA83" i="1"/>
  <c r="AE83" i="1"/>
  <c r="AE78" i="1"/>
  <c r="AA59" i="1"/>
  <c r="X59" i="1"/>
  <c r="AE59" i="1"/>
  <c r="AA56" i="1"/>
  <c r="AE56" i="1"/>
  <c r="W61" i="1"/>
  <c r="AE122" i="1"/>
  <c r="AA122" i="1"/>
  <c r="X122" i="1"/>
  <c r="X57" i="1"/>
  <c r="AE82" i="1"/>
  <c r="AA82" i="1"/>
  <c r="AE87" i="1"/>
  <c r="AA87" i="1"/>
  <c r="AA92" i="1"/>
  <c r="AE92" i="1"/>
  <c r="AE118" i="1"/>
  <c r="AA118" i="1"/>
  <c r="AB118" i="1"/>
  <c r="AA138" i="1"/>
  <c r="AE138" i="1"/>
  <c r="X90" i="1"/>
  <c r="AE89" i="1"/>
  <c r="AB89" i="1"/>
  <c r="AA89" i="1"/>
  <c r="AA96" i="1"/>
  <c r="AE96" i="1"/>
  <c r="AA105" i="1"/>
  <c r="AB105" i="1"/>
  <c r="AE124" i="1"/>
  <c r="AA124" i="1"/>
  <c r="AA100" i="1"/>
  <c r="AH214" i="1"/>
  <c r="AE214" i="1"/>
  <c r="AB214" i="1"/>
  <c r="AA214" i="1"/>
  <c r="T111" i="1"/>
  <c r="AE130" i="1"/>
  <c r="AA130" i="1"/>
  <c r="AB134" i="1"/>
  <c r="AE134" i="1"/>
  <c r="AE226" i="1"/>
  <c r="AB226" i="1"/>
  <c r="AA226" i="1"/>
  <c r="AE233" i="1"/>
  <c r="AA233" i="1"/>
  <c r="AE243" i="1"/>
  <c r="AB243" i="1"/>
  <c r="AA243" i="1"/>
  <c r="AE263" i="1"/>
  <c r="AA263" i="1"/>
  <c r="AA60" i="1"/>
  <c r="AA86" i="1"/>
  <c r="X88" i="1"/>
  <c r="AE111" i="1"/>
  <c r="AA121" i="1"/>
  <c r="AB143" i="1"/>
  <c r="AA149" i="1"/>
  <c r="AA151" i="1"/>
  <c r="X151" i="1"/>
  <c r="AB156" i="1"/>
  <c r="AE160" i="1"/>
  <c r="X160" i="1"/>
  <c r="AA167" i="1"/>
  <c r="X167" i="1"/>
  <c r="AE177" i="1"/>
  <c r="AA177" i="1"/>
  <c r="AE198" i="1"/>
  <c r="AA198" i="1"/>
  <c r="AE219" i="1"/>
  <c r="AB219" i="1"/>
  <c r="AA219" i="1"/>
  <c r="AB225" i="1"/>
  <c r="AH236" i="1"/>
  <c r="AE206" i="1"/>
  <c r="AA206" i="1"/>
  <c r="X207" i="1"/>
  <c r="AE271" i="1"/>
  <c r="AA271" i="1"/>
  <c r="Q125" i="1"/>
  <c r="AA131" i="1"/>
  <c r="AE103" i="1"/>
  <c r="X112" i="1"/>
  <c r="AB119" i="1"/>
  <c r="X119" i="1"/>
  <c r="AB121" i="1"/>
  <c r="AE126" i="1"/>
  <c r="AB130" i="1"/>
  <c r="AB162" i="1"/>
  <c r="X162" i="1"/>
  <c r="AE162" i="1"/>
  <c r="AE166" i="1"/>
  <c r="AA166" i="1"/>
  <c r="AE182" i="1"/>
  <c r="AB182" i="1"/>
  <c r="AE205" i="1"/>
  <c r="AB205" i="1"/>
  <c r="AA205" i="1"/>
  <c r="AH217" i="1"/>
  <c r="AE217" i="1"/>
  <c r="AB217" i="1"/>
  <c r="AA217" i="1"/>
  <c r="AA225" i="1"/>
  <c r="X225" i="1"/>
  <c r="AE225" i="1"/>
  <c r="AA245" i="1"/>
  <c r="AE245" i="1"/>
  <c r="AB262" i="1"/>
  <c r="AA262" i="1"/>
  <c r="AE262" i="1"/>
  <c r="AA282" i="1"/>
  <c r="AE282" i="1"/>
  <c r="AB282" i="1"/>
  <c r="AE91" i="1"/>
  <c r="AE145" i="1"/>
  <c r="AB145" i="1"/>
  <c r="X145" i="1"/>
  <c r="AA126" i="1"/>
  <c r="AE60" i="1"/>
  <c r="X79" i="1"/>
  <c r="X91" i="1"/>
  <c r="AA111" i="1"/>
  <c r="AA119" i="1"/>
  <c r="AB126" i="1"/>
  <c r="V129" i="1"/>
  <c r="W129" i="1" s="1"/>
  <c r="AB129" i="1" s="1"/>
  <c r="AE151" i="1"/>
  <c r="AE167" i="1"/>
  <c r="AA173" i="1"/>
  <c r="Z182" i="1"/>
  <c r="AD182" i="1" s="1"/>
  <c r="AE211" i="1"/>
  <c r="AB211" i="1"/>
  <c r="AA211" i="1"/>
  <c r="AB227" i="1"/>
  <c r="AA251" i="1"/>
  <c r="AE251" i="1"/>
  <c r="AE107" i="1"/>
  <c r="AA227" i="1"/>
  <c r="X227" i="1"/>
  <c r="AE227" i="1"/>
  <c r="AE250" i="1"/>
  <c r="AA250" i="1"/>
  <c r="AB140" i="1"/>
  <c r="AB86" i="1"/>
  <c r="X56" i="1"/>
  <c r="N61" i="1"/>
  <c r="AA77" i="1"/>
  <c r="X84" i="1"/>
  <c r="X93" i="1"/>
  <c r="X107" i="1"/>
  <c r="AB110" i="1"/>
  <c r="AB122" i="1"/>
  <c r="Q127" i="1"/>
  <c r="AB131" i="1"/>
  <c r="X131" i="1"/>
  <c r="AE133" i="1"/>
  <c r="AA133" i="1"/>
  <c r="AA157" i="1"/>
  <c r="X157" i="1"/>
  <c r="AA164" i="1"/>
  <c r="AE170" i="1"/>
  <c r="AA170" i="1"/>
  <c r="X170" i="1"/>
  <c r="Z178" i="1"/>
  <c r="AD178" i="1" s="1"/>
  <c r="AE197" i="1"/>
  <c r="AB197" i="1"/>
  <c r="AA197" i="1"/>
  <c r="X197" i="1"/>
  <c r="AB250" i="1"/>
  <c r="AA288" i="1"/>
  <c r="AB288" i="1"/>
  <c r="AB78" i="1"/>
  <c r="AE119" i="1"/>
  <c r="AB124" i="1"/>
  <c r="X134" i="1"/>
  <c r="AE137" i="1"/>
  <c r="AA137" i="1"/>
  <c r="X149" i="1"/>
  <c r="AE155" i="1"/>
  <c r="AB155" i="1"/>
  <c r="AE156" i="1"/>
  <c r="AA156" i="1"/>
  <c r="X173" i="1"/>
  <c r="AB173" i="1"/>
  <c r="AE178" i="1"/>
  <c r="AB178" i="1"/>
  <c r="AE181" i="1"/>
  <c r="AB181" i="1"/>
  <c r="Z181" i="1"/>
  <c r="AD181" i="1" s="1"/>
  <c r="AE208" i="1"/>
  <c r="AH208" i="1"/>
  <c r="AB208" i="1"/>
  <c r="AA208" i="1"/>
  <c r="X209" i="1"/>
  <c r="AA228" i="1"/>
  <c r="AE237" i="1"/>
  <c r="AA237" i="1"/>
  <c r="AA287" i="1"/>
  <c r="AE287" i="1"/>
  <c r="AB148" i="1"/>
  <c r="X148" i="1"/>
  <c r="AE148" i="1"/>
  <c r="AE231" i="1"/>
  <c r="AB231" i="1"/>
  <c r="AA231" i="1"/>
  <c r="X138" i="1"/>
  <c r="M73" i="1"/>
  <c r="AE77" i="1"/>
  <c r="V104" i="1"/>
  <c r="W104" i="1" s="1"/>
  <c r="AE110" i="1"/>
  <c r="AA113" i="1"/>
  <c r="AB114" i="1"/>
  <c r="AB133" i="1"/>
  <c r="AB137" i="1"/>
  <c r="AA143" i="1"/>
  <c r="AE143" i="1"/>
  <c r="AB166" i="1"/>
  <c r="AB183" i="1"/>
  <c r="Z183" i="1"/>
  <c r="AD183" i="1" s="1"/>
  <c r="W201" i="1"/>
  <c r="AB198" i="1"/>
  <c r="AB199" i="1"/>
  <c r="AA199" i="1"/>
  <c r="X199" i="1"/>
  <c r="AE199" i="1"/>
  <c r="AE216" i="1"/>
  <c r="AB216" i="1"/>
  <c r="AA216" i="1"/>
  <c r="AE235" i="1"/>
  <c r="AB235" i="1"/>
  <c r="AA235" i="1"/>
  <c r="AE244" i="1"/>
  <c r="AA244" i="1"/>
  <c r="AE260" i="1"/>
  <c r="AH267" i="1"/>
  <c r="X271" i="1"/>
  <c r="AE279" i="1"/>
  <c r="AA279" i="1"/>
  <c r="AB245" i="1"/>
  <c r="AB251" i="1"/>
  <c r="AE283" i="1"/>
  <c r="AB297" i="1"/>
  <c r="X297" i="1"/>
  <c r="V298" i="1"/>
  <c r="Q298" i="1"/>
  <c r="AH298" i="1" s="1"/>
  <c r="AE317" i="1"/>
  <c r="AA317" i="1"/>
  <c r="AE323" i="1"/>
  <c r="AA323" i="1"/>
  <c r="AA341" i="1"/>
  <c r="AE341" i="1"/>
  <c r="AE345" i="1"/>
  <c r="AA345" i="1"/>
  <c r="AE392" i="1"/>
  <c r="AB392" i="1"/>
  <c r="AB149" i="1"/>
  <c r="AB164" i="1"/>
  <c r="AB169" i="1"/>
  <c r="V174" i="1"/>
  <c r="W174" i="1" s="1"/>
  <c r="X174" i="1" s="1"/>
  <c r="AE176" i="1"/>
  <c r="AB177" i="1"/>
  <c r="Q182" i="1"/>
  <c r="AH225" i="1"/>
  <c r="T234" i="1"/>
  <c r="AB237" i="1"/>
  <c r="X241" i="1"/>
  <c r="AE247" i="1"/>
  <c r="AH249" i="1"/>
  <c r="AB263" i="1"/>
  <c r="AH268" i="1"/>
  <c r="AB271" i="1"/>
  <c r="AB277" i="1"/>
  <c r="AH282" i="1"/>
  <c r="AH289" i="1"/>
  <c r="X305" i="1"/>
  <c r="AE327" i="1"/>
  <c r="AB327" i="1"/>
  <c r="AA327" i="1"/>
  <c r="AB335" i="1"/>
  <c r="AA368" i="1"/>
  <c r="AE368" i="1"/>
  <c r="Z371" i="1"/>
  <c r="AD371" i="1" s="1"/>
  <c r="W371" i="1"/>
  <c r="AA384" i="1"/>
  <c r="X384" i="1"/>
  <c r="AE384" i="1"/>
  <c r="AE406" i="1"/>
  <c r="AB406" i="1"/>
  <c r="AA406" i="1"/>
  <c r="AA410" i="1"/>
  <c r="AE415" i="1"/>
  <c r="AA415" i="1"/>
  <c r="AE153" i="1"/>
  <c r="AE159" i="1"/>
  <c r="AE196" i="1"/>
  <c r="X198" i="1"/>
  <c r="AE200" i="1"/>
  <c r="AE223" i="1"/>
  <c r="AA241" i="1"/>
  <c r="AE305" i="1"/>
  <c r="AB305" i="1"/>
  <c r="AB308" i="1"/>
  <c r="X308" i="1"/>
  <c r="AA311" i="1"/>
  <c r="X311" i="1"/>
  <c r="AE311" i="1"/>
  <c r="AB316" i="1"/>
  <c r="AA316" i="1"/>
  <c r="AE316" i="1"/>
  <c r="AB322" i="1"/>
  <c r="AA322" i="1"/>
  <c r="AE322" i="1"/>
  <c r="AA331" i="1"/>
  <c r="X331" i="1"/>
  <c r="AE331" i="1"/>
  <c r="AA335" i="1"/>
  <c r="X335" i="1"/>
  <c r="AE335" i="1"/>
  <c r="AB344" i="1"/>
  <c r="AA344" i="1"/>
  <c r="AE344" i="1"/>
  <c r="AB347" i="1"/>
  <c r="Z347" i="1"/>
  <c r="AD347" i="1" s="1"/>
  <c r="AE347" i="1"/>
  <c r="X179" i="1"/>
  <c r="AH223" i="1"/>
  <c r="X238" i="1"/>
  <c r="AH254" i="1"/>
  <c r="X258" i="1"/>
  <c r="X264" i="1"/>
  <c r="Q271" i="1"/>
  <c r="AH271" i="1" s="1"/>
  <c r="AA273" i="1"/>
  <c r="V275" i="1"/>
  <c r="AB279" i="1"/>
  <c r="AA280" i="1"/>
  <c r="AB290" i="1"/>
  <c r="AB294" i="1"/>
  <c r="X294" i="1"/>
  <c r="AE300" i="1"/>
  <c r="AE309" i="1"/>
  <c r="AB309" i="1"/>
  <c r="AA309" i="1"/>
  <c r="AE330" i="1"/>
  <c r="AB330" i="1"/>
  <c r="AA330" i="1"/>
  <c r="AB396" i="1"/>
  <c r="AA142" i="1"/>
  <c r="AA147" i="1"/>
  <c r="AA161" i="1"/>
  <c r="AA172" i="1"/>
  <c r="AA175" i="1"/>
  <c r="N201" i="1"/>
  <c r="AB206" i="1"/>
  <c r="T213" i="1"/>
  <c r="AH212" i="1" s="1"/>
  <c r="AA229" i="1"/>
  <c r="AA253" i="1"/>
  <c r="AA258" i="1"/>
  <c r="AA264" i="1"/>
  <c r="AA270" i="1"/>
  <c r="AB280" i="1"/>
  <c r="AE296" i="1"/>
  <c r="AA296" i="1"/>
  <c r="AE297" i="1"/>
  <c r="AA297" i="1"/>
  <c r="Z305" i="1"/>
  <c r="AD305" i="1" s="1"/>
  <c r="AE318" i="1"/>
  <c r="AB318" i="1"/>
  <c r="AA318" i="1"/>
  <c r="AB385" i="1"/>
  <c r="AE408" i="1"/>
  <c r="AB408" i="1"/>
  <c r="AA408" i="1"/>
  <c r="AE423" i="1"/>
  <c r="AA423" i="1"/>
  <c r="AB142" i="1"/>
  <c r="AB147" i="1"/>
  <c r="X176" i="1"/>
  <c r="AB229" i="1"/>
  <c r="X247" i="1"/>
  <c r="AB253" i="1"/>
  <c r="AB258" i="1"/>
  <c r="AB270" i="1"/>
  <c r="X273" i="1"/>
  <c r="X283" i="1"/>
  <c r="AA291" i="1"/>
  <c r="X291" i="1"/>
  <c r="AB300" i="1"/>
  <c r="X317" i="1"/>
  <c r="AA333" i="1"/>
  <c r="AH333" i="1"/>
  <c r="AE333" i="1"/>
  <c r="AB333" i="1"/>
  <c r="AE339" i="1"/>
  <c r="AB341" i="1"/>
  <c r="AE342" i="1"/>
  <c r="AA342" i="1"/>
  <c r="AE346" i="1"/>
  <c r="AA346" i="1"/>
  <c r="AE385" i="1"/>
  <c r="AA385" i="1"/>
  <c r="X385" i="1"/>
  <c r="AE393" i="1"/>
  <c r="AB393" i="1"/>
  <c r="AA393" i="1"/>
  <c r="AA416" i="1"/>
  <c r="AA120" i="1"/>
  <c r="AA158" i="1"/>
  <c r="AA168" i="1"/>
  <c r="AA210" i="1"/>
  <c r="AA230" i="1"/>
  <c r="AH255" i="1"/>
  <c r="AA256" i="1"/>
  <c r="X280" i="1"/>
  <c r="Q291" i="1"/>
  <c r="AH291" i="1" s="1"/>
  <c r="X295" i="1"/>
  <c r="AB296" i="1"/>
  <c r="AB311" i="1"/>
  <c r="Z320" i="1"/>
  <c r="AD320" i="1" s="1"/>
  <c r="W320" i="1"/>
  <c r="AB331" i="1"/>
  <c r="AH357" i="1"/>
  <c r="AE383" i="1"/>
  <c r="AA383" i="1"/>
  <c r="X383" i="1"/>
  <c r="AA196" i="1"/>
  <c r="X285" i="1"/>
  <c r="AE294" i="1"/>
  <c r="AA294" i="1"/>
  <c r="AB295" i="1"/>
  <c r="AE307" i="1"/>
  <c r="AB307" i="1"/>
  <c r="AA307" i="1"/>
  <c r="AE313" i="1"/>
  <c r="AA313" i="1"/>
  <c r="AE337" i="1"/>
  <c r="AB337" i="1"/>
  <c r="AA337" i="1"/>
  <c r="AE348" i="1"/>
  <c r="AH353" i="1"/>
  <c r="X355" i="1"/>
  <c r="AE401" i="1"/>
  <c r="AA401" i="1"/>
  <c r="AB419" i="1"/>
  <c r="AE419" i="1"/>
  <c r="AA419" i="1"/>
  <c r="AE448" i="1"/>
  <c r="AA448" i="1"/>
  <c r="AB457" i="1"/>
  <c r="AA457" i="1"/>
  <c r="AE457" i="1"/>
  <c r="AA461" i="1"/>
  <c r="AE461" i="1"/>
  <c r="AB471" i="1"/>
  <c r="AA471" i="1"/>
  <c r="X471" i="1"/>
  <c r="AE471" i="1"/>
  <c r="AA484" i="1"/>
  <c r="AE484" i="1"/>
  <c r="AE506" i="1"/>
  <c r="AB506" i="1"/>
  <c r="AA506" i="1"/>
  <c r="AA519" i="1"/>
  <c r="AE519" i="1"/>
  <c r="AB519" i="1"/>
  <c r="AB522" i="1"/>
  <c r="AA522" i="1"/>
  <c r="X522" i="1"/>
  <c r="AE522" i="1"/>
  <c r="AE524" i="1"/>
  <c r="AA524" i="1"/>
  <c r="W527" i="1"/>
  <c r="Z527" i="1"/>
  <c r="AD527" i="1" s="1"/>
  <c r="AE540" i="1"/>
  <c r="AA540" i="1"/>
  <c r="AB302" i="1"/>
  <c r="AE308" i="1"/>
  <c r="AB313" i="1"/>
  <c r="AE319" i="1"/>
  <c r="AB323" i="1"/>
  <c r="AE326" i="1"/>
  <c r="AE329" i="1"/>
  <c r="Q335" i="1"/>
  <c r="AH335" i="1" s="1"/>
  <c r="AB342" i="1"/>
  <c r="AB345" i="1"/>
  <c r="Z348" i="1"/>
  <c r="AD348" i="1" s="1"/>
  <c r="AH349" i="1"/>
  <c r="AH367" i="1"/>
  <c r="AH368" i="1"/>
  <c r="Q384" i="1"/>
  <c r="AE387" i="1"/>
  <c r="AE400" i="1"/>
  <c r="AE403" i="1"/>
  <c r="AE431" i="1"/>
  <c r="AB431" i="1"/>
  <c r="AE432" i="1"/>
  <c r="AA432" i="1"/>
  <c r="AA439" i="1"/>
  <c r="AA447" i="1"/>
  <c r="AE447" i="1"/>
  <c r="AA492" i="1"/>
  <c r="AB500" i="1"/>
  <c r="AA509" i="1"/>
  <c r="AE509" i="1"/>
  <c r="AE512" i="1"/>
  <c r="AB512" i="1"/>
  <c r="AA512" i="1"/>
  <c r="AA315" i="1"/>
  <c r="AB317" i="1"/>
  <c r="AA340" i="1"/>
  <c r="AH370" i="1"/>
  <c r="AB401" i="1"/>
  <c r="AB412" i="1"/>
  <c r="V414" i="1"/>
  <c r="W414" i="1" s="1"/>
  <c r="AB435" i="1"/>
  <c r="X435" i="1"/>
  <c r="AE451" i="1"/>
  <c r="AB451" i="1"/>
  <c r="AA451" i="1"/>
  <c r="AE473" i="1"/>
  <c r="AB473" i="1"/>
  <c r="AA473" i="1"/>
  <c r="X473" i="1"/>
  <c r="Z477" i="1"/>
  <c r="AD477" i="1" s="1"/>
  <c r="AB479" i="1"/>
  <c r="AA479" i="1"/>
  <c r="AE479" i="1"/>
  <c r="AE486" i="1"/>
  <c r="AB486" i="1"/>
  <c r="AA486" i="1"/>
  <c r="AE489" i="1"/>
  <c r="AA489" i="1"/>
  <c r="AE500" i="1"/>
  <c r="AA500" i="1"/>
  <c r="AA505" i="1"/>
  <c r="AE505" i="1"/>
  <c r="AB505" i="1"/>
  <c r="AE515" i="1"/>
  <c r="AB515" i="1"/>
  <c r="AA515" i="1"/>
  <c r="AA530" i="1"/>
  <c r="AE530" i="1"/>
  <c r="X303" i="1"/>
  <c r="Q305" i="1"/>
  <c r="AH305" i="1" s="1"/>
  <c r="AB315" i="1"/>
  <c r="X328" i="1"/>
  <c r="X338" i="1"/>
  <c r="AB340" i="1"/>
  <c r="AH343" i="1"/>
  <c r="N388" i="1"/>
  <c r="V417" i="1"/>
  <c r="W417" i="1" s="1"/>
  <c r="AB423" i="1"/>
  <c r="V426" i="1"/>
  <c r="W426" i="1" s="1"/>
  <c r="AA431" i="1"/>
  <c r="AB433" i="1"/>
  <c r="AB446" i="1"/>
  <c r="AA446" i="1"/>
  <c r="X446" i="1"/>
  <c r="AB447" i="1"/>
  <c r="AB508" i="1"/>
  <c r="AA508" i="1"/>
  <c r="AE508" i="1"/>
  <c r="AA517" i="1"/>
  <c r="AE517" i="1"/>
  <c r="AE521" i="1"/>
  <c r="AB521" i="1"/>
  <c r="AA521" i="1"/>
  <c r="X521" i="1"/>
  <c r="X300" i="1"/>
  <c r="AA303" i="1"/>
  <c r="AA324" i="1"/>
  <c r="AA328" i="1"/>
  <c r="AA338" i="1"/>
  <c r="X356" i="1"/>
  <c r="AA399" i="1"/>
  <c r="V405" i="1"/>
  <c r="W405" i="1" s="1"/>
  <c r="AB405" i="1" s="1"/>
  <c r="AE412" i="1"/>
  <c r="AB428" i="1"/>
  <c r="AB440" i="1"/>
  <c r="AE440" i="1"/>
  <c r="AE441" i="1"/>
  <c r="AA441" i="1"/>
  <c r="AE450" i="1"/>
  <c r="AB450" i="1"/>
  <c r="AA450" i="1"/>
  <c r="AB467" i="1"/>
  <c r="AA485" i="1"/>
  <c r="AE485" i="1"/>
  <c r="AB485" i="1"/>
  <c r="W494" i="1"/>
  <c r="Z494" i="1"/>
  <c r="AD494" i="1" s="1"/>
  <c r="AE510" i="1"/>
  <c r="AA510" i="1"/>
  <c r="AB526" i="1"/>
  <c r="AA526" i="1"/>
  <c r="AE526" i="1"/>
  <c r="AB539" i="1"/>
  <c r="AA539" i="1"/>
  <c r="AE539" i="1"/>
  <c r="X319" i="1"/>
  <c r="Q320" i="1"/>
  <c r="AH320" i="1" s="1"/>
  <c r="AB328" i="1"/>
  <c r="AA349" i="1"/>
  <c r="AH371" i="1"/>
  <c r="X387" i="1"/>
  <c r="N562" i="1"/>
  <c r="AB399" i="1"/>
  <c r="X400" i="1"/>
  <c r="AE425" i="1"/>
  <c r="AA425" i="1"/>
  <c r="AB432" i="1"/>
  <c r="X432" i="1"/>
  <c r="AB439" i="1"/>
  <c r="AE445" i="1"/>
  <c r="AB445" i="1"/>
  <c r="AA445" i="1"/>
  <c r="AE459" i="1"/>
  <c r="AA472" i="1"/>
  <c r="AE472" i="1"/>
  <c r="AB484" i="1"/>
  <c r="AB492" i="1"/>
  <c r="AA514" i="1"/>
  <c r="AE514" i="1"/>
  <c r="AA523" i="1"/>
  <c r="AE523" i="1"/>
  <c r="AB534" i="1"/>
  <c r="AB541" i="1"/>
  <c r="AE541" i="1"/>
  <c r="AA541" i="1"/>
  <c r="AA326" i="1"/>
  <c r="AA329" i="1"/>
  <c r="AA370" i="1"/>
  <c r="M562" i="1"/>
  <c r="M378" i="1" s="1"/>
  <c r="AB420" i="1"/>
  <c r="AB421" i="1"/>
  <c r="AE428" i="1"/>
  <c r="AE435" i="1"/>
  <c r="AA435" i="1"/>
  <c r="AA452" i="1"/>
  <c r="AE452" i="1"/>
  <c r="AE463" i="1"/>
  <c r="AA463" i="1"/>
  <c r="W480" i="1"/>
  <c r="Z480" i="1"/>
  <c r="AD480" i="1" s="1"/>
  <c r="AA504" i="1"/>
  <c r="AE504" i="1"/>
  <c r="AE520" i="1"/>
  <c r="AB520" i="1"/>
  <c r="AA520" i="1"/>
  <c r="AE534" i="1"/>
  <c r="AB415" i="1"/>
  <c r="AB425" i="1"/>
  <c r="AB438" i="1"/>
  <c r="X438" i="1"/>
  <c r="AA444" i="1"/>
  <c r="AE444" i="1"/>
  <c r="AB444" i="1"/>
  <c r="AB461" i="1"/>
  <c r="AA467" i="1"/>
  <c r="AE467" i="1"/>
  <c r="AB513" i="1"/>
  <c r="AA513" i="1"/>
  <c r="AE513" i="1"/>
  <c r="X515" i="1"/>
  <c r="AE516" i="1"/>
  <c r="AB516" i="1"/>
  <c r="AA516" i="1"/>
  <c r="AB524" i="1"/>
  <c r="AB472" i="1"/>
  <c r="AB509" i="1"/>
  <c r="AB514" i="1"/>
  <c r="AB523" i="1"/>
  <c r="AE542" i="1"/>
  <c r="X551" i="1"/>
  <c r="AB557" i="1"/>
  <c r="X557" i="1"/>
  <c r="X572" i="1"/>
  <c r="AE681" i="1"/>
  <c r="AA681" i="1"/>
  <c r="AB441" i="1"/>
  <c r="AB448" i="1"/>
  <c r="Q452" i="1"/>
  <c r="AB454" i="1"/>
  <c r="AB458" i="1"/>
  <c r="Q461" i="1"/>
  <c r="V465" i="1"/>
  <c r="W465" i="1" s="1"/>
  <c r="AB465" i="1" s="1"/>
  <c r="AB489" i="1"/>
  <c r="Q517" i="1"/>
  <c r="AB540" i="1"/>
  <c r="AB547" i="1"/>
  <c r="AA558" i="1"/>
  <c r="AB571" i="1"/>
  <c r="AE584" i="1"/>
  <c r="AE587" i="1"/>
  <c r="AA587" i="1"/>
  <c r="AE588" i="1"/>
  <c r="AB600" i="1"/>
  <c r="AE611" i="1"/>
  <c r="AB611" i="1"/>
  <c r="AA611" i="1"/>
  <c r="AA616" i="1"/>
  <c r="AB686" i="1"/>
  <c r="AE686" i="1"/>
  <c r="AA686" i="1"/>
  <c r="AA442" i="1"/>
  <c r="AA455" i="1"/>
  <c r="X581" i="1"/>
  <c r="AB581" i="1"/>
  <c r="AE600" i="1"/>
  <c r="AA600" i="1"/>
  <c r="AB608" i="1"/>
  <c r="AA608" i="1"/>
  <c r="AE608" i="1"/>
  <c r="AE645" i="1"/>
  <c r="AA645" i="1"/>
  <c r="AE649" i="1"/>
  <c r="AA649" i="1"/>
  <c r="X649" i="1"/>
  <c r="AA663" i="1"/>
  <c r="AE663" i="1"/>
  <c r="AB663" i="1"/>
  <c r="X663" i="1"/>
  <c r="AB672" i="1"/>
  <c r="AE672" i="1"/>
  <c r="AA715" i="1"/>
  <c r="AE715" i="1"/>
  <c r="AB442" i="1"/>
  <c r="Q448" i="1"/>
  <c r="AB455" i="1"/>
  <c r="AA470" i="1"/>
  <c r="AB475" i="1"/>
  <c r="X476" i="1"/>
  <c r="Q480" i="1"/>
  <c r="AB482" i="1"/>
  <c r="X483" i="1"/>
  <c r="Q489" i="1"/>
  <c r="AB491" i="1"/>
  <c r="Q494" i="1"/>
  <c r="X502" i="1"/>
  <c r="X507" i="1"/>
  <c r="AA525" i="1"/>
  <c r="Q527" i="1"/>
  <c r="Q540" i="1"/>
  <c r="AA572" i="1"/>
  <c r="AE572" i="1"/>
  <c r="AE574" i="1"/>
  <c r="AA574" i="1"/>
  <c r="X574" i="1"/>
  <c r="AB588" i="1"/>
  <c r="AE593" i="1"/>
  <c r="AB593" i="1"/>
  <c r="AA593" i="1"/>
  <c r="X593" i="1"/>
  <c r="AB605" i="1"/>
  <c r="AA605" i="1"/>
  <c r="AE605" i="1"/>
  <c r="AE632" i="1"/>
  <c r="AE637" i="1"/>
  <c r="AA637" i="1"/>
  <c r="AA707" i="1"/>
  <c r="AE707" i="1"/>
  <c r="AA438" i="1"/>
  <c r="AB470" i="1"/>
  <c r="AA476" i="1"/>
  <c r="AA483" i="1"/>
  <c r="AA497" i="1"/>
  <c r="W498" i="1"/>
  <c r="AA502" i="1"/>
  <c r="AA507" i="1"/>
  <c r="AB525" i="1"/>
  <c r="AA529" i="1"/>
  <c r="AB538" i="1"/>
  <c r="AE543" i="1"/>
  <c r="AE557" i="1"/>
  <c r="AA557" i="1"/>
  <c r="W576" i="1"/>
  <c r="X576" i="1" s="1"/>
  <c r="AA571" i="1"/>
  <c r="AB572" i="1"/>
  <c r="AE615" i="1"/>
  <c r="AA615" i="1"/>
  <c r="AE629" i="1"/>
  <c r="AE662" i="1"/>
  <c r="AB662" i="1"/>
  <c r="AA662" i="1"/>
  <c r="AE706" i="1"/>
  <c r="AB706" i="1"/>
  <c r="AA706" i="1"/>
  <c r="AB730" i="1"/>
  <c r="AA730" i="1"/>
  <c r="AE730" i="1"/>
  <c r="X467" i="1"/>
  <c r="X484" i="1"/>
  <c r="Q500" i="1"/>
  <c r="X504" i="1"/>
  <c r="Q510" i="1"/>
  <c r="Q524" i="1"/>
  <c r="AE549" i="1"/>
  <c r="AB549" i="1"/>
  <c r="AA549" i="1"/>
  <c r="AD556" i="1"/>
  <c r="AA556" i="1"/>
  <c r="X571" i="1"/>
  <c r="AB587" i="1"/>
  <c r="X587" i="1"/>
  <c r="AB596" i="1"/>
  <c r="AB606" i="1"/>
  <c r="AE607" i="1"/>
  <c r="AA607" i="1"/>
  <c r="X607" i="1"/>
  <c r="AE628" i="1"/>
  <c r="AB628" i="1"/>
  <c r="AA628" i="1"/>
  <c r="AE653" i="1"/>
  <c r="AB653" i="1"/>
  <c r="AA653" i="1"/>
  <c r="AA546" i="1"/>
  <c r="X558" i="1"/>
  <c r="AB558" i="1"/>
  <c r="AE581" i="1"/>
  <c r="AA581" i="1"/>
  <c r="M756" i="1"/>
  <c r="AA596" i="1"/>
  <c r="AE596" i="1"/>
  <c r="AE604" i="1"/>
  <c r="AA604" i="1"/>
  <c r="X604" i="1"/>
  <c r="X606" i="1"/>
  <c r="AE606" i="1"/>
  <c r="AA606" i="1"/>
  <c r="AB609" i="1"/>
  <c r="AA609" i="1"/>
  <c r="AE609" i="1"/>
  <c r="AB618" i="1"/>
  <c r="AA618" i="1"/>
  <c r="AE618" i="1"/>
  <c r="AA638" i="1"/>
  <c r="AE638" i="1"/>
  <c r="AE642" i="1"/>
  <c r="AA642" i="1"/>
  <c r="AA660" i="1"/>
  <c r="AE660" i="1"/>
  <c r="AE665" i="1"/>
  <c r="AB665" i="1"/>
  <c r="AA665" i="1"/>
  <c r="AE695" i="1"/>
  <c r="AA695" i="1"/>
  <c r="AB695" i="1"/>
  <c r="AE701" i="1"/>
  <c r="AB701" i="1"/>
  <c r="AA701" i="1"/>
  <c r="AE547" i="1"/>
  <c r="AA548" i="1"/>
  <c r="N561" i="1"/>
  <c r="AE571" i="1"/>
  <c r="AB584" i="1"/>
  <c r="X588" i="1"/>
  <c r="AB602" i="1"/>
  <c r="AA602" i="1"/>
  <c r="AE602" i="1"/>
  <c r="X608" i="1"/>
  <c r="AE636" i="1"/>
  <c r="X636" i="1"/>
  <c r="AB645" i="1"/>
  <c r="AA673" i="1"/>
  <c r="AE673" i="1"/>
  <c r="AA687" i="1"/>
  <c r="AE687" i="1"/>
  <c r="AA589" i="1"/>
  <c r="AE591" i="1"/>
  <c r="X615" i="1"/>
  <c r="AB625" i="1"/>
  <c r="AB648" i="1"/>
  <c r="X657" i="1"/>
  <c r="AE666" i="1"/>
  <c r="AB674" i="1"/>
  <c r="AE694" i="1"/>
  <c r="AB718" i="1"/>
  <c r="AE727" i="1"/>
  <c r="X731" i="1"/>
  <c r="AB731" i="1"/>
  <c r="AE733" i="1"/>
  <c r="AB733" i="1"/>
  <c r="AA733" i="1"/>
  <c r="AB748" i="1"/>
  <c r="X559" i="1"/>
  <c r="AB589" i="1"/>
  <c r="AB598" i="1"/>
  <c r="AB610" i="1"/>
  <c r="AB626" i="1"/>
  <c r="AB634" i="1"/>
  <c r="AB640" i="1"/>
  <c r="AE644" i="1"/>
  <c r="V651" i="1"/>
  <c r="W651" i="1" s="1"/>
  <c r="AB651" i="1" s="1"/>
  <c r="V750" i="1"/>
  <c r="Q750" i="1"/>
  <c r="W750" i="1" s="1"/>
  <c r="AB750" i="1" s="1"/>
  <c r="AA669" i="1"/>
  <c r="V670" i="1"/>
  <c r="AB675" i="1"/>
  <c r="V677" i="1"/>
  <c r="X682" i="1"/>
  <c r="AE698" i="1"/>
  <c r="AB699" i="1"/>
  <c r="AB714" i="1"/>
  <c r="V722" i="1"/>
  <c r="W722" i="1" s="1"/>
  <c r="X722" i="1" s="1"/>
  <c r="Q722" i="1"/>
  <c r="AE625" i="1"/>
  <c r="AE674" i="1"/>
  <c r="AB711" i="1"/>
  <c r="AA711" i="1"/>
  <c r="AA725" i="1"/>
  <c r="X725" i="1"/>
  <c r="AE725" i="1"/>
  <c r="Z738" i="1"/>
  <c r="AD738" i="1" s="1"/>
  <c r="AE738" i="1"/>
  <c r="AA741" i="1"/>
  <c r="AE741" i="1"/>
  <c r="X755" i="1"/>
  <c r="AA752" i="1"/>
  <c r="AE752" i="1"/>
  <c r="AB752" i="1"/>
  <c r="AB582" i="1"/>
  <c r="AB586" i="1"/>
  <c r="AB590" i="1"/>
  <c r="AE598" i="1"/>
  <c r="Q606" i="1"/>
  <c r="AE610" i="1"/>
  <c r="AB622" i="1"/>
  <c r="AE626" i="1"/>
  <c r="Z636" i="1"/>
  <c r="AD636" i="1" s="1"/>
  <c r="AB641" i="1"/>
  <c r="AB649" i="1"/>
  <c r="X658" i="1"/>
  <c r="AB676" i="1"/>
  <c r="AB681" i="1"/>
  <c r="AB682" i="1"/>
  <c r="X691" i="1"/>
  <c r="X693" i="1"/>
  <c r="AE702" i="1"/>
  <c r="AE710" i="1"/>
  <c r="AB710" i="1"/>
  <c r="AB715" i="1"/>
  <c r="AB724" i="1"/>
  <c r="AA748" i="1"/>
  <c r="AE748" i="1"/>
  <c r="AA595" i="1"/>
  <c r="AA613" i="1"/>
  <c r="Q615" i="1"/>
  <c r="AA623" i="1"/>
  <c r="AB630" i="1"/>
  <c r="AA631" i="1"/>
  <c r="AA647" i="1"/>
  <c r="V655" i="1"/>
  <c r="AA693" i="1"/>
  <c r="AB702" i="1"/>
  <c r="AA709" i="1"/>
  <c r="X710" i="1"/>
  <c r="AE712" i="1"/>
  <c r="AB732" i="1"/>
  <c r="AA737" i="1"/>
  <c r="AB595" i="1"/>
  <c r="AB613" i="1"/>
  <c r="X638" i="1"/>
  <c r="X644" i="1"/>
  <c r="AB647" i="1"/>
  <c r="AB658" i="1"/>
  <c r="AA666" i="1"/>
  <c r="AB693" i="1"/>
  <c r="AA694" i="1"/>
  <c r="AA710" i="1"/>
  <c r="AE711" i="1"/>
  <c r="AA720" i="1"/>
  <c r="AE720" i="1"/>
  <c r="AB725" i="1"/>
  <c r="AE731" i="1"/>
  <c r="Z734" i="1"/>
  <c r="AD734" i="1" s="1"/>
  <c r="AA740" i="1"/>
  <c r="AD751" i="1"/>
  <c r="AA751" i="1"/>
  <c r="AE630" i="1"/>
  <c r="X642" i="1"/>
  <c r="Z648" i="1"/>
  <c r="AD648" i="1" s="1"/>
  <c r="AB660" i="1"/>
  <c r="AB687" i="1"/>
  <c r="AE691" i="1"/>
  <c r="AB697" i="1"/>
  <c r="AA697" i="1"/>
  <c r="V713" i="1"/>
  <c r="W713" i="1" s="1"/>
  <c r="X713" i="1" s="1"/>
  <c r="Q713" i="1"/>
  <c r="AE718" i="1"/>
  <c r="AE719" i="1"/>
  <c r="AB719" i="1"/>
  <c r="AA726" i="1"/>
  <c r="AB726" i="1"/>
  <c r="AB727" i="1"/>
  <c r="AB738" i="1"/>
  <c r="V742" i="1"/>
  <c r="W742" i="1" s="1"/>
  <c r="AB742" i="1" s="1"/>
  <c r="Q742" i="1"/>
  <c r="AB753" i="1"/>
  <c r="AB637" i="1"/>
  <c r="AB698" i="1"/>
  <c r="AB707" i="1"/>
  <c r="X707" i="1"/>
  <c r="X719" i="1"/>
  <c r="AA728" i="1"/>
  <c r="AE734" i="1"/>
  <c r="AB737" i="1"/>
  <c r="AE739" i="1"/>
  <c r="Z739" i="1"/>
  <c r="AD739" i="1" s="1"/>
  <c r="AB741" i="1"/>
  <c r="AE753" i="1"/>
  <c r="AA753" i="1"/>
  <c r="AB734" i="1"/>
  <c r="X753" i="1"/>
  <c r="N756" i="1"/>
  <c r="M567" i="1" s="1"/>
  <c r="AB716" i="1"/>
  <c r="X751" i="1"/>
  <c r="AB739" i="1"/>
  <c r="X740" i="1"/>
  <c r="Q749" i="1"/>
  <c r="Q755" i="1" s="1"/>
  <c r="AB537" i="1" l="1"/>
  <c r="AA537" i="1"/>
  <c r="AE537" i="1"/>
  <c r="AB339" i="1"/>
  <c r="AA339" i="1"/>
  <c r="AB100" i="1"/>
  <c r="AE100" i="1"/>
  <c r="AE410" i="1"/>
  <c r="AA532" i="1"/>
  <c r="AB436" i="1"/>
  <c r="AA436" i="1"/>
  <c r="AE433" i="1"/>
  <c r="AB429" i="1"/>
  <c r="AB394" i="1"/>
  <c r="AA394" i="1"/>
  <c r="AE267" i="1"/>
  <c r="AA254" i="1"/>
  <c r="AI235" i="1"/>
  <c r="AE105" i="1"/>
  <c r="AB552" i="1"/>
  <c r="AA552" i="1"/>
  <c r="AH219" i="1"/>
  <c r="AI219" i="1" s="1"/>
  <c r="X716" i="1"/>
  <c r="Q744" i="1"/>
  <c r="AA545" i="1"/>
  <c r="AB248" i="1"/>
  <c r="AH221" i="1"/>
  <c r="AE108" i="1"/>
  <c r="AA108" i="1"/>
  <c r="AE550" i="1"/>
  <c r="AA94" i="1"/>
  <c r="AE716" i="1"/>
  <c r="AA632" i="1"/>
  <c r="AE416" i="1"/>
  <c r="AE228" i="1"/>
  <c r="AE254" i="1"/>
  <c r="AB108" i="1"/>
  <c r="AB254" i="1"/>
  <c r="AE667" i="1"/>
  <c r="W679" i="1"/>
  <c r="AB679" i="1" s="1"/>
  <c r="AA145" i="1"/>
  <c r="AE184" i="1"/>
  <c r="AB184" i="1"/>
  <c r="AB459" i="1"/>
  <c r="AB238" i="1"/>
  <c r="AB722" i="1"/>
  <c r="Z634" i="1"/>
  <c r="AD634" i="1" s="1"/>
  <c r="AA238" i="1"/>
  <c r="X228" i="1"/>
  <c r="AB260" i="1"/>
  <c r="T774" i="1"/>
  <c r="AA636" i="1"/>
  <c r="AB689" i="1"/>
  <c r="X689" i="1"/>
  <c r="AA629" i="1"/>
  <c r="AE616" i="1"/>
  <c r="AA386" i="1"/>
  <c r="W388" i="1"/>
  <c r="AA388" i="1" s="1"/>
  <c r="AE396" i="1"/>
  <c r="AA178" i="1"/>
  <c r="AA179" i="1"/>
  <c r="AE94" i="1"/>
  <c r="AB468" i="1"/>
  <c r="Q372" i="1"/>
  <c r="AH372" i="1" s="1"/>
  <c r="X629" i="1"/>
  <c r="AB616" i="1"/>
  <c r="AA468" i="1"/>
  <c r="X386" i="1"/>
  <c r="AA396" i="1"/>
  <c r="X260" i="1"/>
  <c r="AA116" i="1"/>
  <c r="W487" i="1"/>
  <c r="AB487" i="1" s="1"/>
  <c r="AB372" i="1"/>
  <c r="X372" i="1"/>
  <c r="X116" i="1"/>
  <c r="AA689" i="1"/>
  <c r="AB386" i="1"/>
  <c r="X368" i="1"/>
  <c r="X369" i="1"/>
  <c r="AB532" i="1"/>
  <c r="AE436" i="1"/>
  <c r="AA267" i="1"/>
  <c r="AA550" i="1"/>
  <c r="T187" i="1"/>
  <c r="AA739" i="1"/>
  <c r="T373" i="1"/>
  <c r="Z684" i="1"/>
  <c r="AD684" i="1" s="1"/>
  <c r="W684" i="1"/>
  <c r="X371" i="1"/>
  <c r="W187" i="1"/>
  <c r="AB187" i="1" s="1"/>
  <c r="AA180" i="1"/>
  <c r="Z743" i="1"/>
  <c r="AD743" i="1" s="1"/>
  <c r="W743" i="1"/>
  <c r="W744" i="1" s="1"/>
  <c r="AA544" i="1"/>
  <c r="AH358" i="1"/>
  <c r="X358" i="1"/>
  <c r="AH222" i="1"/>
  <c r="AE532" i="1"/>
  <c r="T562" i="1"/>
  <c r="AB410" i="1"/>
  <c r="AE405" i="1"/>
  <c r="AA405" i="1"/>
  <c r="Q187" i="1"/>
  <c r="J42" i="2" s="1"/>
  <c r="AB324" i="1"/>
  <c r="AI249" i="1"/>
  <c r="X324" i="1"/>
  <c r="AE559" i="1"/>
  <c r="AA559" i="1"/>
  <c r="Z551" i="1"/>
  <c r="AD551" i="1" s="1"/>
  <c r="Q756" i="1"/>
  <c r="J54" i="2" s="1"/>
  <c r="K54" i="2" s="1"/>
  <c r="M54" i="2" s="1"/>
  <c r="AA738" i="1"/>
  <c r="AE722" i="1"/>
  <c r="AA722" i="1"/>
  <c r="AB561" i="1"/>
  <c r="X561" i="1"/>
  <c r="AE561" i="1"/>
  <c r="T756" i="1"/>
  <c r="S755" i="1" s="1"/>
  <c r="AA576" i="1"/>
  <c r="AE576" i="1"/>
  <c r="AB576" i="1"/>
  <c r="M762" i="1"/>
  <c r="AE414" i="1"/>
  <c r="AB414" i="1"/>
  <c r="AA414" i="1"/>
  <c r="AB201" i="1"/>
  <c r="X201" i="1"/>
  <c r="AE371" i="1"/>
  <c r="AB371" i="1"/>
  <c r="AA371" i="1"/>
  <c r="AE201" i="1"/>
  <c r="AA201" i="1"/>
  <c r="M774" i="1"/>
  <c r="X61" i="1"/>
  <c r="AE651" i="1"/>
  <c r="AA651" i="1"/>
  <c r="X651" i="1"/>
  <c r="AE104" i="1"/>
  <c r="AB104" i="1"/>
  <c r="AA104" i="1"/>
  <c r="X104" i="1"/>
  <c r="AE742" i="1"/>
  <c r="AA742" i="1"/>
  <c r="AE747" i="1"/>
  <c r="AA747" i="1"/>
  <c r="W755" i="1"/>
  <c r="Z672" i="1"/>
  <c r="W670" i="1"/>
  <c r="AA648" i="1"/>
  <c r="AA498" i="1"/>
  <c r="AE498" i="1"/>
  <c r="AB477" i="1"/>
  <c r="AE494" i="1"/>
  <c r="AB494" i="1"/>
  <c r="AA494" i="1"/>
  <c r="AB426" i="1"/>
  <c r="AA426" i="1"/>
  <c r="AE426" i="1"/>
  <c r="AA305" i="1"/>
  <c r="AA182" i="1"/>
  <c r="AE465" i="1"/>
  <c r="AA465" i="1"/>
  <c r="X498" i="1"/>
  <c r="AE129" i="1"/>
  <c r="AA129" i="1"/>
  <c r="AE61" i="1"/>
  <c r="AA61" i="1"/>
  <c r="AE477" i="1"/>
  <c r="AA477" i="1"/>
  <c r="Z677" i="1"/>
  <c r="AD677" i="1" s="1"/>
  <c r="W677" i="1"/>
  <c r="W655" i="1"/>
  <c r="Z658" i="1"/>
  <c r="AA734" i="1"/>
  <c r="AE713" i="1"/>
  <c r="AB713" i="1"/>
  <c r="AA713" i="1"/>
  <c r="AE750" i="1"/>
  <c r="AA750" i="1"/>
  <c r="AA679" i="1"/>
  <c r="AB498" i="1"/>
  <c r="AE417" i="1"/>
  <c r="AA417" i="1"/>
  <c r="X367" i="1"/>
  <c r="AA348" i="1"/>
  <c r="Z275" i="1"/>
  <c r="AD275" i="1" s="1"/>
  <c r="W275" i="1"/>
  <c r="AA347" i="1"/>
  <c r="AB417" i="1"/>
  <c r="AE174" i="1"/>
  <c r="AB174" i="1"/>
  <c r="AA174" i="1"/>
  <c r="AA184" i="1"/>
  <c r="AA181" i="1"/>
  <c r="AH364" i="1"/>
  <c r="Z298" i="1"/>
  <c r="AD298" i="1" s="1"/>
  <c r="W298" i="1"/>
  <c r="AE527" i="1"/>
  <c r="AB527" i="1"/>
  <c r="AA527" i="1"/>
  <c r="AE320" i="1"/>
  <c r="AB320" i="1"/>
  <c r="AA320" i="1"/>
  <c r="X320" i="1"/>
  <c r="AA221" i="1"/>
  <c r="AE221" i="1"/>
  <c r="AB221" i="1"/>
  <c r="AA183" i="1"/>
  <c r="X129" i="1"/>
  <c r="AE98" i="1"/>
  <c r="AB98" i="1"/>
  <c r="AA98" i="1"/>
  <c r="AH206" i="1"/>
  <c r="T776" i="1"/>
  <c r="T778" i="1"/>
  <c r="AE480" i="1"/>
  <c r="AB480" i="1"/>
  <c r="AA480" i="1"/>
  <c r="AE429" i="1"/>
  <c r="AA429" i="1"/>
  <c r="AH233" i="1"/>
  <c r="AB388" i="1" l="1"/>
  <c r="AE388" i="1"/>
  <c r="X388" i="1"/>
  <c r="AA187" i="1"/>
  <c r="Z188" i="1"/>
  <c r="AA248" i="1"/>
  <c r="AE248" i="1"/>
  <c r="J48" i="2"/>
  <c r="K42" i="2"/>
  <c r="K48" i="2" s="1"/>
  <c r="AI222" i="1"/>
  <c r="W373" i="1"/>
  <c r="AE679" i="1"/>
  <c r="X679" i="1"/>
  <c r="AA667" i="1"/>
  <c r="AA634" i="1"/>
  <c r="AB667" i="1"/>
  <c r="AE187" i="1"/>
  <c r="AE487" i="1"/>
  <c r="AA487" i="1"/>
  <c r="W562" i="1"/>
  <c r="AE684" i="1"/>
  <c r="AB684" i="1"/>
  <c r="AA684" i="1"/>
  <c r="X684" i="1"/>
  <c r="AE743" i="1"/>
  <c r="AB743" i="1"/>
  <c r="AA743" i="1"/>
  <c r="Z563" i="1"/>
  <c r="AA563" i="1" s="1"/>
  <c r="T762" i="1"/>
  <c r="T768" i="1" s="1"/>
  <c r="T770" i="1" s="1"/>
  <c r="AG187" i="1"/>
  <c r="AE551" i="1"/>
  <c r="AA551" i="1"/>
  <c r="AB551" i="1"/>
  <c r="AE298" i="1"/>
  <c r="AA298" i="1"/>
  <c r="AB298" i="1"/>
  <c r="X298" i="1"/>
  <c r="AE755" i="1"/>
  <c r="AA755" i="1"/>
  <c r="AB755" i="1"/>
  <c r="AE670" i="1"/>
  <c r="AA670" i="1"/>
  <c r="X670" i="1"/>
  <c r="AB670" i="1"/>
  <c r="M764" i="1"/>
  <c r="M768" i="1"/>
  <c r="M766" i="1"/>
  <c r="Q373" i="1"/>
  <c r="J52" i="2" s="1"/>
  <c r="AA275" i="1"/>
  <c r="AE275" i="1"/>
  <c r="AB275" i="1"/>
  <c r="X275" i="1"/>
  <c r="W756" i="1"/>
  <c r="AD658" i="1"/>
  <c r="AA658" i="1"/>
  <c r="AE677" i="1"/>
  <c r="AA677" i="1"/>
  <c r="X677" i="1"/>
  <c r="AB677" i="1"/>
  <c r="AD672" i="1"/>
  <c r="AA672" i="1"/>
  <c r="AA655" i="1"/>
  <c r="AE655" i="1"/>
  <c r="X655" i="1"/>
  <c r="AB655" i="1"/>
  <c r="M776" i="1"/>
  <c r="M778" i="1" s="1"/>
  <c r="M15" i="2" l="1"/>
  <c r="M21" i="2" s="1"/>
  <c r="J21" i="2"/>
  <c r="Q776" i="1"/>
  <c r="Q778" i="1" s="1"/>
  <c r="W774" i="1"/>
  <c r="M42" i="2"/>
  <c r="M48" i="2" s="1"/>
  <c r="K52" i="2"/>
  <c r="W762" i="1"/>
  <c r="X762" i="1" s="1"/>
  <c r="T764" i="1"/>
  <c r="T766" i="1"/>
  <c r="AD563" i="1"/>
  <c r="AH373" i="1"/>
  <c r="AA188" i="1"/>
  <c r="AD188" i="1"/>
  <c r="M770" i="1"/>
  <c r="M772" i="1" s="1"/>
  <c r="W776" i="1" l="1"/>
  <c r="W778" i="1" s="1"/>
  <c r="AA774" i="1"/>
  <c r="X774" i="1"/>
  <c r="AA762" i="1"/>
  <c r="W764" i="1"/>
  <c r="AA764" i="1" s="1"/>
  <c r="W766" i="1"/>
  <c r="AA766" i="1" s="1"/>
  <c r="W768" i="1"/>
  <c r="X768" i="1" s="1"/>
  <c r="M52" i="2"/>
  <c r="T772" i="1"/>
  <c r="T793" i="1" s="1"/>
  <c r="T801" i="1" s="1"/>
  <c r="T805" i="1" s="1"/>
  <c r="M793" i="1"/>
  <c r="AA778" i="1" l="1"/>
  <c r="X778" i="1"/>
  <c r="AA776" i="1"/>
  <c r="X776" i="1"/>
  <c r="X764" i="1"/>
  <c r="X766" i="1"/>
  <c r="W770" i="1"/>
  <c r="AA770" i="1" s="1"/>
  <c r="AA768" i="1"/>
  <c r="M797" i="1"/>
  <c r="T803" i="1"/>
  <c r="X797" i="1" l="1"/>
  <c r="O20" i="1"/>
  <c r="O29" i="1" s="1"/>
  <c r="X770" i="1"/>
  <c r="W772" i="1"/>
  <c r="AA772" i="1" s="1"/>
  <c r="X772" i="1" l="1"/>
  <c r="W793" i="1"/>
  <c r="W801" i="1" l="1"/>
  <c r="W805" i="1" s="1"/>
  <c r="D808" i="1" s="1"/>
  <c r="X793" i="1"/>
  <c r="Q562" i="1"/>
  <c r="Q762" i="1" s="1"/>
  <c r="W803" i="1" l="1"/>
  <c r="Q768" i="1"/>
  <c r="Q770" i="1" s="1"/>
  <c r="Q766" i="1"/>
  <c r="Q764" i="1"/>
  <c r="J53" i="2"/>
  <c r="Q772" i="1" l="1"/>
  <c r="Q793" i="1" s="1"/>
  <c r="K53" i="2"/>
  <c r="K58" i="2" s="1"/>
  <c r="K70" i="2" s="1"/>
  <c r="J58" i="2"/>
  <c r="J70" i="2" s="1"/>
  <c r="Q801" i="1" l="1"/>
  <c r="M53" i="2"/>
  <c r="M58" i="2" s="1"/>
  <c r="M70" i="2" s="1"/>
  <c r="Q805" i="1" l="1"/>
  <c r="J40" i="1" s="1"/>
  <c r="Q80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Cristhian Bolivar</author>
  </authors>
  <commentList>
    <comment ref="P151" authorId="0" shapeId="0" xr:uid="{CBCBE53D-A6AA-4D4C-94B2-9C3ECAC7C824}">
      <text>
        <r>
          <rPr>
            <b/>
            <sz val="9"/>
            <color indexed="81"/>
            <rFont val="Tahoma"/>
            <family val="2"/>
          </rPr>
          <t>Cristhian Bolivar:</t>
        </r>
        <r>
          <rPr>
            <sz val="9"/>
            <color indexed="81"/>
            <rFont val="Tahoma"/>
            <family val="2"/>
          </rPr>
          <t xml:space="preserve">
REVISAR MARCO</t>
        </r>
      </text>
    </comment>
    <comment ref="B196" authorId="0" shapeId="0" xr:uid="{19C4196E-BBF2-4EDF-B7E2-911E4B607ED6}">
      <text>
        <r>
          <rPr>
            <b/>
            <sz val="9"/>
            <color indexed="81"/>
            <rFont val="Tahoma"/>
            <family val="2"/>
          </rPr>
          <t>Cristhian Bolivar:</t>
        </r>
        <r>
          <rPr>
            <sz val="9"/>
            <color indexed="81"/>
            <rFont val="Tahoma"/>
            <family val="2"/>
          </rPr>
          <t xml:space="preserve">
AJUSTAR A 96,36</t>
        </r>
      </text>
    </comment>
    <comment ref="P461" authorId="0" shapeId="0" xr:uid="{98FB3C37-75F1-4DEB-BEA3-243B7A9C3C34}">
      <text>
        <r>
          <rPr>
            <b/>
            <sz val="9"/>
            <color indexed="81"/>
            <rFont val="Tahoma"/>
            <family val="2"/>
          </rPr>
          <t>Cristhian Bolivar:</t>
        </r>
        <r>
          <rPr>
            <sz val="9"/>
            <color indexed="81"/>
            <rFont val="Tahoma"/>
            <family val="2"/>
          </rPr>
          <t xml:space="preserve">
FONDO PAS EVIDENCIA 1 HAY QUE REVISAR LAS FOTOS Y MEMORIAS YJUSTIFICAR</t>
        </r>
      </text>
    </comment>
    <comment ref="C743" authorId="0" shapeId="0" xr:uid="{361D3969-1157-4471-BA5D-A09AC20DAF86}">
      <text>
        <r>
          <rPr>
            <b/>
            <sz val="9"/>
            <color indexed="81"/>
            <rFont val="Tahoma"/>
            <family val="2"/>
          </rPr>
          <t>Cristhian Bolivar:</t>
        </r>
        <r>
          <rPr>
            <sz val="9"/>
            <color indexed="81"/>
            <rFont val="Tahoma"/>
            <family val="2"/>
          </rPr>
          <t xml:space="preserve">
contar lamparas en campo</t>
        </r>
      </text>
    </comment>
  </commentList>
</comments>
</file>

<file path=xl/sharedStrings.xml><?xml version="1.0" encoding="utf-8"?>
<sst xmlns="http://schemas.openxmlformats.org/spreadsheetml/2006/main" count="1910" uniqueCount="445">
  <si>
    <t>FORMATO</t>
  </si>
  <si>
    <t>Código:</t>
  </si>
  <si>
    <t>FO-SP-00-07</t>
  </si>
  <si>
    <t>ACTA PARCIAL DE OBRA  Y APROBACIÓN DE PAGO PARA CONTRATOS DE OBRA DE PROYECTOS DE MEJORAMIENTO</t>
  </si>
  <si>
    <t>Versión:</t>
  </si>
  <si>
    <t>PERÍODO DEL ACTA CORRESPONDIENTE A:  DESDE EL 4 DE MARZO DE 2023 AL 26 DE MARZO DE 2023 Y DEL 12 DE JUNIO DE 2023 AL 19 DE JULIO DE 2023</t>
  </si>
  <si>
    <t>ACTA PARCIAL No.</t>
  </si>
  <si>
    <t>CONTRATO DE OBRA  No.</t>
  </si>
  <si>
    <t>1380-1538-2022</t>
  </si>
  <si>
    <t>EL DIAGNOSTICO Y/O ACTUALIZACIÓN Y/O COMPLEMENTACIÓN Y/O ELABORACIÓN DE LOS DISEÑOS Y ESTUDIOS TÉCNICOS, Y LA EJECUCIÓN DE LAS OBRAS
NECESARIAS PARA LA ADECUACIÓN Y MEJORAMIENTOS DE LAS INSTITUCIONES EDUCATIVAS UBICADAS EN LA ZONA ESTRATÉGICA DE INTERVENCIÓN
INTEGRAL (ZEI) – ZONA PACIFICO CATATUMBO, PRIORIZADAS POR EL FONDO DE FINANCIAMIENTO DE LA INFRAESTRUCTURA EDUCATIVA – FFIE Y EN
MARCO DEL ACUERDO DE FINANCIACIÓN SUSCRITO CON FONDO PAZ, CADA UNO DE ESTOS PROYECTOS SE ADELANTARA DE ACUERDO CON LAS
ESPECIFICACIONES TÉCNICAS CONTENIDAS EN EL PRESENTE DOCUMENTO, EN LA PROPUESTA PRESENTADA POR EL CONTRATISTA, EN LOS CPC Y
SUS ADENDAS, Y EN LOS ANEXOS DEL PRESENTE CONTRATO.</t>
  </si>
  <si>
    <t xml:space="preserve">CONTRATISTA DE OBRA:         </t>
  </si>
  <si>
    <t>CONSORCIO COLEGIOS  041 - 2021</t>
  </si>
  <si>
    <t xml:space="preserve">OBJETO: </t>
  </si>
  <si>
    <t>DIAGNOSTICO Y/O ACTUALIZACIÓN Y/O COMPLEMENTACIÓN Y/O ELABORACIÓN DE LOS DISEÑOS Y ESTUDIOS TÉCNICOS, Y LA EJECUCIÓN DE LAS OBRAS NECESARIAS PARA LA ADECUACIÓN Y MEJORAMIENTOS DE LAS INSTITUCIONES EDUCATIVAS UBICADAS EN LA ZONA ESTRATÉGICA DE INTERVENCIÓN INTEGRAL (ZEI) – ZONA PACIFICO CATATUMBO, PRIORIZADAS POR EL FONDO DE FINANCIAMIENTO DE LA INFRAESTRUCTURA EDUCATIVA – FFIE Y EN MARCO DEL ACUERDO DE FINANCIACIÓN SUSCRITO CON FONDO PAZ</t>
  </si>
  <si>
    <t>CC o NIT</t>
  </si>
  <si>
    <t>901.613.074-4</t>
  </si>
  <si>
    <t>GRUPO</t>
  </si>
  <si>
    <t>:</t>
  </si>
  <si>
    <t>GRUPO 22 REF. FP-CAT1</t>
  </si>
  <si>
    <t xml:space="preserve">PLAZO INICIAL                     </t>
  </si>
  <si>
    <t>5 MESES</t>
  </si>
  <si>
    <t>CONTRATO DE INTERVENTORÍA No.</t>
  </si>
  <si>
    <t>VR. INICIAL</t>
  </si>
  <si>
    <t xml:space="preserve">FECHA INICIACION               </t>
  </si>
  <si>
    <t>5 DE OCTUBRE DE 2022</t>
  </si>
  <si>
    <t xml:space="preserve">INTERVENTOR:       </t>
  </si>
  <si>
    <t xml:space="preserve">CONSULTORES DE INGENIERIA UG21 SL </t>
  </si>
  <si>
    <t>ANTICIPO OBRA</t>
  </si>
  <si>
    <t>FECHA TERMINAC.INICIAL</t>
  </si>
  <si>
    <t>4 DE MARZO DE 2023</t>
  </si>
  <si>
    <t>VR. MOD. No. 1</t>
  </si>
  <si>
    <t xml:space="preserve">PLAZO ADICIONAL MOD. 1              </t>
  </si>
  <si>
    <t>VR. MOD. No. 2</t>
  </si>
  <si>
    <t xml:space="preserve">PLAZO ADICIONAL MOD. 2       </t>
  </si>
  <si>
    <t>VR. MOD. No. 3</t>
  </si>
  <si>
    <t>PLAZO ADICIONAL MOD. 3</t>
  </si>
  <si>
    <t>TIEMPO SUSPENDIDO 1</t>
  </si>
  <si>
    <t xml:space="preserve">30 DIAS </t>
  </si>
  <si>
    <t>VR. FINAL</t>
  </si>
  <si>
    <t>PERIODO SUSPENDIDO</t>
  </si>
  <si>
    <t>DEL 13 DICIEMBRE 2022 AL 11 ENERO 2023</t>
  </si>
  <si>
    <t>TIEMPO SUSPENDIDO 2</t>
  </si>
  <si>
    <t xml:space="preserve">77 DÍAS </t>
  </si>
  <si>
    <t>DEL 27 MARZO 2023 AL 11 JUNIO 2023</t>
  </si>
  <si>
    <t>TIEMPO DE OTROSÍ 1</t>
  </si>
  <si>
    <t xml:space="preserve">30 DÍAS </t>
  </si>
  <si>
    <t>FECHA DE OTROSÍ 1</t>
  </si>
  <si>
    <t>10 DE JUNIO DE 2023</t>
  </si>
  <si>
    <t xml:space="preserve">PLAZO TOTAL                    </t>
  </si>
  <si>
    <t>287 DÍAS</t>
  </si>
  <si>
    <t>VALOR TOTAL PAGAR EN LA PRESENTE ACTA:</t>
  </si>
  <si>
    <t xml:space="preserve">FECHA FINAL                       </t>
  </si>
  <si>
    <t>19 DE JULIO DE 2023</t>
  </si>
  <si>
    <t>VALOR EN LETRAS DE LA PRESENTE ACTA:</t>
  </si>
  <si>
    <t>TRESCIENTOS VEINTE MILLONES TRESCIENTOS VEINTISEIS MIL QUINIENTOS NOVENTA Y SIETE PESOS MCTE</t>
  </si>
  <si>
    <t>En la presente, el Consorcio Colegios 041-2021 desea aclarar que, por un error involuntario, durante los periodos de cobro de las actas parciales 1 y 2 del contrato en referencia, se establecieron los precios correspondientes a la propuesta económica presentada para el proceso Invitación Abierta 041 de 2021, por lo que para el cobro del acta parcial No. 3 los mencionados precios se reajustarán al CCP 041 con el fin de ceñir los valores a los precios tope establecidos por la entidad contratante.</t>
  </si>
  <si>
    <t>CONDICIONES ORIGINALES</t>
  </si>
  <si>
    <t>OBRA EJECUTADA</t>
  </si>
  <si>
    <t>PRESENTE ACTA</t>
  </si>
  <si>
    <t>ACUMULADO ANTERIOR</t>
  </si>
  <si>
    <t>ACUMULADO ACTUAL</t>
  </si>
  <si>
    <t>ITEM</t>
  </si>
  <si>
    <t>DESCRIPCION</t>
  </si>
  <si>
    <t>UN</t>
  </si>
  <si>
    <t>CANT</t>
  </si>
  <si>
    <t>PRECIO</t>
  </si>
  <si>
    <t>VALOR</t>
  </si>
  <si>
    <t>CANTIDAD</t>
  </si>
  <si>
    <t>VR. EJECUTADO</t>
  </si>
  <si>
    <t>% EJEC.</t>
  </si>
  <si>
    <t>SEDE I.E. SANTA RITA</t>
  </si>
  <si>
    <t>COSTO TOTAL SEDE SEDE I.E. SANTA RITA</t>
  </si>
  <si>
    <t>PRE CONSTRUCCION</t>
  </si>
  <si>
    <t>Proyecto Arquitectonico Y Diseños Urbanisticos.</t>
  </si>
  <si>
    <t>M2</t>
  </si>
  <si>
    <t>Proyecto Estructural.</t>
  </si>
  <si>
    <t>Estudios electricos en Baja Tension, incluye iluminacion y Evaluacion de riesgo de descargas atmosfericas</t>
  </si>
  <si>
    <t xml:space="preserve">LEVANTAMIENTO TOPOGRÁFICO  de 0 a 100 </t>
  </si>
  <si>
    <t>Estudios de suelos.</t>
  </si>
  <si>
    <t>COSTO ESTUDIOS Y DISEÑOS SEDE I.E. SANTA RITA</t>
  </si>
  <si>
    <t>FASE CONSTRUCCIÓN</t>
  </si>
  <si>
    <t>CAPÍTULO</t>
  </si>
  <si>
    <t>1.1</t>
  </si>
  <si>
    <t>SUBCAPÍTULO</t>
  </si>
  <si>
    <t>1.1.1</t>
  </si>
  <si>
    <t xml:space="preserve">Actividad </t>
  </si>
  <si>
    <t xml:space="preserve">C.E.R. NUESTRA SEÑORA DEL CARMEN - SEDE SANTA RITA </t>
  </si>
  <si>
    <t xml:space="preserve">COSTO TOTAL SEDE C.E.R. NUESTRA SEÑORA DEL CARMEN - SEDE SANTA RITA </t>
  </si>
  <si>
    <t>FASE 2 CONSTRUCCIÓN</t>
  </si>
  <si>
    <t>PRELIMINARES</t>
  </si>
  <si>
    <t>OBRAS PRELIMINARES</t>
  </si>
  <si>
    <t xml:space="preserve">LIMPIEZA, DESCAPOTE, RETIRO SOBR. - MANUAL   H = 0,20 mts </t>
  </si>
  <si>
    <t>Limpieza y descapote, retiro de sobrantes e= 0,20 m</t>
  </si>
  <si>
    <t>1.1.4</t>
  </si>
  <si>
    <t>REPLANTEO Y NIVELACIÓN DE TERRENO NATURAL</t>
  </si>
  <si>
    <t>M3</t>
  </si>
  <si>
    <t>VARIOS - PRELIMINARES</t>
  </si>
  <si>
    <t>1.4.2</t>
  </si>
  <si>
    <t>RETIRO DE SOBRANTES CARGUE TRANSPORTE Y DISPOSICION FINAL DE ESCOMBROS A SITIO AUTORIZADO</t>
  </si>
  <si>
    <t>CIMENTACION</t>
  </si>
  <si>
    <t>EXCAVACIONES RELLENOS Y REEMPLAZOS</t>
  </si>
  <si>
    <t>2.1.6</t>
  </si>
  <si>
    <t xml:space="preserve">EXCAVACION MANUAL EN MATERIAL COMUN (incluye cargue y retiro) </t>
  </si>
  <si>
    <t xml:space="preserve">Excavacion manual </t>
  </si>
  <si>
    <t>2.1.14</t>
  </si>
  <si>
    <t>RELLENOS COMPACTOS EN MATERIAL SELECCIONADO PROVENIENTE DE LA EXCAVACIÓN (INC. MANIPULACION, TRASIEGO E INSTALACION)</t>
  </si>
  <si>
    <t>Relleno y compactacion manual con material de excavacion</t>
  </si>
  <si>
    <t>CONCRETOS PARA CIMENTACION</t>
  </si>
  <si>
    <t>2.2.4</t>
  </si>
  <si>
    <t>CONCRETO CICLOPEO - 60% CONC. 3000 PSI</t>
  </si>
  <si>
    <t>2.2.5</t>
  </si>
  <si>
    <t>CONCRETO DE LIMPIEZA 1500 PSI</t>
  </si>
  <si>
    <t>2.2.6</t>
  </si>
  <si>
    <t>CONCRETO PARA VIGAS DE CIMENTACIÓN 3000 PSI</t>
  </si>
  <si>
    <t>Concreto Viga de cimentacion 3000 PSI</t>
  </si>
  <si>
    <t>2.2.7</t>
  </si>
  <si>
    <t>CONCRETO PARA ZAPATAS 3000 PSI</t>
  </si>
  <si>
    <t>Concreto zapatas 3000 PSI</t>
  </si>
  <si>
    <t>2.2.10</t>
  </si>
  <si>
    <t>PLACA CONTRAPISO DE 10 cm - CONCRETO 3000 PSI. INCLUYE CORTE Y DILATACION</t>
  </si>
  <si>
    <t>4,3,7</t>
  </si>
  <si>
    <t>LOSA MACIZA ENTREPISO H = 10 cm - CONCRETO 3000 PSI</t>
  </si>
  <si>
    <t>ACERO DE REFUERZO PARA CIMENTACION - ESTRUCTURA - MAMPOSTERIA Y OTROS</t>
  </si>
  <si>
    <t>2.3.1</t>
  </si>
  <si>
    <t>ACERO DE REFUERZO 60000 PSI</t>
  </si>
  <si>
    <t>KG</t>
  </si>
  <si>
    <t>2.3.2</t>
  </si>
  <si>
    <t>ACERO DE REFUERZO 37000 PSI</t>
  </si>
  <si>
    <t>ESTRUCTURA</t>
  </si>
  <si>
    <t>ELEMENTOS VERTICALES EN CONCRETO</t>
  </si>
  <si>
    <t>4.1.1</t>
  </si>
  <si>
    <t>COLUMNAS EN CONCRETO DE 3000 PSI</t>
  </si>
  <si>
    <t>ELEMENTOS HORIZONTALES EN CONCRETO</t>
  </si>
  <si>
    <t>4.2.1</t>
  </si>
  <si>
    <t>VIGAS AÉREAS EN CONCRETO DE 3000 PSI</t>
  </si>
  <si>
    <t>MAMPOSTERIA</t>
  </si>
  <si>
    <t>MAMPOSTERIA EN LADRILLO TOLETE Y HUECO</t>
  </si>
  <si>
    <t>5.2.7</t>
  </si>
  <si>
    <t>MUROS LADRILLO TOLETE FINO PERFORADO E=12 cm</t>
  </si>
  <si>
    <t>5.2.14</t>
  </si>
  <si>
    <t>MURO EN LADRILLO TOLETE COMÚN E=15 cm</t>
  </si>
  <si>
    <t>PREFABRICADOS EN CONCRETO Y OTROS</t>
  </si>
  <si>
    <t>ELEMENTOS PREFABRICADOS EN CONCRETO</t>
  </si>
  <si>
    <t>6.1.2</t>
  </si>
  <si>
    <t>SARDINEL TIPO A10 (Suministro e Instalación. Incluye 3 cm Mortero 2000 PSI)  (3HUECOS)</t>
  </si>
  <si>
    <t>ML</t>
  </si>
  <si>
    <t>INSTALACIÓN ELECTRICA, TELEFÓNICA Y COMUNICACIONES</t>
  </si>
  <si>
    <t>SALIDAS PARA ALUMBRADO Y TOMAS</t>
  </si>
  <si>
    <t>8.1.2</t>
  </si>
  <si>
    <t>SALIDA + INTERRUPTOR DOBLE LUMINEX O EQUIVALENTE - PVC</t>
  </si>
  <si>
    <t>UND</t>
  </si>
  <si>
    <t>8.1.8</t>
  </si>
  <si>
    <t>SALIDA + TOMACORRIENTE DOBLE MONOFASICA - PVC</t>
  </si>
  <si>
    <t>8.1.18</t>
  </si>
  <si>
    <t>SALIDA PARA LAMPARA FLUORESCENTE - EMT</t>
  </si>
  <si>
    <t>TABLEROS E INTERRUPTORES</t>
  </si>
  <si>
    <t>8.4.1</t>
  </si>
  <si>
    <t>TABLERO DE AUTOMÁTICOS DE 12 CIRCUITOS TIPO PESADO CON PUERTA Y CERRADURA DE CIERRE, CERRADURA Y ESPACIO TOTALIZADOR INDUSTRIAL NTQ-412T Y BARRAJE DE TIERRA AISLADA.</t>
  </si>
  <si>
    <t>PAÑETES</t>
  </si>
  <si>
    <t>PAÑETES SOBRE MUROS</t>
  </si>
  <si>
    <t>9.1.7</t>
  </si>
  <si>
    <t xml:space="preserve">PAÑETE LISO SOBRE MUROS 1:4  </t>
  </si>
  <si>
    <t>PISOS</t>
  </si>
  <si>
    <t>ACABADOS PISOS</t>
  </si>
  <si>
    <t>10.2.27</t>
  </si>
  <si>
    <t>TABLETA GRES LISO DE 33 x 33 MORTERO 1:4</t>
  </si>
  <si>
    <t xml:space="preserve">CUBIERTAS E IMPERMEABILIZACIONES </t>
  </si>
  <si>
    <t>CUBIERTAS</t>
  </si>
  <si>
    <t>11.2.18</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</si>
  <si>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</si>
  <si>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11.2.22</t>
  </si>
  <si>
    <t>SUMINISTRO E INSTALACION DE CUBIERTA TERMOACUSTICA UPVC BLANCO - BLANCO CON FIBRA DE CARBONO DE 2,5 MM COLOR A DEFINIR</t>
  </si>
  <si>
    <t>ACCESORIOS Y OTROS</t>
  </si>
  <si>
    <t>11.3.1</t>
  </si>
  <si>
    <t>BAJANTE LAMINA GALVANIZADA 12 x 6 - CAL. 20</t>
  </si>
  <si>
    <t>11.3.5</t>
  </si>
  <si>
    <t>SUMINISTRO E INSTALACION DE CANAL LAMINA GALVANIZADA  Ds = 80 cm - CAL 20. INCLUYE SOPORTES, SOSCOS, REFUERZOS Y GARGOLAS DE REBOSE</t>
  </si>
  <si>
    <t xml:space="preserve">CARPINTERIA DE METÁLICA </t>
  </si>
  <si>
    <t>CARPINTERIA EN ALUMINIO</t>
  </si>
  <si>
    <t>12.2.5</t>
  </si>
  <si>
    <t>SUMINISTRO E INSTALACION DE PUERTA METALICA ENTAMBORADA LAMINA C.R. C18 (ANTIC - ESMALTE)</t>
  </si>
  <si>
    <t>12.2.8</t>
  </si>
  <si>
    <t>REJA BANCARIA (ANTIC - ESMALTE)</t>
  </si>
  <si>
    <t>12.2.11</t>
  </si>
  <si>
    <t>VENTANAS LAMINA C.R. CAL 18. (ANTIC - ESMALTE)</t>
  </si>
  <si>
    <t>ILUMINACION</t>
  </si>
  <si>
    <t>SUMINISTRO E INSTALACION DE LUMINARIAS.</t>
  </si>
  <si>
    <t>15.1.2</t>
  </si>
  <si>
    <t>SUMINISTRO E INSTALACIÓN DE LUMINARIA HERMÉTICA 2X18 W SOBREPONER, 100-240 V, IRC 80, FLUJO LUMINOSO 3600, VIDA ÚTIL MAYOR A 30,000 HORAS, 6500 K. INCLUYE CONECTORES DE RESORTE, CINTA , ACCESORIOS DE FIJACIÓN Y SOPORTE. MATERIAL CERTIFICADO, GARANTIZADO E INSTALADO SEGÚN REGLAMENTACIÓN NTC 2050.</t>
  </si>
  <si>
    <t>PINTURA</t>
  </si>
  <si>
    <t>PINTURA SOBRE MAMPOSTERIA</t>
  </si>
  <si>
    <t>18.1.3</t>
  </si>
  <si>
    <t>ESTUCO SOBRE PAÑETE</t>
  </si>
  <si>
    <t>PINTURA SOBRE METAL</t>
  </si>
  <si>
    <t>18.2.3</t>
  </si>
  <si>
    <t>ESMALTE  S/ LAMINA  LLENA</t>
  </si>
  <si>
    <t>18.2.4</t>
  </si>
  <si>
    <t>ESMALTE  S/ LAMINA LINEAL</t>
  </si>
  <si>
    <t>18.4.11</t>
  </si>
  <si>
    <t xml:space="preserve">PINTURA KORAZA PARA FACHADAS </t>
  </si>
  <si>
    <t>ASEO Y VARIOS</t>
  </si>
  <si>
    <t>21.1</t>
  </si>
  <si>
    <t>ASEO Y LIMPIEZA</t>
  </si>
  <si>
    <t>21.1.1</t>
  </si>
  <si>
    <t>ASEO GENERAL</t>
  </si>
  <si>
    <t>TRANSPORTES</t>
  </si>
  <si>
    <t>26.2</t>
  </si>
  <si>
    <t xml:space="preserve">TRANSPORTE A LOMO DE MULA CARGA DE 100 Kg                                       </t>
  </si>
  <si>
    <t>Km</t>
  </si>
  <si>
    <t>26.3</t>
  </si>
  <si>
    <t>TRANSPORTE CAMINO DESTAPADO - TROCHA</t>
  </si>
  <si>
    <t>Ton/Km</t>
  </si>
  <si>
    <t>OBRAS COMPLEMENTARIAS (Ver detalle en Anexo Acta Complementaria)</t>
  </si>
  <si>
    <t>27.1</t>
  </si>
  <si>
    <t>Diseño de obras complementarias</t>
  </si>
  <si>
    <t>27.2</t>
  </si>
  <si>
    <t>Ejecución de obras complementarias</t>
  </si>
  <si>
    <t>OBRAS DE MEJORAMIENTO (Ver detalle en Anexo Obras mejoramiento)</t>
  </si>
  <si>
    <t>28.1</t>
  </si>
  <si>
    <t>Ejecución de obras de mejoramiento</t>
  </si>
  <si>
    <t>CAPÍTULO XXIX OBRAS NO PREVISTAS (SI APLICA)</t>
  </si>
  <si>
    <t>6.1.4</t>
  </si>
  <si>
    <t>ALFAJIAS EN CONCRETO 0,15 M INC. GOTERO</t>
  </si>
  <si>
    <t>12.2.6</t>
  </si>
  <si>
    <t>SUMINISTRO E INSTALACION DE PUERTA METALICA LAMINA C.R. C18 (ANTIC - ESMALTE)</t>
  </si>
  <si>
    <t>11.2.20</t>
  </si>
  <si>
    <t>SUMINISTRO E INSTALACION CUBIERTA METALICA EN LAMINA GALVANIZADA PREPINTADA TIPO TERMOACUSTICA TRAPEZOIDAL CAL 26. INCLUYE ELEMENTOS DE FIJACIÓN</t>
  </si>
  <si>
    <t>18.1.4</t>
  </si>
  <si>
    <t>PINTURA EN VINILO TIPO 1 MUROS INTERIORES 3 MANOS</t>
  </si>
  <si>
    <t>NP 1</t>
  </si>
  <si>
    <t>SUMINISTRO E INSTALACION TABLERO AUTOMÁTICOS DE 6 CIRCUITOS</t>
  </si>
  <si>
    <t>NP 2</t>
  </si>
  <si>
    <t>TABLON DE GRES DE 25X25 ESTRIADO</t>
  </si>
  <si>
    <t xml:space="preserve">COSTO A LA FECHA DE LA OBRA SEDE  C.E.R. NUESTRA SEÑORA DEL CARMEN - SEDE SANTA RITA </t>
  </si>
  <si>
    <t>C.E.R. SAN GIL - SEDE I.E. EL COMIENZO</t>
  </si>
  <si>
    <t>COSTO TOTAL SEDE C.E.R. SAN GIL - SEDE I.E. EL COMIENZO</t>
  </si>
  <si>
    <t>TOTAL  ETAPA DE IMPLEMENTACION Y/O COMPLEMENTACION DE ESTUDIOS Y DISEÑOS</t>
  </si>
  <si>
    <t>m3</t>
  </si>
  <si>
    <t>2.3.4</t>
  </si>
  <si>
    <t xml:space="preserve">MALLA ELECTROSOLDADA ESTÁNDAR </t>
  </si>
  <si>
    <t>DESAGÜES E INSTALACIONES SUBTERRANEAS</t>
  </si>
  <si>
    <t>DESAGÜES PARA AGUAS NEGRAS</t>
  </si>
  <si>
    <t>3.2.5</t>
  </si>
  <si>
    <t>TUBERIA PVC SANITARIA DE 2" (incluye atraque en concreto)</t>
  </si>
  <si>
    <t>3.2.7</t>
  </si>
  <si>
    <t>TUBERIA PVC SANITARIA DE 4" (incluye atraque en concreto)</t>
  </si>
  <si>
    <t>3.2.9</t>
  </si>
  <si>
    <t>PUNTO DESAGUE PVC Ø 2"</t>
  </si>
  <si>
    <t>3.2.10</t>
  </si>
  <si>
    <t>PUNTO DESAGUE PVC Ø 3" - Ø 4"</t>
  </si>
  <si>
    <t>CONSTRUCCIONES EN MAMPOSTERIA</t>
  </si>
  <si>
    <t>3.4.2</t>
  </si>
  <si>
    <t>CAJA INSPECCION  60 x 60 x 60 cm (INC. BASE y CAÑUELA Y TAPA CON MARCO METALICO)</t>
  </si>
  <si>
    <t>LOSAS DE ENTREPISO EN CONCRETO</t>
  </si>
  <si>
    <t>4.3.8</t>
  </si>
  <si>
    <t>LOSA MACIZA ENTREPISO H = 12 cm - CONCRETO 3000 PSI</t>
  </si>
  <si>
    <t>5.2.1</t>
  </si>
  <si>
    <t>MUROS LADRILLO TOLETE FINO PRENSADO E=12 cm</t>
  </si>
  <si>
    <t>ELEMENTOS CONCRETO FUNDIDOS SITIO</t>
  </si>
  <si>
    <t>6.2.5</t>
  </si>
  <si>
    <t>MESONES EN CONCRETO DE 60 cm</t>
  </si>
  <si>
    <t>INSTALACIÓN HIDRAULICA SANITARIA Y DE GAS</t>
  </si>
  <si>
    <t>ACOMETIDA</t>
  </si>
  <si>
    <t>7.1.4</t>
  </si>
  <si>
    <t xml:space="preserve">ACOMETIDA PVC-P 1 1/2"   </t>
  </si>
  <si>
    <t>PUNTOS HIDRAULICOS</t>
  </si>
  <si>
    <t>7.6.3</t>
  </si>
  <si>
    <t>PUNTO AGUA FRIA  PVC  1/2"(INC. ACCESORIOS)</t>
  </si>
  <si>
    <t>8.1.1</t>
  </si>
  <si>
    <t>SALIDA + INTERRUPTOR SENCILLO LUMINEX O EQUIVALENTE - PVC</t>
  </si>
  <si>
    <t>ACOMETIDAS Y CONDUCTORES</t>
  </si>
  <si>
    <t>8.3.10</t>
  </si>
  <si>
    <t>TUBERIA EMT 1" - SUSPENDIDA INCLUYE ACCESORIOS Y FIJACIONES</t>
  </si>
  <si>
    <t>PUESTA A TIERRA Y PROTECCIÓN CONTRA DESCARGAS ATMOSFÉRICAS</t>
  </si>
  <si>
    <t>8.7.15</t>
  </si>
  <si>
    <t>TIERRA SUBESTACION CAPSULADA CON TRES VARILLAS CW Y DEMAS ACCESORIOS</t>
  </si>
  <si>
    <t>PAÑETES BAJO PLACAS</t>
  </si>
  <si>
    <t>9.2.4</t>
  </si>
  <si>
    <t xml:space="preserve">PAÑETE LISO BAJO PLACAS 1:4 </t>
  </si>
  <si>
    <t>11.3.6</t>
  </si>
  <si>
    <t>SUMINISTRO E INSTALACION DE CANAL LAMINA GALVANIZADA  Ds = 100 cm - CAL 20. INCLUYE SOPORTES, SOSCOS, REFUERZOS Y GARGOLAS DE REBOSE</t>
  </si>
  <si>
    <t>12.2.12</t>
  </si>
  <si>
    <t>VENTANA EN LÁMINA C.R. CAL. 20 TIPO PERSIANA PARA VENTILACIÓN (ANTIC - ESMALTE)</t>
  </si>
  <si>
    <t>ENCHAPES</t>
  </si>
  <si>
    <t>ENCHAPE SOBRE MUROS</t>
  </si>
  <si>
    <t>14.1.6</t>
  </si>
  <si>
    <t>ENCHAPE PARED 25 x 35 - MACEDONIA CORONA Ó EQUIVALENTE</t>
  </si>
  <si>
    <t>APARATOS SANITARIOS Y ACCESORIOS</t>
  </si>
  <si>
    <t>OTROS - APARATOS SANITARIOS Y ACCESORIOS</t>
  </si>
  <si>
    <t>16.3.4</t>
  </si>
  <si>
    <t>SUMINISTRO E INSTALACION DE TANQUE PLASTICO 1000 LTS. INC. VALVULA DE FLOTADOR Y ACCESORIOS</t>
  </si>
  <si>
    <t>21.1.4</t>
  </si>
  <si>
    <t>CARGUE Y RETIRO DE ESCOMBROS Y/O MATERIAL DE EXCAVACIÓN</t>
  </si>
  <si>
    <t>21.1.13</t>
  </si>
  <si>
    <t xml:space="preserve">SUMINISTRO E INSTALACION LAVAPLATOS </t>
  </si>
  <si>
    <t>SISTEMAS CONSTRUCTIVOS ALTERNATIVOS - CONSTRUCCIÓN CON PREFABRICADOS</t>
  </si>
  <si>
    <t>SISTEMA CON COMPUESTOS DE MADERA PLÁSTICA WPC 
(WOOD PLASTIC COMPOSITE) O SIMILAR</t>
  </si>
  <si>
    <t>27.2.16</t>
  </si>
  <si>
    <t>SUMINISTRO E INSTALACION DE POZO SEPTICO DE 1.650 LTS</t>
  </si>
  <si>
    <t>3,4,3</t>
  </si>
  <si>
    <t>CAJA INSPECCION  80 x 80 x 95 cm (INC. BASE y CAÑUELA Y TAPA CON MARCO METALICO)</t>
  </si>
  <si>
    <t>8.1.9</t>
  </si>
  <si>
    <t>SALIDA + TOMACORRIENTE DOBLE (GFCI) PARA BAÑOS, LABORATORIOS Y COCINAS - INCLUYE PROTECCION PARA EXTERIORES</t>
  </si>
  <si>
    <t>10.2.33</t>
  </si>
  <si>
    <t>SUMINISTRO E INSTALACION DE BALDOSA CERAMICA ANTIDESLIZANTE EN DUROPISO 30X30.</t>
  </si>
  <si>
    <t>SUMINISTRO E INSTALACION DE PUERTA METALICA ENLAMINA C.R. C18 (ANTIC - ESMALTE)</t>
  </si>
  <si>
    <t>18.1.7</t>
  </si>
  <si>
    <t>PINTURA EN VINILO TIPO 1 S/PAÑETE - 2 MANOS</t>
  </si>
  <si>
    <t>15.1.3</t>
  </si>
  <si>
    <t>SUMINISTRO E INSTALACIÓN DE LUMINARIA PANEL LED REDONDO 8" 18W SOBREPONER, 100-240 V, FLUJO LUMINOSO MAYOR A 1050 LM, IRC 70, VIDA ÚTIL MAYOR 20,000 H. INCLUYE CONECTORES DE RESORTE, CINTA , ACCESORIOS DE FIJACIÓN Y SOPORTE. MATERIAL CERTIFICADO, GARANTIZADO E INSTALADO SEGÚN REGLAMENTACIÓN NTC 2050</t>
  </si>
  <si>
    <t>16.1.18</t>
  </si>
  <si>
    <t>LAVAMANOS BLANCO ACUACER CON GRIFERIA (SUMINISTRO E INSTALACION)</t>
  </si>
  <si>
    <t>16.1.29</t>
  </si>
  <si>
    <t>SANITARIO ACUACER BLANCO CORONA (SUMINISTRO E INSTALACION)</t>
  </si>
  <si>
    <t>NP-1</t>
  </si>
  <si>
    <t>NP-2</t>
  </si>
  <si>
    <t>ENCHAPE PARED 25 X 75 - MACEDONIA CORONA O EQUIVALENTE</t>
  </si>
  <si>
    <t>NP-3</t>
  </si>
  <si>
    <t xml:space="preserve">ENCHAPE PISO 40 X 40 </t>
  </si>
  <si>
    <t>NP-4</t>
  </si>
  <si>
    <t>ENCHAPE PISO 42,5 X 42,5</t>
  </si>
  <si>
    <t>NP-5</t>
  </si>
  <si>
    <t>TABLERO AUTOMATICO DE 6 CIRCUITOS</t>
  </si>
  <si>
    <t>MAYORES CANTIDADES</t>
  </si>
  <si>
    <t>8.1.3</t>
  </si>
  <si>
    <t>SALIDA + INTERRUPTOR TRIPLE LUMINEX O EQUIVALENTE- PVC</t>
  </si>
  <si>
    <t xml:space="preserve">TOTAL MAYORES CANTIDADES </t>
  </si>
  <si>
    <t>COSTO A LA FECHA DE LA OBRA SEDE C.E.R. SAN GIL - SEDE I.E. EL COMIENZO</t>
  </si>
  <si>
    <t>C.E.R. EL RECREO - SEDE I.E. LA GARITA</t>
  </si>
  <si>
    <t>COSTO TOTAL C.E.R. EL RECREO - SEDE I.E. LA GARITA</t>
  </si>
  <si>
    <t>ETAPA DE IMPLEMENTACION Y/O COMPLEMENTACION DE ESTUDIOS Y DISEÑOS</t>
  </si>
  <si>
    <t>1.3.4</t>
  </si>
  <si>
    <t>DEMOLICIÓN DE CONSTRUCCIONES EXISTENTES (INC. RETIRO DE SOBR.)</t>
  </si>
  <si>
    <t xml:space="preserve">SARDINEL H=0.40m, e=0.15m CONCRETO 3000 PSI (Fundido en Sitio, Concreto Premezclado. Inc. Sumin, Formalet. y Const.) </t>
  </si>
  <si>
    <t>12.2.14</t>
  </si>
  <si>
    <t>RECONSTRUCCIÓN DE VENTANAS EN LÁMINA C.R. C18 (ANTIC - ESMALTE)</t>
  </si>
  <si>
    <t>APARATOS SANITARIOS</t>
  </si>
  <si>
    <t>16.1.20</t>
  </si>
  <si>
    <t>LAVAMANOS NOVA 734 + GRIF. 47110 (SUM E INSTALACION)</t>
  </si>
  <si>
    <t>16.1.42</t>
  </si>
  <si>
    <t>SANITARIO ACUACER BLANCO CORONA (SUM E INSTALACION)</t>
  </si>
  <si>
    <t>VARIOS - PINTURA</t>
  </si>
  <si>
    <t>OBRAS EXTERIORES</t>
  </si>
  <si>
    <t>20.2</t>
  </si>
  <si>
    <t>ZONAS DURAS Y PLAZOLETAS</t>
  </si>
  <si>
    <t>20.2.5</t>
  </si>
  <si>
    <t>CONCRETO ESCOBEADO PARA ANDENES O RAMPAS H = 10 cm - 3000 PSI CERTIFICADO</t>
  </si>
  <si>
    <t xml:space="preserve">MAYORES CANTIDADES </t>
  </si>
  <si>
    <t>COSTO A LA FECHA DE LA OBRA C.E.R. EL RECREO - SEDE I.E. LA GARITA</t>
  </si>
  <si>
    <t>C.E.R. EL RECREO - SEDE I.E. LA PITA</t>
  </si>
  <si>
    <t>COSTO TOTAL C.E.R. EL RECREO - SEDE I.E. LA PITA</t>
  </si>
  <si>
    <t>1.3.23</t>
  </si>
  <si>
    <t>DESMONTE CUBIERTAS ASBESTO CEMENTO (INC. RETIRO DE SOBR.)</t>
  </si>
  <si>
    <t>1.767.124,35</t>
  </si>
  <si>
    <t>SALIDA PARA LAMPARA FLUORESCENTE - PVC</t>
  </si>
  <si>
    <t>21.1.2</t>
  </si>
  <si>
    <t xml:space="preserve">LAVADO Y LIMPIEZA DE FACHADAS EN LADRILLO A LA VISTA. INCLUYE SOLUCIONES DE ACIDO </t>
  </si>
  <si>
    <t>21.1.3</t>
  </si>
  <si>
    <t xml:space="preserve">LAVADO Y LIMPIEZA DE MUROS INTERIORES EN LADRILLO A LA VISTA. INCLUYE SOLUCIONES DE ACIDO </t>
  </si>
  <si>
    <t>COSTO A LA FECHA DE LA OBRA SEDE  C.E.R. EL RECREO - SEDE I.E. LA PITA</t>
  </si>
  <si>
    <t>VALOR  COSTO DIRECTO OBRA</t>
  </si>
  <si>
    <t>ADMINISTRACION</t>
  </si>
  <si>
    <t>(</t>
  </si>
  <si>
    <t xml:space="preserve">  )</t>
  </si>
  <si>
    <t>IMPREVISTOS.</t>
  </si>
  <si>
    <t>UTILIDAD.</t>
  </si>
  <si>
    <t>IVA SOBRE UTILIDAD</t>
  </si>
  <si>
    <t>VALOR TOTAL  OBRA</t>
  </si>
  <si>
    <t>VALOR  COSTO DIRECTO ESTUDIOS Y DISEÑOS</t>
  </si>
  <si>
    <t xml:space="preserve">I.        V.          A.                                                (  </t>
  </si>
  <si>
    <t>VALOR TOTAL  ESTUDIOS Y DISEÑOS</t>
  </si>
  <si>
    <t>VALOR  COSTO DIRECTO IMPLEMENTACIÓN PAPSO</t>
  </si>
  <si>
    <t>VALOR TOTAL IMPLEMENTACIÓN PAPSO</t>
  </si>
  <si>
    <t>OTROSI No.XX, RECONOCIMIENTO POR MAYOR VALOR DEL ACERO COSTO DIRECTO</t>
  </si>
  <si>
    <t>VALOR TOTAL  ESTUDIOS , DISEÑOS , PAPSO,  OBRA Y AJUSTE AL PRECIO DEL ACERO</t>
  </si>
  <si>
    <t xml:space="preserve">VALOR AJUSTE AL PESO </t>
  </si>
  <si>
    <t>VALOR TOTAL  CONTRACTUAL ESTUDIOS , DISEÑOS, PAPSO, OBRA Y RECONOCIMIENTO MAYOR VALOR ACERO AJUSTADO AL PESO</t>
  </si>
  <si>
    <t>VALOR TOTAL  ESTUDIOS , DISEÑOS  Y OBRA AJUSTADA AL PESO</t>
  </si>
  <si>
    <t xml:space="preserve">AMORTIZACION DEL ANTICIPO                  </t>
  </si>
  <si>
    <t>VALOR TOTAL ACTA</t>
  </si>
  <si>
    <t>PORCENTAJE EJECUTADO PRESENTE ACTA</t>
  </si>
  <si>
    <t>VALOR A PAGAR AJUSTADO AL PESO</t>
  </si>
  <si>
    <t>SALDO DEL CONTRATO</t>
  </si>
  <si>
    <t>SALDO POR AMORTIZAR</t>
  </si>
  <si>
    <r>
      <rPr>
        <b/>
        <sz val="16"/>
        <color rgb="FF000000"/>
        <rFont val="Arial"/>
        <family val="2"/>
      </rPr>
      <t>Nota:</t>
    </r>
    <r>
      <rPr>
        <sz val="16"/>
        <color rgb="FF000000"/>
        <rFont val="Arial"/>
        <family val="2"/>
      </rPr>
      <t xml:space="preserve"> Mediante la suscripción de la presente Acta de Obra la Interventoría, o quien haga sus veces, certifica que las actividades, cantidades y valores de los ítems que se están reflejando para cobrar, fueron verificados y validados en campo y con la información contractual perteneciente al contrato de obra en ejecución, </t>
    </r>
  </si>
  <si>
    <t>JORGE ENRIQUE PINTO RIAÑO</t>
  </si>
  <si>
    <t xml:space="preserve">GINNA LIZETH MONCADA MORENO </t>
  </si>
  <si>
    <t xml:space="preserve">C.C. 7.228.649 </t>
  </si>
  <si>
    <t>C.C. 1.030.572.947</t>
  </si>
  <si>
    <t>REPRESENTANTE LEGAL</t>
  </si>
  <si>
    <t xml:space="preserve">REPRESENTANTE LEGAL SUPLENTE </t>
  </si>
  <si>
    <t xml:space="preserve">CONTRATISTA </t>
  </si>
  <si>
    <t>INTERVENTORIA</t>
  </si>
  <si>
    <t>LISTA DE VERSIONES</t>
  </si>
  <si>
    <t>VERSIÓN</t>
  </si>
  <si>
    <t>FECHA</t>
  </si>
  <si>
    <t xml:space="preserve">RAZÓN DE LA ACTUALIZACIÓN </t>
  </si>
  <si>
    <t>22 de diciembre de 2021</t>
  </si>
  <si>
    <t>Se crea el formato "ACTA DE OBRA  Y APROBACIÓN DE PAGO CONTRATOS "</t>
  </si>
  <si>
    <t>15 de septiembre de 2023</t>
  </si>
  <si>
    <t>Se incorpora nota en la que la interventoría o supervisión del contrato certifican que  las actividades, cantidades y valores de los ítems fueron verificados y validados en campo</t>
  </si>
  <si>
    <t>2 de noviembre de 2023</t>
  </si>
  <si>
    <t xml:space="preserve">Se independizan los formatos de acta parcial y acta final y se  ajusta nombre "ACTA PARCIAL DE OBRA  Y APROBACIÓN DE PAGO CONTRATOS DE OBRA DE PROYECTOS DE MEJORAMIENTO" </t>
  </si>
  <si>
    <t>ANEXO 1 AL ACTA DE OBRA RESUMEN POR MODALIDAD DE INTERVENCION, INSTITUCION EDUCATIVA Y LEGALIZACIÓN ANTICIPO</t>
  </si>
  <si>
    <t>LLAVE MEN   (# postulación)</t>
  </si>
  <si>
    <t>No. DDP</t>
  </si>
  <si>
    <t>INSTITUCIÓN EDUCATIVA</t>
  </si>
  <si>
    <t>SEDE</t>
  </si>
  <si>
    <t>MUNICIPIO</t>
  </si>
  <si>
    <t>FPAZ-09</t>
  </si>
  <si>
    <t xml:space="preserve">INSTUTUCION EDUCATIVA SAN GIL </t>
  </si>
  <si>
    <t xml:space="preserve">EL COMIENZO </t>
  </si>
  <si>
    <t xml:space="preserve">SARDINATA </t>
  </si>
  <si>
    <t>FPAZ-10</t>
  </si>
  <si>
    <t xml:space="preserve">INSTITUCION EDUCATIVA EL RECREO </t>
  </si>
  <si>
    <t xml:space="preserve">LA GARITA </t>
  </si>
  <si>
    <t>FPAZ-11</t>
  </si>
  <si>
    <t xml:space="preserve">LA PITA </t>
  </si>
  <si>
    <t>FPAZ-08</t>
  </si>
  <si>
    <t xml:space="preserve">NUESTRA SEÑORA DEL CARMEN </t>
  </si>
  <si>
    <t xml:space="preserve">SANTA RITA </t>
  </si>
  <si>
    <t>18232020004 -  ESTUDIOS Y DISEÑOS TÉCNICOS MEJORAMIENTO</t>
  </si>
  <si>
    <t>No.</t>
  </si>
  <si>
    <t>NOMBRE INSTITUCIÓN</t>
  </si>
  <si>
    <t>VALOR FACTURADO</t>
  </si>
  <si>
    <t>TOTAL A PAGAR</t>
  </si>
  <si>
    <t>Llave MEN FPAZ-10 - INSTITUCION EDUCATIVA EL RECREO  LA GARITA  - DDP No. 3676</t>
  </si>
  <si>
    <t>TOTALES</t>
  </si>
  <si>
    <t>51909501226- IMPLEMENTACIÓN PAPSO</t>
  </si>
  <si>
    <t>18231501042- B-REEMBOLSO POR INCREMENTO VR ACERO</t>
  </si>
  <si>
    <t>18231501035 - MEJORAMIENTO</t>
  </si>
  <si>
    <t>AMORTIZACION ANTICIPO</t>
  </si>
  <si>
    <t>Llave MEN FPAZ-08 - NUESTRA SEÑORA DEL CARMEN  SANTA RITA  - DDP No. 3674</t>
  </si>
  <si>
    <t>18231501033 - MEJORAMIENTO COMEDOR - COCINA</t>
  </si>
  <si>
    <t>Llave MEN FPAZ-09 - INSTUTUCION EDUCATIVA SAN GIL  EL COMIENZO  - DDP No. 3675</t>
  </si>
  <si>
    <t>Llave MEN FPAZ-11 - INSTITUCION EDUCATIVA EL RECREO  LA PITA  - DDP No. 3677</t>
  </si>
  <si>
    <t>18231501034 - MEJORAMIENTO RESIDENCIA ESCOLAR</t>
  </si>
  <si>
    <t>TOTAL FACTURADO Y AMORTIZADO PRESENTE ACTA</t>
  </si>
  <si>
    <t>TIPO DE PAGO</t>
  </si>
  <si>
    <t>B-OBRA - AVANCE F2 90%</t>
  </si>
  <si>
    <t>&lt;&lt; ==  Debe seleccionar el tipo de pago</t>
  </si>
  <si>
    <t xml:space="preserve">JORGE ENRIQUE PINTO RIAÑO </t>
  </si>
  <si>
    <t>CONSORCIO COLEGIOS 041-2021</t>
  </si>
  <si>
    <t>CONSULTORES DE INGENIERÍA UG21</t>
  </si>
  <si>
    <t xml:space="preserve">INTERVENTORIA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</si>
</sst>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164" formatCode="_-&quot;$&quot;\ * #,##0.00_-;\-&quot;$&quot;\ * #,##0.00_-;_-&quot;$&quot;\ * &quot;-&quot;??_-;_-@_-"/>
    <numFmt numFmtId="165" formatCode="_-&quot;$&quot;* #,##0_-;\-&quot;$&quot;* #,##0_-;_-&quot;$&quot;* &quot;-&quot;_-;_-@_-"/>
    <numFmt numFmtId="166" formatCode="0_)"/>
    <numFmt numFmtId="167" formatCode="_(&quot;$&quot;* #,##0.00_);_(&quot;$&quot;* \(#,##0.00\);_(&quot;$&quot;* &quot;-&quot;??_);_(@_)"/>
    <numFmt numFmtId="168" formatCode="&quot;$&quot;* #,##0.00;&quot;$&quot;* #,##0.00;_(@_)"/>
    <numFmt numFmtId="169" formatCode="d\-m;@"/>
    <numFmt numFmtId="170" formatCode="yyyy\-mm\-dd;@"/>
    <numFmt numFmtId="171" formatCode="[$-C0A]dd\-mmm\-yy;@"/>
    <numFmt numFmtId="172" formatCode="#,##0.00000000"/>
    <numFmt numFmtId="173" formatCode="#,##0.000"/>
    <numFmt numFmtId="174" formatCode="&quot;$&quot;\ #,##0"/>
    <numFmt numFmtId="175" formatCode="dd\-mm\-yy;@"/>
    <numFmt numFmtId="176" formatCode="[$-240A]d&quot; de &quot;mmmm&quot; de &quot;yyyy;@"/>
    <numFmt numFmtId="177" formatCode="#,##0.0000"/>
    <numFmt numFmtId="178" formatCode="_-&quot;$&quot;* #,##0.00_-;\-&quot;$&quot;* #,##0.00_-;_-&quot;$&quot;* &quot;-&quot;??_-;_-@_-"/>
    <numFmt numFmtId="179" formatCode="0.0%"/>
    <numFmt numFmtId="180" formatCode="_(* #,##0.00_);_(* \(#,##0.00\);_(* &quot;-&quot;??_);_(@_)"/>
    <numFmt numFmtId="181" formatCode="&quot;$&quot;\ #,##0.00"/>
    <numFmt numFmtId="182" formatCode="#,##0.000000"/>
    <numFmt numFmtId="183" formatCode="_-&quot;$&quot;* #,##0.00_-;\-&quot;$&quot;* #,##0.00_-;_-&quot;$&quot;* &quot;-&quot;_-;_-@_-"/>
    <numFmt numFmtId="184" formatCode="#,##0.000000000"/>
    <numFmt numFmtId="185" formatCode="_-&quot;$&quot;* #,##0.000_-;\-&quot;$&quot;* #,##0.000_-;_-&quot;$&quot;* &quot;-&quot;??_-;_-@_-"/>
    <numFmt numFmtId="186" formatCode="&quot;$&quot;* #,##0;&quot;$&quot;* #,##0;_(@_)"/>
    <numFmt numFmtId="187" formatCode="&quot;$&quot;\ \ \ #,##0.00;&quot;$&quot;* #,##0.00;_(@_)"/>
    <numFmt numFmtId="188" formatCode="_(* #,##0.00000_);_(* \(#,##0.00000\);_(* &quot;-&quot;??_);_(@_)"/>
    <numFmt numFmtId="189" formatCode="_(* #,##0.0000_);_(* \(#,##0.0000\);_(* &quot;-&quot;??_);_(@_)"/>
    <numFmt numFmtId="190" formatCode="&quot;$&quot;* #,##0.0000;&quot;$&quot;* #,##0.0000;_(@_)"/>
    <numFmt numFmtId="191" formatCode="#,##0.0000000"/>
    <numFmt numFmtId="192" formatCode="&quot;$&quot;* #,##0.0;&quot;$&quot;* #,##0.0;_(@_)"/>
    <numFmt numFmtId="193" formatCode="0.000"/>
  </numFmts>
  <fonts count="40">
    <font>
      <sz val="11"/>
      <color theme="1"/>
      <name val="Arial"/>
    </font>
    <font>
      <sz val="10"/>
      <color theme="1"/>
      <name val="Arial"/>
      <family val="2"/>
    </font>
    <font>
      <sz val="10"/>
      <name val="Arial"/>
      <family val="2"/>
    </font>
    <font>
      <sz val="11"/>
      <name val="Arial"/>
      <family val="2"/>
    </font>
    <font>
      <sz val="10"/>
      <name val="Courier"/>
      <family val="3"/>
    </font>
    <font>
      <b/>
      <sz val="16"/>
      <name val="Arial"/>
      <family val="2"/>
    </font>
    <font>
      <sz val="16"/>
      <name val="Arial"/>
      <family val="2"/>
    </font>
    <font>
      <b/>
      <sz val="18"/>
      <name val="Arial"/>
      <family val="2"/>
    </font>
    <font>
      <b/>
      <sz val="12"/>
      <name val="Arial"/>
      <family val="2"/>
    </font>
    <font>
      <sz val="12"/>
      <name val="Arial"/>
      <family val="2"/>
    </font>
    <font>
      <sz val="14"/>
      <name val="Arial"/>
      <family val="2"/>
    </font>
    <font>
      <sz val="13"/>
      <name val="Arial"/>
      <family val="2"/>
    </font>
    <font>
      <i/>
      <sz val="12"/>
      <color theme="1"/>
      <name val="Arial"/>
      <family val="2"/>
    </font>
    <font>
      <sz val="12"/>
      <color theme="1"/>
      <name val="Arial"/>
      <family val="2"/>
    </font>
    <font>
      <b/>
      <sz val="13"/>
      <name val="Arial"/>
      <family val="2"/>
    </font>
    <font>
      <sz val="12"/>
      <color rgb="FFFF0000"/>
      <name val="Arial"/>
      <family val="2"/>
    </font>
    <font>
      <sz val="10"/>
      <color rgb="FFFF0000"/>
      <name val="Arial"/>
      <family val="2"/>
    </font>
    <font>
      <b/>
      <sz val="14"/>
      <name val="Arial"/>
      <family val="2"/>
    </font>
    <font>
      <b/>
      <sz val="10"/>
      <name val="Arial"/>
      <family val="2"/>
    </font>
    <font>
      <b/>
      <sz val="11"/>
      <name val="Arial"/>
      <family val="2"/>
    </font>
    <font>
      <sz val="11"/>
      <color theme="1"/>
      <name val="Arial"/>
      <family val="2"/>
    </font>
    <font>
      <b/>
      <sz val="11"/>
      <color theme="1"/>
      <name val="Arial"/>
      <family val="2"/>
    </font>
    <font>
      <b/>
      <sz val="10"/>
      <color rgb="FFFF0000"/>
      <name val="Arial"/>
      <family val="2"/>
    </font>
    <font>
      <b/>
      <sz val="10"/>
      <color theme="1"/>
      <name val="Arial"/>
      <family val="2"/>
    </font>
    <font>
      <sz val="10"/>
      <color indexed="8"/>
      <name val="MS Sans Serif"/>
      <family val="2"/>
    </font>
    <font>
      <sz val="10"/>
      <name val="Tahoma"/>
      <family val="2"/>
    </font>
    <font>
      <b/>
      <u/>
      <sz val="10"/>
      <name val="Arial"/>
      <family val="2"/>
    </font>
    <font>
      <u/>
      <sz val="10"/>
      <color theme="1"/>
      <name val="Arial"/>
      <family val="2"/>
    </font>
    <font>
      <u/>
      <sz val="10"/>
      <name val="Arial"/>
      <family val="2"/>
    </font>
    <font>
      <b/>
      <u/>
      <sz val="10"/>
      <color theme="1"/>
      <name val="Arial"/>
      <family val="2"/>
    </font>
    <font>
      <sz val="10"/>
      <color rgb="FF000000"/>
      <name val="Arial"/>
      <family val="2"/>
    </font>
    <font>
      <sz val="16"/>
      <color rgb="FF000000"/>
      <name val="Arial"/>
      <family val="2"/>
    </font>
    <font>
      <b/>
      <sz val="16"/>
      <color rgb="FF000000"/>
      <name val="Arial"/>
      <family val="2"/>
    </font>
    <font>
      <b/>
      <sz val="9"/>
      <color indexed="81"/>
      <name val="Tahoma"/>
      <family val="2"/>
    </font>
    <font>
      <sz val="9"/>
      <color indexed="81"/>
      <name val="Tahoma"/>
      <family val="2"/>
    </font>
    <font>
      <sz val="14"/>
      <color rgb="FF000000"/>
      <name val="Arial"/>
      <family val="2"/>
    </font>
    <font>
      <b/>
      <sz val="14"/>
      <color rgb="FFFF0000"/>
      <name val="Arial"/>
      <family val="2"/>
    </font>
    <font>
      <sz val="10"/>
      <color theme="1"/>
      <name val="Courier"/>
      <family val="3"/>
    </font>
    <font>
      <sz val="10"/>
      <color theme="0"/>
      <name val="Arial"/>
      <family val="2"/>
    </font>
    <font>
      <sz val="9"/>
      <name val="Arial"/>
      <family val="2"/>
    </font>
  </fonts>
  <fills count="2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22"/>
        <bgColor indexed="64"/>
      </patternFill>
    </fill>
    <fill>
      <patternFill patternType="solid">
        <fgColor theme="0"/>
        <bgColor indexed="64"/>
      </patternFill>
    </fill>
    <fill>
      <patternFill patternType="solid">
        <fgColor rgb="FFD6DCE4"/>
        <bgColor indexed="64"/>
      </patternFill>
    </fill>
    <fill>
      <patternFill patternType="solid">
        <fgColor rgb="FFFFFFFF"/>
        <bgColor indexed="64"/>
      </patternFill>
    </fill>
    <fill>
      <patternFill patternType="solid">
        <fgColor rgb="FFFFF2CC"/>
        <bgColor indexed="64"/>
      </patternFill>
    </fill>
    <fill>
      <patternFill patternType="solid">
        <fgColor theme="4" tint="0.79998168889431442"/>
        <bgColor indexed="64"/>
      </patternFill>
    </fill>
    <fill>
      <patternFill patternType="solid">
        <fgColor rgb="FFF2DA82"/>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39997558519241921"/>
        <bgColor indexed="64"/>
      </patternFill>
    </fill>
    <fill>
      <patternFill patternType="solid">
        <fgColor rgb="FFCCFFCC"/>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D9D9D9"/>
        <bgColor rgb="FF000000"/>
      </patternFill>
    </fill>
    <fill>
      <patternFill patternType="solid">
        <fgColor theme="4" tint="0.59999389629810485"/>
        <bgColor indexed="64"/>
      </patternFill>
    </fill>
    <fill>
      <patternFill patternType="solid">
        <fgColor theme="6" tint="0.79998168889431442"/>
        <bgColor indexed="64"/>
      </patternFill>
    </fill>
    <fill>
      <patternFill patternType="solid">
        <fgColor indexed="42"/>
        <bgColor indexed="64"/>
      </patternFill>
    </fill>
    <fill>
      <patternFill patternType="solid">
        <fgColor theme="2" tint="-0.14999847407452621"/>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indexed="64"/>
      </top>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s>
  <cellStyleXfs count="12">
    <xf numFmtId="0" fontId="0" fillId="0" borderId="0"/>
    <xf numFmtId="178" fontId="20" fillId="0" borderId="0" applyFont="0" applyFill="0" applyBorder="0" applyAlignment="0" applyProtection="0"/>
    <xf numFmtId="165" fontId="2" fillId="0" borderId="0" applyFont="0" applyFill="0" applyBorder="0" applyAlignment="0" applyProtection="0"/>
    <xf numFmtId="0" fontId="2" fillId="0" borderId="0"/>
    <xf numFmtId="166" fontId="4" fillId="0" borderId="0"/>
    <xf numFmtId="167" fontId="2" fillId="0" borderId="0" applyFont="0" applyFill="0" applyBorder="0" applyAlignment="0" applyProtection="0"/>
    <xf numFmtId="0" fontId="2" fillId="0" borderId="0"/>
    <xf numFmtId="0" fontId="20" fillId="0" borderId="0"/>
    <xf numFmtId="180" fontId="2" fillId="0" borderId="0" applyFont="0" applyFill="0" applyBorder="0" applyAlignment="0" applyProtection="0"/>
    <xf numFmtId="0" fontId="24" fillId="0" borderId="0"/>
    <xf numFmtId="9" fontId="2" fillId="0" borderId="0" applyFont="0" applyFill="0" applyBorder="0" applyAlignment="0" applyProtection="0"/>
    <xf numFmtId="0" fontId="2" fillId="0" borderId="0"/>
  </cellStyleXfs>
  <cellXfs count="1059">
    <xf numFmtId="0" fontId="0" fillId="0" borderId="0" xfId="0"/>
    <xf numFmtId="3" fontId="0" fillId="0" borderId="0" xfId="0" applyNumberFormat="1" applyAlignment="1">
      <alignment vertical="center"/>
    </xf>
    <xf numFmtId="3" fontId="1" fillId="0" borderId="0" xfId="0" applyNumberFormat="1" applyFont="1" applyAlignment="1">
      <alignment horizontal="center" vertical="center"/>
    </xf>
    <xf numFmtId="4" fontId="0" fillId="0" borderId="0" xfId="0" applyNumberFormat="1" applyAlignment="1">
      <alignment horizontal="right" vertical="center"/>
    </xf>
    <xf numFmtId="165" fontId="0" fillId="0" borderId="0" xfId="2" applyFont="1" applyAlignment="1" applyProtection="1">
      <alignment vertical="center"/>
    </xf>
    <xf numFmtId="4" fontId="0" fillId="0" borderId="0" xfId="0" applyNumberFormat="1" applyAlignment="1">
      <alignment vertical="center"/>
    </xf>
    <xf numFmtId="4" fontId="2" fillId="0" borderId="0" xfId="3" applyNumberFormat="1" applyProtection="1">
      <protection locked="0"/>
    </xf>
    <xf numFmtId="4" fontId="3" fillId="0" borderId="0" xfId="3" applyNumberFormat="1" applyFont="1" applyProtection="1">
      <protection locked="0"/>
    </xf>
    <xf numFmtId="3" fontId="5" fillId="0" borderId="4" xfId="4" applyNumberFormat="1" applyFont="1" applyBorder="1" applyAlignment="1">
      <alignment vertical="center"/>
    </xf>
    <xf numFmtId="3" fontId="5" fillId="0" borderId="8" xfId="4" applyNumberFormat="1" applyFont="1" applyBorder="1" applyAlignment="1">
      <alignment horizontal="center" vertical="center"/>
    </xf>
    <xf numFmtId="3" fontId="5" fillId="0" borderId="0" xfId="4" applyNumberFormat="1" applyFont="1" applyAlignment="1">
      <alignment horizontal="center" vertical="center"/>
    </xf>
    <xf numFmtId="3" fontId="5" fillId="0" borderId="9" xfId="4" applyNumberFormat="1" applyFont="1" applyBorder="1" applyAlignment="1">
      <alignment horizontal="center" vertical="center"/>
    </xf>
    <xf numFmtId="3" fontId="7" fillId="0" borderId="9" xfId="4" applyNumberFormat="1" applyFont="1" applyBorder="1" applyAlignment="1">
      <alignment vertical="center"/>
    </xf>
    <xf numFmtId="3" fontId="0" fillId="2" borderId="4" xfId="0" applyNumberFormat="1" applyFill="1" applyBorder="1" applyAlignment="1" applyProtection="1">
      <alignment horizontal="left" vertical="center"/>
      <protection locked="0"/>
    </xf>
    <xf numFmtId="3" fontId="7" fillId="0" borderId="0" xfId="4" applyNumberFormat="1" applyFont="1" applyAlignment="1">
      <alignment horizontal="left" vertical="center"/>
    </xf>
    <xf numFmtId="165" fontId="0" fillId="0" borderId="0" xfId="2" applyFont="1" applyBorder="1" applyAlignment="1" applyProtection="1">
      <alignment vertical="center"/>
    </xf>
    <xf numFmtId="3" fontId="7" fillId="0" borderId="0" xfId="4" applyNumberFormat="1" applyFont="1" applyAlignment="1">
      <alignment horizontal="right" vertical="center"/>
    </xf>
    <xf numFmtId="49" fontId="8" fillId="0" borderId="0" xfId="4" applyNumberFormat="1" applyFont="1" applyAlignment="1">
      <alignment horizontal="centerContinuous" vertical="center"/>
    </xf>
    <xf numFmtId="49" fontId="8" fillId="0" borderId="0" xfId="4" applyNumberFormat="1" applyFont="1" applyAlignment="1">
      <alignment horizontal="left" vertical="center"/>
    </xf>
    <xf numFmtId="3" fontId="2" fillId="0" borderId="0" xfId="3" applyNumberFormat="1" applyProtection="1">
      <protection locked="0"/>
    </xf>
    <xf numFmtId="3" fontId="1" fillId="0" borderId="0" xfId="3" applyNumberFormat="1" applyFont="1" applyAlignment="1" applyProtection="1">
      <alignment horizontal="center"/>
      <protection locked="0"/>
    </xf>
    <xf numFmtId="3" fontId="8" fillId="0" borderId="0" xfId="4" applyNumberFormat="1" applyFont="1" applyAlignment="1">
      <alignment vertical="center"/>
    </xf>
    <xf numFmtId="1" fontId="3" fillId="0" borderId="0" xfId="2" applyNumberFormat="1" applyFont="1" applyBorder="1" applyAlignment="1" applyProtection="1">
      <alignment horizontal="centerContinuous" vertical="center"/>
    </xf>
    <xf numFmtId="3" fontId="9" fillId="0" borderId="0" xfId="4" applyNumberFormat="1" applyFont="1" applyAlignment="1">
      <alignment horizontal="centerContinuous" vertical="center"/>
    </xf>
    <xf numFmtId="3" fontId="9" fillId="0" borderId="9" xfId="4" applyNumberFormat="1" applyFont="1" applyBorder="1" applyAlignment="1">
      <alignment horizontal="centerContinuous" vertical="center"/>
    </xf>
    <xf numFmtId="3" fontId="8" fillId="0" borderId="8" xfId="4" applyNumberFormat="1" applyFont="1" applyBorder="1" applyAlignment="1">
      <alignment vertical="center"/>
    </xf>
    <xf numFmtId="3" fontId="8" fillId="0" borderId="0" xfId="4" applyNumberFormat="1" applyFont="1" applyAlignment="1">
      <alignment horizontal="left" vertical="center"/>
    </xf>
    <xf numFmtId="3" fontId="10" fillId="0" borderId="0" xfId="0" applyNumberFormat="1" applyFont="1" applyAlignment="1">
      <alignment vertical="center"/>
    </xf>
    <xf numFmtId="3" fontId="8" fillId="0" borderId="0" xfId="4" applyNumberFormat="1" applyFont="1" applyAlignment="1">
      <alignment horizontal="center" vertical="center"/>
    </xf>
    <xf numFmtId="4" fontId="9" fillId="0" borderId="0" xfId="4" applyNumberFormat="1" applyFont="1" applyAlignment="1">
      <alignment horizontal="right" vertical="center"/>
    </xf>
    <xf numFmtId="165" fontId="9" fillId="0" borderId="0" xfId="2" applyFont="1" applyBorder="1" applyAlignment="1" applyProtection="1">
      <alignment horizontal="center" vertical="center"/>
    </xf>
    <xf numFmtId="4" fontId="8" fillId="0" borderId="0" xfId="4" applyNumberFormat="1" applyFont="1" applyAlignment="1">
      <alignment horizontal="center" vertical="center"/>
    </xf>
    <xf numFmtId="165" fontId="8" fillId="0" borderId="0" xfId="2" applyFont="1" applyBorder="1" applyAlignment="1" applyProtection="1">
      <alignment horizontal="center" vertical="center"/>
    </xf>
    <xf numFmtId="3" fontId="8" fillId="0" borderId="9" xfId="4" applyNumberFormat="1" applyFont="1" applyBorder="1" applyAlignment="1">
      <alignment horizontal="center" vertical="center"/>
    </xf>
    <xf numFmtId="3" fontId="11" fillId="0" borderId="0" xfId="0" applyNumberFormat="1" applyFont="1" applyAlignment="1">
      <alignment vertical="center"/>
    </xf>
    <xf numFmtId="3" fontId="9" fillId="0" borderId="8" xfId="4" applyNumberFormat="1" applyFont="1" applyBorder="1" applyAlignment="1">
      <alignment vertical="center"/>
    </xf>
    <xf numFmtId="165" fontId="9" fillId="0" borderId="0" xfId="2" applyFont="1" applyBorder="1" applyAlignment="1" applyProtection="1">
      <alignment horizontal="centerContinuous" vertical="center"/>
    </xf>
    <xf numFmtId="4" fontId="9" fillId="0" borderId="0" xfId="4" applyNumberFormat="1" applyFont="1" applyAlignment="1">
      <alignment horizontal="centerContinuous" vertical="center"/>
    </xf>
    <xf numFmtId="4" fontId="2" fillId="0" borderId="0" xfId="3" applyNumberFormat="1" applyAlignment="1" applyProtection="1">
      <alignment horizontal="right"/>
      <protection locked="0"/>
    </xf>
    <xf numFmtId="165" fontId="2" fillId="0" borderId="0" xfId="2" applyFont="1" applyBorder="1" applyProtection="1">
      <protection locked="0"/>
    </xf>
    <xf numFmtId="3" fontId="9" fillId="0" borderId="0" xfId="4" applyNumberFormat="1" applyFont="1" applyAlignment="1">
      <alignment horizontal="center" vertical="center"/>
    </xf>
    <xf numFmtId="3" fontId="9" fillId="0" borderId="0" xfId="4" applyNumberFormat="1" applyFont="1" applyAlignment="1">
      <alignment horizontal="left" vertical="center"/>
    </xf>
    <xf numFmtId="3" fontId="13" fillId="0" borderId="0" xfId="4" applyNumberFormat="1" applyFont="1" applyAlignment="1">
      <alignment horizontal="center" vertical="center"/>
    </xf>
    <xf numFmtId="4" fontId="9" fillId="0" borderId="0" xfId="0" applyNumberFormat="1" applyFont="1" applyAlignment="1">
      <alignment horizontal="right" vertical="center"/>
    </xf>
    <xf numFmtId="165" fontId="9" fillId="0" borderId="0" xfId="2" applyFont="1" applyBorder="1" applyAlignment="1" applyProtection="1">
      <alignment vertical="center"/>
    </xf>
    <xf numFmtId="3" fontId="14" fillId="0" borderId="8" xfId="4" applyNumberFormat="1" applyFont="1" applyBorder="1" applyAlignment="1">
      <alignment horizontal="center" vertical="center"/>
    </xf>
    <xf numFmtId="3" fontId="9" fillId="0" borderId="0" xfId="0" applyNumberFormat="1" applyFont="1" applyAlignment="1">
      <alignment vertical="center"/>
    </xf>
    <xf numFmtId="165" fontId="9" fillId="0" borderId="0" xfId="2" applyFont="1" applyFill="1" applyBorder="1" applyAlignment="1" applyProtection="1">
      <alignment horizontal="centerContinuous" vertical="center"/>
    </xf>
    <xf numFmtId="4" fontId="9" fillId="0" borderId="0" xfId="0" applyNumberFormat="1" applyFont="1" applyAlignment="1">
      <alignment vertical="center"/>
    </xf>
    <xf numFmtId="49" fontId="13" fillId="0" borderId="0" xfId="0" applyNumberFormat="1" applyFont="1" applyAlignment="1">
      <alignment horizontal="left" vertical="center"/>
    </xf>
    <xf numFmtId="3" fontId="8" fillId="0" borderId="0" xfId="0" applyNumberFormat="1" applyFont="1" applyAlignment="1">
      <alignment horizontal="left" vertical="center"/>
    </xf>
    <xf numFmtId="3" fontId="9" fillId="0" borderId="0" xfId="4" applyNumberFormat="1" applyFont="1" applyAlignment="1">
      <alignment vertical="center"/>
    </xf>
    <xf numFmtId="165" fontId="9" fillId="0" borderId="0" xfId="2" applyFont="1" applyBorder="1" applyAlignment="1" applyProtection="1">
      <alignment horizontal="right" vertical="center"/>
    </xf>
    <xf numFmtId="167" fontId="9" fillId="0" borderId="0" xfId="5" applyFont="1" applyFill="1" applyBorder="1" applyAlignment="1" applyProtection="1">
      <alignment horizontal="left" vertical="center" wrapText="1"/>
    </xf>
    <xf numFmtId="4" fontId="9" fillId="0" borderId="0" xfId="5" applyNumberFormat="1" applyFont="1" applyFill="1" applyBorder="1" applyAlignment="1" applyProtection="1">
      <alignment horizontal="left" vertical="center" wrapText="1"/>
    </xf>
    <xf numFmtId="3" fontId="9" fillId="0" borderId="0" xfId="0" applyNumberFormat="1" applyFont="1" applyAlignment="1">
      <alignment horizontal="left" vertical="center"/>
    </xf>
    <xf numFmtId="169" fontId="2" fillId="0" borderId="0" xfId="3" applyNumberFormat="1" applyProtection="1">
      <protection locked="0"/>
    </xf>
    <xf numFmtId="165" fontId="9" fillId="0" borderId="0" xfId="2" applyFont="1" applyFill="1" applyBorder="1" applyAlignment="1" applyProtection="1">
      <alignment horizontal="center" vertical="center"/>
    </xf>
    <xf numFmtId="170" fontId="2" fillId="0" borderId="0" xfId="3" applyNumberFormat="1" applyProtection="1">
      <protection locked="0"/>
    </xf>
    <xf numFmtId="165" fontId="9" fillId="0" borderId="0" xfId="2" applyFont="1" applyFill="1" applyBorder="1" applyAlignment="1" applyProtection="1">
      <alignment vertical="center"/>
    </xf>
    <xf numFmtId="3" fontId="10" fillId="0" borderId="0" xfId="0" applyNumberFormat="1" applyFont="1" applyAlignment="1">
      <alignment horizontal="right" vertical="center"/>
    </xf>
    <xf numFmtId="3" fontId="10" fillId="0" borderId="0" xfId="0" applyNumberFormat="1" applyFont="1" applyAlignment="1">
      <alignment horizontal="left" vertical="center"/>
    </xf>
    <xf numFmtId="3" fontId="9" fillId="0" borderId="0" xfId="0" applyNumberFormat="1" applyFont="1" applyAlignment="1">
      <alignment vertical="center" wrapText="1"/>
    </xf>
    <xf numFmtId="2" fontId="2" fillId="0" borderId="0" xfId="3" applyNumberFormat="1" applyProtection="1">
      <protection locked="0"/>
    </xf>
    <xf numFmtId="49" fontId="9" fillId="0" borderId="0" xfId="0" applyNumberFormat="1" applyFont="1" applyAlignment="1">
      <alignment vertical="center"/>
    </xf>
    <xf numFmtId="49" fontId="15" fillId="0" borderId="0" xfId="0" applyNumberFormat="1" applyFont="1" applyAlignment="1">
      <alignment vertical="center"/>
    </xf>
    <xf numFmtId="49" fontId="15" fillId="0" borderId="0" xfId="0" applyNumberFormat="1" applyFont="1" applyAlignment="1">
      <alignment horizontal="left" vertical="center"/>
    </xf>
    <xf numFmtId="49" fontId="9" fillId="0" borderId="0" xfId="0" applyNumberFormat="1" applyFont="1" applyAlignment="1">
      <alignment horizontal="left" vertical="center"/>
    </xf>
    <xf numFmtId="3" fontId="8" fillId="0" borderId="0" xfId="0" applyNumberFormat="1" applyFont="1" applyAlignment="1">
      <alignment horizontal="right" vertical="center"/>
    </xf>
    <xf numFmtId="3" fontId="8" fillId="0" borderId="0" xfId="0" applyNumberFormat="1" applyFont="1" applyAlignment="1">
      <alignment horizontal="center" vertical="center"/>
    </xf>
    <xf numFmtId="168" fontId="9" fillId="0" borderId="0" xfId="4" applyNumberFormat="1" applyFont="1" applyAlignment="1">
      <alignment horizontal="center" vertical="center"/>
    </xf>
    <xf numFmtId="3" fontId="8" fillId="0" borderId="0" xfId="4" applyNumberFormat="1" applyFont="1" applyAlignment="1" applyProtection="1">
      <alignment horizontal="left" vertical="center"/>
      <protection locked="0"/>
    </xf>
    <xf numFmtId="3" fontId="13" fillId="0" borderId="0" xfId="6" applyNumberFormat="1" applyFont="1" applyAlignment="1" applyProtection="1">
      <alignment horizontal="left" vertical="center"/>
      <protection locked="0"/>
    </xf>
    <xf numFmtId="3" fontId="10" fillId="0" borderId="0" xfId="6" applyNumberFormat="1" applyFont="1" applyAlignment="1" applyProtection="1">
      <alignment vertical="center"/>
      <protection locked="0"/>
    </xf>
    <xf numFmtId="0" fontId="9" fillId="0" borderId="8" xfId="0" applyFont="1" applyBorder="1" applyAlignment="1">
      <alignment vertical="center"/>
    </xf>
    <xf numFmtId="0" fontId="9" fillId="0" borderId="0" xfId="0" applyFont="1" applyAlignment="1">
      <alignment vertical="center"/>
    </xf>
    <xf numFmtId="171" fontId="10" fillId="0" borderId="0" xfId="6" applyNumberFormat="1" applyFont="1" applyAlignment="1" applyProtection="1">
      <alignment horizontal="left" vertical="center"/>
      <protection locked="0"/>
    </xf>
    <xf numFmtId="3" fontId="8" fillId="0" borderId="8" xfId="0" applyNumberFormat="1" applyFont="1" applyBorder="1" applyAlignment="1">
      <alignment vertical="center"/>
    </xf>
    <xf numFmtId="0" fontId="9" fillId="0" borderId="0" xfId="4" applyNumberFormat="1" applyFont="1" applyAlignment="1">
      <alignment horizontal="left" vertical="center"/>
    </xf>
    <xf numFmtId="172" fontId="2" fillId="0" borderId="0" xfId="3" applyNumberFormat="1" applyProtection="1">
      <protection locked="0"/>
    </xf>
    <xf numFmtId="4" fontId="16" fillId="0" borderId="0" xfId="3" applyNumberFormat="1" applyFont="1" applyProtection="1">
      <protection locked="0"/>
    </xf>
    <xf numFmtId="173" fontId="2" fillId="0" borderId="0" xfId="3" applyNumberFormat="1" applyProtection="1">
      <protection locked="0"/>
    </xf>
    <xf numFmtId="3" fontId="13" fillId="0" borderId="0" xfId="0" applyNumberFormat="1" applyFont="1" applyAlignment="1" applyProtection="1">
      <alignment horizontal="center" vertical="center"/>
      <protection locked="0"/>
    </xf>
    <xf numFmtId="3" fontId="17" fillId="0" borderId="2" xfId="0" applyNumberFormat="1" applyFont="1" applyBorder="1" applyAlignment="1">
      <alignment vertical="center"/>
    </xf>
    <xf numFmtId="174" fontId="10" fillId="0" borderId="2" xfId="4" applyNumberFormat="1" applyFont="1" applyBorder="1" applyAlignment="1">
      <alignment vertical="center"/>
    </xf>
    <xf numFmtId="174" fontId="10" fillId="0" borderId="3" xfId="4" applyNumberFormat="1" applyFont="1" applyBorder="1" applyAlignment="1">
      <alignment vertical="center"/>
    </xf>
    <xf numFmtId="175" fontId="10" fillId="0" borderId="0" xfId="6" applyNumberFormat="1" applyFont="1" applyAlignment="1" applyProtection="1">
      <alignment vertical="center"/>
      <protection locked="0"/>
    </xf>
    <xf numFmtId="0" fontId="18" fillId="0" borderId="8" xfId="0" applyFont="1" applyBorder="1" applyAlignment="1">
      <alignment vertical="center"/>
    </xf>
    <xf numFmtId="0" fontId="18" fillId="0" borderId="0" xfId="0" applyFont="1" applyAlignment="1">
      <alignment vertical="center"/>
    </xf>
    <xf numFmtId="3" fontId="17" fillId="0" borderId="6" xfId="0" applyNumberFormat="1" applyFont="1" applyBorder="1" applyAlignment="1">
      <alignment vertical="center"/>
    </xf>
    <xf numFmtId="174" fontId="10" fillId="0" borderId="6" xfId="4" applyNumberFormat="1" applyFont="1" applyBorder="1" applyAlignment="1">
      <alignment vertical="center"/>
    </xf>
    <xf numFmtId="174" fontId="10" fillId="0" borderId="7" xfId="4" applyNumberFormat="1" applyFont="1" applyBorder="1" applyAlignment="1">
      <alignment vertical="center"/>
    </xf>
    <xf numFmtId="3" fontId="0" fillId="0" borderId="0" xfId="4" applyNumberFormat="1" applyFont="1" applyAlignment="1">
      <alignment vertical="center"/>
    </xf>
    <xf numFmtId="3" fontId="0" fillId="0" borderId="9" xfId="4" applyNumberFormat="1" applyFont="1" applyBorder="1" applyAlignment="1">
      <alignment horizontal="centerContinuous" vertical="center"/>
    </xf>
    <xf numFmtId="0" fontId="18" fillId="0" borderId="8" xfId="0" applyFont="1" applyBorder="1" applyAlignment="1">
      <alignment horizontal="center" vertical="center"/>
    </xf>
    <xf numFmtId="0" fontId="18" fillId="0" borderId="0" xfId="0" applyFont="1" applyAlignment="1">
      <alignment horizontal="center" vertical="center"/>
    </xf>
    <xf numFmtId="3" fontId="0" fillId="0" borderId="0" xfId="4" applyNumberFormat="1" applyFont="1" applyAlignment="1">
      <alignment horizontal="centerContinuous" vertical="center"/>
    </xf>
    <xf numFmtId="176" fontId="9" fillId="0" borderId="0" xfId="0" applyNumberFormat="1" applyFont="1" applyAlignment="1">
      <alignment horizontal="left" vertical="center"/>
    </xf>
    <xf numFmtId="3" fontId="18" fillId="0" borderId="8" xfId="4" applyNumberFormat="1" applyFont="1" applyBorder="1" applyAlignment="1">
      <alignment vertical="center"/>
    </xf>
    <xf numFmtId="3" fontId="18" fillId="0" borderId="0" xfId="4" applyNumberFormat="1" applyFont="1" applyAlignment="1">
      <alignment horizontal="center" vertical="center"/>
    </xf>
    <xf numFmtId="49" fontId="18" fillId="0" borderId="0" xfId="4" applyNumberFormat="1" applyFont="1" applyAlignment="1">
      <alignment horizontal="center" vertical="center"/>
    </xf>
    <xf numFmtId="3" fontId="18" fillId="0" borderId="13" xfId="3" applyNumberFormat="1" applyFont="1" applyBorder="1" applyAlignment="1" applyProtection="1">
      <alignment horizontal="center"/>
      <protection locked="0"/>
    </xf>
    <xf numFmtId="165" fontId="2" fillId="0" borderId="0" xfId="2" applyFont="1" applyProtection="1">
      <protection locked="0"/>
    </xf>
    <xf numFmtId="3" fontId="8" fillId="5" borderId="0" xfId="3" applyNumberFormat="1" applyFont="1" applyFill="1" applyAlignment="1" applyProtection="1">
      <alignment horizontal="center" vertical="center"/>
      <protection locked="0"/>
    </xf>
    <xf numFmtId="3" fontId="8" fillId="0" borderId="13" xfId="3" applyNumberFormat="1" applyFont="1" applyBorder="1" applyAlignment="1" applyProtection="1">
      <alignment horizontal="center" vertical="center"/>
      <protection locked="0"/>
    </xf>
    <xf numFmtId="3" fontId="18" fillId="0" borderId="0" xfId="3" applyNumberFormat="1" applyFont="1" applyProtection="1">
      <protection locked="0"/>
    </xf>
    <xf numFmtId="3" fontId="19" fillId="0" borderId="14" xfId="3" applyNumberFormat="1" applyFont="1" applyBorder="1" applyAlignment="1" applyProtection="1">
      <alignment horizontal="center" vertical="center"/>
      <protection locked="0"/>
    </xf>
    <xf numFmtId="3" fontId="21" fillId="0" borderId="14" xfId="3" applyNumberFormat="1" applyFont="1" applyBorder="1" applyAlignment="1" applyProtection="1">
      <alignment horizontal="center" vertical="center"/>
      <protection locked="0"/>
    </xf>
    <xf numFmtId="4" fontId="19" fillId="0" borderId="14" xfId="3" applyNumberFormat="1" applyFont="1" applyBorder="1" applyAlignment="1" applyProtection="1">
      <alignment horizontal="center" vertical="center"/>
      <protection locked="0"/>
    </xf>
    <xf numFmtId="165" fontId="19" fillId="0" borderId="14" xfId="2" applyFont="1" applyFill="1" applyBorder="1" applyAlignment="1" applyProtection="1">
      <alignment horizontal="center" vertical="center"/>
      <protection locked="0"/>
    </xf>
    <xf numFmtId="3" fontId="18" fillId="0" borderId="4" xfId="3" applyNumberFormat="1" applyFont="1" applyBorder="1" applyAlignment="1" applyProtection="1">
      <alignment horizontal="center"/>
      <protection locked="0"/>
    </xf>
    <xf numFmtId="3" fontId="18" fillId="0" borderId="0" xfId="3" applyNumberFormat="1" applyFont="1" applyAlignment="1" applyProtection="1">
      <alignment horizontal="center"/>
      <protection locked="0"/>
    </xf>
    <xf numFmtId="4" fontId="19" fillId="0" borderId="14" xfId="7" applyNumberFormat="1" applyFont="1" applyBorder="1" applyAlignment="1" applyProtection="1">
      <alignment horizontal="center" vertical="center"/>
      <protection locked="0"/>
    </xf>
    <xf numFmtId="3" fontId="19" fillId="0" borderId="14" xfId="7" applyNumberFormat="1" applyFont="1" applyBorder="1" applyAlignment="1" applyProtection="1">
      <alignment horizontal="center" vertical="center"/>
      <protection locked="0"/>
    </xf>
    <xf numFmtId="3" fontId="19" fillId="5" borderId="0" xfId="4" applyNumberFormat="1" applyFont="1" applyFill="1" applyAlignment="1" applyProtection="1">
      <alignment vertical="center"/>
      <protection locked="0"/>
    </xf>
    <xf numFmtId="3" fontId="19" fillId="0" borderId="0" xfId="4" applyNumberFormat="1" applyFont="1" applyAlignment="1" applyProtection="1">
      <alignment vertical="center"/>
      <protection locked="0"/>
    </xf>
    <xf numFmtId="3" fontId="19" fillId="0" borderId="4" xfId="7" applyNumberFormat="1" applyFont="1" applyBorder="1" applyAlignment="1" applyProtection="1">
      <alignment horizontal="center" vertical="center"/>
      <protection locked="0"/>
    </xf>
    <xf numFmtId="173" fontId="19" fillId="0" borderId="4" xfId="7" applyNumberFormat="1" applyFont="1" applyBorder="1" applyAlignment="1" applyProtection="1">
      <alignment horizontal="center" vertical="center"/>
      <protection locked="0"/>
    </xf>
    <xf numFmtId="177" fontId="19" fillId="0" borderId="4" xfId="7" applyNumberFormat="1" applyFont="1" applyBorder="1" applyAlignment="1" applyProtection="1">
      <alignment horizontal="center" vertical="center"/>
      <protection locked="0"/>
    </xf>
    <xf numFmtId="4" fontId="18" fillId="0" borderId="0" xfId="3" applyNumberFormat="1" applyFont="1" applyProtection="1">
      <protection locked="0"/>
    </xf>
    <xf numFmtId="4" fontId="19" fillId="0" borderId="0" xfId="3" applyNumberFormat="1" applyFont="1" applyProtection="1">
      <protection locked="0"/>
    </xf>
    <xf numFmtId="172" fontId="18" fillId="0" borderId="0" xfId="3" applyNumberFormat="1" applyFont="1" applyProtection="1">
      <protection locked="0"/>
    </xf>
    <xf numFmtId="4" fontId="22" fillId="0" borderId="0" xfId="3" applyNumberFormat="1" applyFont="1" applyProtection="1">
      <protection locked="0"/>
    </xf>
    <xf numFmtId="173" fontId="18" fillId="0" borderId="0" xfId="3" applyNumberFormat="1" applyFont="1" applyProtection="1">
      <protection locked="0"/>
    </xf>
    <xf numFmtId="0" fontId="2" fillId="0" borderId="1" xfId="3" applyBorder="1" applyProtection="1">
      <protection locked="0"/>
    </xf>
    <xf numFmtId="3" fontId="2" fillId="0" borderId="2" xfId="4" applyNumberFormat="1" applyFont="1" applyBorder="1" applyProtection="1">
      <protection locked="0"/>
    </xf>
    <xf numFmtId="3" fontId="1" fillId="0" borderId="2" xfId="3" applyNumberFormat="1" applyFont="1" applyBorder="1" applyAlignment="1" applyProtection="1">
      <alignment horizontal="center"/>
      <protection locked="0"/>
    </xf>
    <xf numFmtId="4" fontId="2" fillId="0" borderId="2" xfId="3" applyNumberFormat="1" applyBorder="1" applyAlignment="1" applyProtection="1">
      <alignment horizontal="right" vertical="center"/>
      <protection locked="0"/>
    </xf>
    <xf numFmtId="165" fontId="2" fillId="0" borderId="3" xfId="2" applyFont="1" applyFill="1" applyBorder="1" applyProtection="1">
      <protection locked="0"/>
    </xf>
    <xf numFmtId="3" fontId="2" fillId="0" borderId="0" xfId="4" applyNumberFormat="1" applyFont="1" applyProtection="1">
      <protection locked="0"/>
    </xf>
    <xf numFmtId="4" fontId="2" fillId="0" borderId="4" xfId="4" applyNumberFormat="1" applyFont="1" applyBorder="1" applyProtection="1">
      <protection locked="0"/>
    </xf>
    <xf numFmtId="3" fontId="2" fillId="0" borderId="4" xfId="4" applyNumberFormat="1" applyFont="1" applyBorder="1" applyProtection="1">
      <protection locked="0"/>
    </xf>
    <xf numFmtId="3" fontId="2" fillId="5" borderId="0" xfId="4" applyNumberFormat="1" applyFont="1" applyFill="1" applyProtection="1">
      <protection locked="0"/>
    </xf>
    <xf numFmtId="0" fontId="21" fillId="6" borderId="10" xfId="0" applyFont="1" applyFill="1" applyBorder="1" applyAlignment="1" applyProtection="1">
      <alignment horizontal="center" vertical="center"/>
      <protection locked="0"/>
    </xf>
    <xf numFmtId="3" fontId="8" fillId="4" borderId="12" xfId="3" applyNumberFormat="1" applyFont="1" applyFill="1" applyBorder="1" applyProtection="1">
      <protection locked="0"/>
    </xf>
    <xf numFmtId="3" fontId="18" fillId="0" borderId="8" xfId="3" applyNumberFormat="1" applyFont="1" applyBorder="1" applyAlignment="1" applyProtection="1">
      <alignment horizontal="center"/>
      <protection locked="0"/>
    </xf>
    <xf numFmtId="4" fontId="2" fillId="5" borderId="4" xfId="3" applyNumberFormat="1" applyFill="1" applyBorder="1" applyAlignment="1" applyProtection="1">
      <alignment horizontal="centerContinuous"/>
      <protection locked="0"/>
    </xf>
    <xf numFmtId="3" fontId="18" fillId="5" borderId="4" xfId="3" applyNumberFormat="1" applyFont="1" applyFill="1" applyBorder="1" applyAlignment="1" applyProtection="1">
      <alignment horizontal="centerContinuous"/>
      <protection locked="0"/>
    </xf>
    <xf numFmtId="3" fontId="18" fillId="5" borderId="0" xfId="3" applyNumberFormat="1" applyFont="1" applyFill="1" applyAlignment="1" applyProtection="1">
      <alignment horizontal="centerContinuous"/>
      <protection locked="0"/>
    </xf>
    <xf numFmtId="0" fontId="20" fillId="6" borderId="4" xfId="0" applyFont="1" applyFill="1" applyBorder="1" applyAlignment="1" applyProtection="1">
      <alignment horizontal="left" vertical="center"/>
      <protection locked="0"/>
    </xf>
    <xf numFmtId="0" fontId="21" fillId="6" borderId="4" xfId="0" applyFont="1" applyFill="1" applyBorder="1" applyAlignment="1" applyProtection="1">
      <alignment horizontal="center" vertical="center"/>
      <protection locked="0"/>
    </xf>
    <xf numFmtId="0" fontId="21" fillId="6" borderId="4" xfId="0" applyFont="1" applyFill="1" applyBorder="1" applyAlignment="1" applyProtection="1">
      <alignment horizontal="right" vertical="center"/>
      <protection locked="0"/>
    </xf>
    <xf numFmtId="178" fontId="19" fillId="2" borderId="4" xfId="1" applyFont="1" applyFill="1" applyBorder="1" applyAlignment="1" applyProtection="1">
      <alignment horizontal="center" vertical="center"/>
      <protection locked="0"/>
    </xf>
    <xf numFmtId="168" fontId="2" fillId="0" borderId="4" xfId="4" applyNumberFormat="1" applyFont="1" applyBorder="1" applyAlignment="1" applyProtection="1">
      <alignment vertical="center"/>
      <protection locked="0"/>
    </xf>
    <xf numFmtId="4" fontId="2" fillId="0" borderId="4" xfId="7" applyNumberFormat="1" applyFont="1" applyBorder="1" applyAlignment="1" applyProtection="1">
      <alignment horizontal="centerContinuous"/>
      <protection locked="0"/>
    </xf>
    <xf numFmtId="168" fontId="2" fillId="7" borderId="4" xfId="4" applyNumberFormat="1" applyFont="1" applyFill="1" applyBorder="1" applyAlignment="1" applyProtection="1">
      <alignment vertical="center"/>
      <protection locked="0"/>
    </xf>
    <xf numFmtId="0" fontId="20" fillId="5" borderId="0" xfId="0" applyFont="1" applyFill="1" applyAlignment="1" applyProtection="1">
      <alignment horizontal="left" vertical="center"/>
      <protection locked="0"/>
    </xf>
    <xf numFmtId="0" fontId="21" fillId="5" borderId="0" xfId="0" applyFont="1" applyFill="1" applyAlignment="1" applyProtection="1">
      <alignment horizontal="left" vertical="center"/>
      <protection locked="0"/>
    </xf>
    <xf numFmtId="4" fontId="18" fillId="5" borderId="0" xfId="7" applyNumberFormat="1" applyFont="1" applyFill="1" applyAlignment="1" applyProtection="1">
      <alignment horizontal="center" vertical="center"/>
      <protection locked="0"/>
    </xf>
    <xf numFmtId="3" fontId="18" fillId="5" borderId="0" xfId="7" applyNumberFormat="1" applyFont="1" applyFill="1" applyAlignment="1" applyProtection="1">
      <alignment horizontal="center"/>
      <protection locked="0"/>
    </xf>
    <xf numFmtId="168" fontId="2" fillId="0" borderId="12" xfId="4" applyNumberFormat="1" applyFont="1" applyBorder="1" applyAlignment="1" applyProtection="1">
      <alignment vertical="center"/>
      <protection locked="0"/>
    </xf>
    <xf numFmtId="4" fontId="2" fillId="0" borderId="0" xfId="7" applyNumberFormat="1" applyFont="1" applyAlignment="1" applyProtection="1">
      <alignment horizontal="centerContinuous"/>
      <protection locked="0"/>
    </xf>
    <xf numFmtId="168" fontId="2" fillId="7" borderId="0" xfId="4" applyNumberFormat="1" applyFont="1" applyFill="1" applyAlignment="1" applyProtection="1">
      <alignment vertical="center"/>
      <protection locked="0"/>
    </xf>
    <xf numFmtId="168" fontId="2" fillId="0" borderId="0" xfId="4" applyNumberFormat="1" applyFont="1" applyAlignment="1" applyProtection="1">
      <alignment vertical="center"/>
      <protection locked="0"/>
    </xf>
    <xf numFmtId="179" fontId="2" fillId="0" borderId="0" xfId="4" applyNumberFormat="1" applyFont="1" applyAlignment="1" applyProtection="1">
      <alignment horizontal="center" vertical="center"/>
      <protection locked="0"/>
    </xf>
    <xf numFmtId="0" fontId="20" fillId="6" borderId="10" xfId="0" applyFont="1" applyFill="1" applyBorder="1" applyAlignment="1" applyProtection="1">
      <alignment vertical="center"/>
      <protection locked="0"/>
    </xf>
    <xf numFmtId="0" fontId="20" fillId="6" borderId="11" xfId="0" applyFont="1" applyFill="1" applyBorder="1" applyAlignment="1" applyProtection="1">
      <alignment vertical="center"/>
      <protection locked="0"/>
    </xf>
    <xf numFmtId="0" fontId="20" fillId="6" borderId="12" xfId="0" applyFont="1" applyFill="1" applyBorder="1" applyAlignment="1" applyProtection="1">
      <alignment vertical="center"/>
      <protection locked="0"/>
    </xf>
    <xf numFmtId="3" fontId="19" fillId="0" borderId="4" xfId="0" applyNumberFormat="1" applyFont="1" applyBorder="1" applyAlignment="1" applyProtection="1">
      <alignment vertical="center"/>
      <protection locked="0"/>
    </xf>
    <xf numFmtId="3" fontId="19" fillId="0" borderId="4" xfId="0" applyNumberFormat="1" applyFont="1" applyBorder="1" applyAlignment="1" applyProtection="1">
      <alignment vertical="center" wrapText="1"/>
      <protection locked="0"/>
    </xf>
    <xf numFmtId="3" fontId="18" fillId="5" borderId="4" xfId="7" applyNumberFormat="1" applyFont="1" applyFill="1" applyBorder="1" applyAlignment="1" applyProtection="1">
      <alignment horizontal="center"/>
      <protection locked="0"/>
    </xf>
    <xf numFmtId="3" fontId="2" fillId="0" borderId="4" xfId="7" applyNumberFormat="1" applyFont="1" applyBorder="1" applyAlignment="1" applyProtection="1">
      <alignment horizontal="center" vertical="center"/>
      <protection locked="0"/>
    </xf>
    <xf numFmtId="180" fontId="2" fillId="2" borderId="10" xfId="8" applyFont="1" applyFill="1" applyBorder="1" applyAlignment="1" applyProtection="1">
      <alignment horizontal="center" vertical="center"/>
      <protection locked="0"/>
    </xf>
    <xf numFmtId="181" fontId="1" fillId="2" borderId="4" xfId="7" applyNumberFormat="1" applyFont="1" applyFill="1" applyBorder="1" applyAlignment="1" applyProtection="1">
      <alignment vertical="center" wrapText="1"/>
      <protection locked="0"/>
    </xf>
    <xf numFmtId="4" fontId="2" fillId="2" borderId="4" xfId="7" applyNumberFormat="1" applyFont="1" applyFill="1" applyBorder="1" applyAlignment="1" applyProtection="1">
      <alignment horizontal="centerContinuous"/>
      <protection locked="0"/>
    </xf>
    <xf numFmtId="3" fontId="18" fillId="0" borderId="18" xfId="7" applyNumberFormat="1" applyFont="1" applyBorder="1" applyAlignment="1" applyProtection="1">
      <alignment horizontal="center" vertical="center"/>
      <protection locked="0"/>
    </xf>
    <xf numFmtId="3" fontId="18" fillId="0" borderId="21" xfId="7" applyNumberFormat="1" applyFont="1" applyBorder="1" applyAlignment="1" applyProtection="1">
      <alignment horizontal="center" vertical="center"/>
      <protection locked="0"/>
    </xf>
    <xf numFmtId="4" fontId="18" fillId="0" borderId="21" xfId="7" applyNumberFormat="1" applyFont="1" applyBorder="1" applyAlignment="1" applyProtection="1">
      <alignment horizontal="right" vertical="center"/>
      <protection locked="0"/>
    </xf>
    <xf numFmtId="165" fontId="19" fillId="3" borderId="4" xfId="2" applyFont="1" applyFill="1" applyBorder="1" applyAlignment="1" applyProtection="1">
      <alignment vertical="center"/>
      <protection locked="0"/>
    </xf>
    <xf numFmtId="181" fontId="23" fillId="8" borderId="22" xfId="7" applyNumberFormat="1" applyFont="1" applyFill="1" applyBorder="1" applyAlignment="1" applyProtection="1">
      <alignment vertical="center" wrapText="1"/>
      <protection locked="0"/>
    </xf>
    <xf numFmtId="3" fontId="18" fillId="0" borderId="0" xfId="4" applyNumberFormat="1" applyFont="1" applyProtection="1">
      <protection locked="0"/>
    </xf>
    <xf numFmtId="178" fontId="18" fillId="9" borderId="4" xfId="1" applyFont="1" applyFill="1" applyBorder="1" applyAlignment="1" applyProtection="1">
      <alignment horizontal="center" vertical="center"/>
      <protection locked="0"/>
    </xf>
    <xf numFmtId="4" fontId="18" fillId="0" borderId="23" xfId="7" applyNumberFormat="1" applyFont="1" applyBorder="1" applyAlignment="1" applyProtection="1">
      <alignment horizontal="centerContinuous"/>
      <protection locked="0"/>
    </xf>
    <xf numFmtId="3" fontId="18" fillId="0" borderId="8" xfId="7" applyNumberFormat="1" applyFont="1" applyBorder="1" applyAlignment="1" applyProtection="1">
      <alignment horizontal="center" vertical="center"/>
      <protection locked="0"/>
    </xf>
    <xf numFmtId="3" fontId="18" fillId="0" borderId="0" xfId="7" applyNumberFormat="1" applyFont="1" applyAlignment="1" applyProtection="1">
      <alignment horizontal="left" vertical="center" wrapText="1"/>
      <protection locked="0"/>
    </xf>
    <xf numFmtId="3" fontId="18" fillId="0" borderId="0" xfId="7" applyNumberFormat="1" applyFont="1" applyAlignment="1" applyProtection="1">
      <alignment horizontal="center" vertical="center"/>
      <protection locked="0"/>
    </xf>
    <xf numFmtId="4" fontId="18" fillId="0" borderId="0" xfId="7" applyNumberFormat="1" applyFont="1" applyAlignment="1" applyProtection="1">
      <alignment horizontal="right" vertical="center"/>
      <protection locked="0"/>
    </xf>
    <xf numFmtId="181" fontId="23" fillId="0" borderId="0" xfId="7" applyNumberFormat="1" applyFont="1" applyAlignment="1" applyProtection="1">
      <alignment vertical="center" wrapText="1"/>
      <protection locked="0"/>
    </xf>
    <xf numFmtId="168" fontId="18" fillId="0" borderId="0" xfId="4" applyNumberFormat="1" applyFont="1" applyAlignment="1" applyProtection="1">
      <alignment vertical="center"/>
      <protection locked="0"/>
    </xf>
    <xf numFmtId="4" fontId="18" fillId="0" borderId="0" xfId="7" applyNumberFormat="1" applyFont="1" applyAlignment="1" applyProtection="1">
      <alignment horizontal="centerContinuous"/>
      <protection locked="0"/>
    </xf>
    <xf numFmtId="173" fontId="2" fillId="0" borderId="0" xfId="4" applyNumberFormat="1" applyFont="1" applyAlignment="1" applyProtection="1">
      <alignment horizontal="center" vertical="center"/>
      <protection locked="0"/>
    </xf>
    <xf numFmtId="177" fontId="2" fillId="0" borderId="0" xfId="4" applyNumberFormat="1" applyFont="1" applyAlignment="1" applyProtection="1">
      <alignment horizontal="center" vertical="center"/>
      <protection locked="0"/>
    </xf>
    <xf numFmtId="0" fontId="2" fillId="0" borderId="0" xfId="3" applyProtection="1">
      <protection locked="0"/>
    </xf>
    <xf numFmtId="4" fontId="2" fillId="0" borderId="0" xfId="3" applyNumberFormat="1" applyAlignment="1" applyProtection="1">
      <alignment horizontal="right" vertical="center"/>
      <protection locked="0"/>
    </xf>
    <xf numFmtId="165" fontId="2" fillId="0" borderId="0" xfId="2" applyFont="1" applyFill="1" applyProtection="1">
      <protection locked="0"/>
    </xf>
    <xf numFmtId="4" fontId="2" fillId="0" borderId="0" xfId="4" applyNumberFormat="1" applyFont="1" applyProtection="1">
      <protection locked="0"/>
    </xf>
    <xf numFmtId="173" fontId="2" fillId="0" borderId="0" xfId="4" applyNumberFormat="1" applyFont="1" applyProtection="1">
      <protection locked="0"/>
    </xf>
    <xf numFmtId="177" fontId="2" fillId="0" borderId="0" xfId="4" applyNumberFormat="1" applyFont="1" applyProtection="1">
      <protection locked="0"/>
    </xf>
    <xf numFmtId="3" fontId="2" fillId="0" borderId="4" xfId="3" applyNumberFormat="1" applyBorder="1" applyProtection="1">
      <protection locked="0"/>
    </xf>
    <xf numFmtId="3" fontId="18" fillId="5" borderId="10" xfId="3" applyNumberFormat="1" applyFont="1" applyFill="1" applyBorder="1" applyAlignment="1" applyProtection="1">
      <alignment vertical="center"/>
      <protection locked="0"/>
    </xf>
    <xf numFmtId="3" fontId="18" fillId="5" borderId="11" xfId="3" applyNumberFormat="1" applyFont="1" applyFill="1" applyBorder="1" applyAlignment="1" applyProtection="1">
      <alignment vertical="center"/>
      <protection locked="0"/>
    </xf>
    <xf numFmtId="3" fontId="18" fillId="5" borderId="12" xfId="3" applyNumberFormat="1" applyFont="1" applyFill="1" applyBorder="1" applyAlignment="1" applyProtection="1">
      <alignment vertical="center"/>
      <protection locked="0"/>
    </xf>
    <xf numFmtId="4" fontId="2" fillId="5" borderId="0" xfId="3" applyNumberFormat="1" applyFill="1" applyAlignment="1" applyProtection="1">
      <alignment horizontal="centerContinuous"/>
      <protection locked="0"/>
    </xf>
    <xf numFmtId="0" fontId="18" fillId="6" borderId="4" xfId="9" applyFont="1" applyFill="1" applyBorder="1" applyAlignment="1" applyProtection="1">
      <alignment horizontal="center" vertical="center" wrapText="1"/>
      <protection locked="0"/>
    </xf>
    <xf numFmtId="1" fontId="18" fillId="6" borderId="4" xfId="9" applyNumberFormat="1" applyFont="1" applyFill="1" applyBorder="1" applyAlignment="1" applyProtection="1">
      <alignment horizontal="justify" vertical="center"/>
      <protection locked="0"/>
    </xf>
    <xf numFmtId="3" fontId="18" fillId="9" borderId="4" xfId="3" applyNumberFormat="1" applyFont="1" applyFill="1" applyBorder="1" applyAlignment="1" applyProtection="1">
      <alignment horizontal="center" vertical="center"/>
      <protection locked="0"/>
    </xf>
    <xf numFmtId="3" fontId="18" fillId="9" borderId="12" xfId="3" applyNumberFormat="1" applyFont="1" applyFill="1" applyBorder="1" applyAlignment="1" applyProtection="1">
      <alignment horizontal="center" vertical="center"/>
      <protection locked="0"/>
    </xf>
    <xf numFmtId="4" fontId="19" fillId="0" borderId="4" xfId="7" applyNumberFormat="1" applyFont="1" applyBorder="1" applyAlignment="1" applyProtection="1">
      <alignment horizontal="center" vertical="center"/>
      <protection locked="0"/>
    </xf>
    <xf numFmtId="0" fontId="0" fillId="6" borderId="4" xfId="9" applyFont="1" applyFill="1" applyBorder="1" applyAlignment="1" applyProtection="1">
      <alignment horizontal="center" vertical="center" wrapText="1"/>
      <protection locked="0"/>
    </xf>
    <xf numFmtId="1" fontId="0" fillId="6" borderId="4" xfId="9" applyNumberFormat="1" applyFont="1" applyFill="1" applyBorder="1" applyAlignment="1" applyProtection="1">
      <alignment vertical="center"/>
      <protection locked="0"/>
    </xf>
    <xf numFmtId="3" fontId="18" fillId="5" borderId="4" xfId="3" applyNumberFormat="1" applyFont="1" applyFill="1" applyBorder="1" applyProtection="1">
      <protection locked="0"/>
    </xf>
    <xf numFmtId="0" fontId="1" fillId="0" borderId="4" xfId="0" applyFont="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165" fontId="18" fillId="3" borderId="4" xfId="2" applyFont="1" applyFill="1" applyBorder="1" applyAlignment="1" applyProtection="1">
      <alignment vertical="center"/>
      <protection locked="0"/>
    </xf>
    <xf numFmtId="0" fontId="1" fillId="0" borderId="0" xfId="0" applyFont="1" applyAlignment="1" applyProtection="1">
      <alignment horizontal="center" vertical="center" wrapText="1"/>
      <protection locked="0"/>
    </xf>
    <xf numFmtId="1" fontId="0" fillId="0" borderId="0" xfId="9" applyNumberFormat="1" applyFont="1" applyAlignment="1" applyProtection="1">
      <alignment horizontal="left" vertical="center"/>
      <protection locked="0"/>
    </xf>
    <xf numFmtId="0" fontId="1" fillId="5" borderId="0" xfId="0" applyFont="1" applyFill="1" applyAlignment="1" applyProtection="1">
      <alignment horizontal="center" vertical="center" wrapText="1"/>
      <protection locked="0"/>
    </xf>
    <xf numFmtId="165" fontId="18" fillId="5" borderId="0" xfId="2" applyFont="1" applyFill="1" applyBorder="1" applyAlignment="1" applyProtection="1">
      <alignment vertical="center"/>
      <protection locked="0"/>
    </xf>
    <xf numFmtId="4" fontId="2" fillId="5" borderId="0" xfId="7" applyNumberFormat="1" applyFont="1" applyFill="1" applyAlignment="1" applyProtection="1">
      <alignment horizontal="centerContinuous"/>
      <protection locked="0"/>
    </xf>
    <xf numFmtId="173" fontId="18" fillId="5" borderId="0" xfId="3" applyNumberFormat="1" applyFont="1" applyFill="1" applyAlignment="1" applyProtection="1">
      <alignment horizontal="center"/>
      <protection locked="0"/>
    </xf>
    <xf numFmtId="177" fontId="18" fillId="5" borderId="0" xfId="3" applyNumberFormat="1" applyFont="1" applyFill="1" applyAlignment="1" applyProtection="1">
      <alignment horizontal="center"/>
      <protection locked="0"/>
    </xf>
    <xf numFmtId="4" fontId="2" fillId="2" borderId="0" xfId="7" applyNumberFormat="1" applyFont="1" applyFill="1" applyAlignment="1" applyProtection="1">
      <alignment horizontal="centerContinuous"/>
      <protection locked="0"/>
    </xf>
    <xf numFmtId="3" fontId="18" fillId="0" borderId="4" xfId="3" applyNumberFormat="1" applyFont="1" applyBorder="1" applyAlignment="1" applyProtection="1">
      <alignment horizontal="center" vertical="center"/>
      <protection locked="0"/>
    </xf>
    <xf numFmtId="4" fontId="2" fillId="0" borderId="0" xfId="3" applyNumberFormat="1" applyAlignment="1" applyProtection="1">
      <alignment horizontal="centerContinuous"/>
      <protection locked="0"/>
    </xf>
    <xf numFmtId="3" fontId="18" fillId="0" borderId="0" xfId="3" applyNumberFormat="1" applyFont="1" applyAlignment="1" applyProtection="1">
      <alignment horizontal="centerContinuous"/>
      <protection locked="0"/>
    </xf>
    <xf numFmtId="173" fontId="18" fillId="0" borderId="0" xfId="3" applyNumberFormat="1" applyFont="1" applyAlignment="1" applyProtection="1">
      <alignment horizontal="centerContinuous"/>
      <protection locked="0"/>
    </xf>
    <xf numFmtId="177" fontId="18" fillId="0" borderId="0" xfId="3" applyNumberFormat="1" applyFont="1" applyAlignment="1" applyProtection="1">
      <alignment horizontal="centerContinuous"/>
      <protection locked="0"/>
    </xf>
    <xf numFmtId="3" fontId="18" fillId="10" borderId="4" xfId="3" applyNumberFormat="1" applyFont="1" applyFill="1" applyBorder="1" applyAlignment="1" applyProtection="1">
      <alignment horizontal="center" vertical="center"/>
      <protection locked="0"/>
    </xf>
    <xf numFmtId="3" fontId="19" fillId="10" borderId="10" xfId="3" applyNumberFormat="1" applyFont="1" applyFill="1" applyBorder="1" applyAlignment="1" applyProtection="1">
      <alignment vertical="center"/>
      <protection locked="0"/>
    </xf>
    <xf numFmtId="3" fontId="19" fillId="10" borderId="11" xfId="3" applyNumberFormat="1" applyFont="1" applyFill="1" applyBorder="1" applyAlignment="1" applyProtection="1">
      <alignment vertical="center"/>
      <protection locked="0"/>
    </xf>
    <xf numFmtId="3" fontId="19" fillId="10" borderId="12" xfId="3" applyNumberFormat="1" applyFont="1" applyFill="1" applyBorder="1" applyAlignment="1" applyProtection="1">
      <alignment vertical="center"/>
      <protection locked="0"/>
    </xf>
    <xf numFmtId="4" fontId="2" fillId="5" borderId="4" xfId="7" applyNumberFormat="1" applyFont="1" applyFill="1" applyBorder="1" applyAlignment="1" applyProtection="1">
      <alignment horizontal="centerContinuous"/>
      <protection locked="0"/>
    </xf>
    <xf numFmtId="3" fontId="8" fillId="10" borderId="10" xfId="3" applyNumberFormat="1" applyFont="1" applyFill="1" applyBorder="1" applyAlignment="1" applyProtection="1">
      <alignment vertical="center"/>
      <protection locked="0"/>
    </xf>
    <xf numFmtId="4" fontId="18" fillId="2" borderId="4" xfId="7" applyNumberFormat="1" applyFont="1" applyFill="1" applyBorder="1" applyAlignment="1" applyProtection="1">
      <alignment horizontal="centerContinuous"/>
      <protection locked="0"/>
    </xf>
    <xf numFmtId="0" fontId="18" fillId="2" borderId="4" xfId="7" applyFont="1" applyFill="1" applyBorder="1" applyAlignment="1" applyProtection="1">
      <alignment horizontal="centerContinuous"/>
      <protection locked="0"/>
    </xf>
    <xf numFmtId="178" fontId="19" fillId="2" borderId="4" xfId="1" applyFont="1" applyFill="1" applyBorder="1" applyAlignment="1" applyProtection="1">
      <alignment horizontal="centerContinuous"/>
      <protection locked="0"/>
    </xf>
    <xf numFmtId="3" fontId="19" fillId="10" borderId="4" xfId="3" applyNumberFormat="1" applyFont="1" applyFill="1" applyBorder="1" applyAlignment="1" applyProtection="1">
      <alignment vertical="center"/>
      <protection locked="0"/>
    </xf>
    <xf numFmtId="3" fontId="19" fillId="0" borderId="4" xfId="0" applyNumberFormat="1" applyFont="1" applyBorder="1" applyAlignment="1" applyProtection="1">
      <alignment horizontal="justify" vertical="center" wrapText="1"/>
      <protection locked="0"/>
    </xf>
    <xf numFmtId="4" fontId="2" fillId="5" borderId="6" xfId="3" applyNumberFormat="1" applyFill="1" applyBorder="1" applyAlignment="1" applyProtection="1">
      <alignment horizontal="centerContinuous"/>
      <protection locked="0"/>
    </xf>
    <xf numFmtId="3" fontId="18" fillId="5" borderId="6" xfId="3" applyNumberFormat="1" applyFont="1" applyFill="1" applyBorder="1" applyAlignment="1" applyProtection="1">
      <alignment horizontal="centerContinuous"/>
      <protection locked="0"/>
    </xf>
    <xf numFmtId="173" fontId="18" fillId="5" borderId="6" xfId="3" applyNumberFormat="1" applyFont="1" applyFill="1" applyBorder="1" applyAlignment="1" applyProtection="1">
      <alignment horizontal="centerContinuous"/>
      <protection locked="0"/>
    </xf>
    <xf numFmtId="177" fontId="18" fillId="5" borderId="7" xfId="3" applyNumberFormat="1" applyFont="1" applyFill="1" applyBorder="1" applyAlignment="1" applyProtection="1">
      <alignment horizontal="centerContinuous"/>
      <protection locked="0"/>
    </xf>
    <xf numFmtId="0" fontId="19" fillId="10" borderId="10" xfId="9" applyFont="1" applyFill="1" applyBorder="1" applyAlignment="1" applyProtection="1">
      <alignment horizontal="left" vertical="center" wrapText="1"/>
      <protection locked="0"/>
    </xf>
    <xf numFmtId="3" fontId="18" fillId="10" borderId="4" xfId="7" applyNumberFormat="1" applyFont="1" applyFill="1" applyBorder="1" applyAlignment="1" applyProtection="1">
      <alignment horizontal="center"/>
      <protection locked="0"/>
    </xf>
    <xf numFmtId="4" fontId="19" fillId="0" borderId="4" xfId="3" applyNumberFormat="1" applyFont="1" applyBorder="1" applyAlignment="1" applyProtection="1">
      <alignment horizontal="center" vertical="center"/>
      <protection locked="0"/>
    </xf>
    <xf numFmtId="3" fontId="19" fillId="0" borderId="4" xfId="3" applyNumberFormat="1" applyFont="1" applyBorder="1" applyAlignment="1" applyProtection="1">
      <alignment horizontal="center" vertical="center"/>
      <protection locked="0"/>
    </xf>
    <xf numFmtId="3" fontId="19" fillId="0" borderId="0" xfId="3" applyNumberFormat="1" applyFont="1" applyAlignment="1" applyProtection="1">
      <alignment horizontal="center" vertical="center"/>
      <protection locked="0"/>
    </xf>
    <xf numFmtId="3" fontId="19" fillId="0" borderId="13" xfId="3" applyNumberFormat="1" applyFont="1" applyBorder="1" applyAlignment="1" applyProtection="1">
      <alignment horizontal="center" vertical="center"/>
      <protection locked="0"/>
    </xf>
    <xf numFmtId="3" fontId="19" fillId="0" borderId="12" xfId="3" applyNumberFormat="1" applyFont="1" applyBorder="1" applyAlignment="1" applyProtection="1">
      <alignment horizontal="center" vertical="center"/>
      <protection locked="0"/>
    </xf>
    <xf numFmtId="0" fontId="21" fillId="10" borderId="4" xfId="3" applyFont="1" applyFill="1" applyBorder="1" applyAlignment="1" applyProtection="1">
      <alignment horizontal="center" vertical="center"/>
      <protection locked="0"/>
    </xf>
    <xf numFmtId="0" fontId="19" fillId="10" borderId="11" xfId="9" applyFont="1" applyFill="1" applyBorder="1" applyAlignment="1" applyProtection="1">
      <alignment horizontal="left" vertical="center" wrapText="1"/>
      <protection locked="0"/>
    </xf>
    <xf numFmtId="0" fontId="19" fillId="10" borderId="12" xfId="9" applyFont="1" applyFill="1" applyBorder="1" applyAlignment="1" applyProtection="1">
      <alignment horizontal="left" vertical="center" wrapText="1"/>
      <protection locked="0"/>
    </xf>
    <xf numFmtId="3" fontId="3" fillId="10" borderId="4" xfId="7" applyNumberFormat="1" applyFont="1" applyFill="1" applyBorder="1" applyAlignment="1" applyProtection="1">
      <alignment horizontal="center" vertical="center"/>
      <protection locked="0"/>
    </xf>
    <xf numFmtId="181" fontId="1" fillId="10" borderId="4" xfId="7" applyNumberFormat="1" applyFont="1" applyFill="1" applyBorder="1" applyAlignment="1" applyProtection="1">
      <alignment vertical="center" wrapText="1"/>
      <protection locked="0"/>
    </xf>
    <xf numFmtId="168" fontId="2" fillId="7" borderId="12" xfId="4" applyNumberFormat="1" applyFont="1" applyFill="1" applyBorder="1" applyAlignment="1" applyProtection="1">
      <alignment vertical="center"/>
      <protection locked="0"/>
    </xf>
    <xf numFmtId="0" fontId="1" fillId="11" borderId="4" xfId="3" applyFont="1" applyFill="1" applyBorder="1" applyAlignment="1" applyProtection="1">
      <alignment horizontal="center" vertical="center"/>
      <protection locked="0"/>
    </xf>
    <xf numFmtId="3" fontId="2" fillId="11" borderId="4" xfId="7" applyNumberFormat="1" applyFont="1" applyFill="1" applyBorder="1" applyAlignment="1" applyProtection="1">
      <alignment horizontal="center" vertical="center"/>
      <protection locked="0"/>
    </xf>
    <xf numFmtId="180" fontId="2" fillId="11" borderId="10" xfId="8" applyFont="1" applyFill="1" applyBorder="1" applyAlignment="1" applyProtection="1">
      <alignment horizontal="center" vertical="center"/>
      <protection locked="0"/>
    </xf>
    <xf numFmtId="181" fontId="1" fillId="11" borderId="4" xfId="7" applyNumberFormat="1" applyFont="1" applyFill="1" applyBorder="1" applyAlignment="1" applyProtection="1">
      <alignment vertical="center" wrapText="1"/>
      <protection locked="0"/>
    </xf>
    <xf numFmtId="168" fontId="2" fillId="11" borderId="4" xfId="4" applyNumberFormat="1" applyFont="1" applyFill="1" applyBorder="1" applyAlignment="1" applyProtection="1">
      <alignment vertical="center"/>
      <protection locked="0"/>
    </xf>
    <xf numFmtId="4" fontId="2" fillId="2" borderId="4" xfId="7" applyNumberFormat="1" applyFont="1" applyFill="1" applyBorder="1" applyAlignment="1" applyProtection="1">
      <alignment horizontal="center" vertical="center"/>
      <protection locked="0"/>
    </xf>
    <xf numFmtId="3" fontId="2" fillId="0" borderId="0" xfId="4" applyNumberFormat="1" applyFont="1" applyAlignment="1" applyProtection="1">
      <alignment vertical="center"/>
      <protection locked="0"/>
    </xf>
    <xf numFmtId="4" fontId="2" fillId="0" borderId="4" xfId="7" applyNumberFormat="1" applyFont="1" applyBorder="1" applyAlignment="1" applyProtection="1">
      <alignment horizontal="center" vertical="center"/>
      <protection locked="0"/>
    </xf>
    <xf numFmtId="173" fontId="16" fillId="0" borderId="0" xfId="3" applyNumberFormat="1" applyFont="1" applyProtection="1">
      <protection locked="0"/>
    </xf>
    <xf numFmtId="0" fontId="1" fillId="5" borderId="4" xfId="3" applyFont="1" applyFill="1" applyBorder="1" applyAlignment="1" applyProtection="1">
      <alignment horizontal="center" vertical="center"/>
      <protection locked="0"/>
    </xf>
    <xf numFmtId="3" fontId="2" fillId="5" borderId="4" xfId="7" applyNumberFormat="1" applyFont="1" applyFill="1" applyBorder="1" applyAlignment="1" applyProtection="1">
      <alignment horizontal="center" vertical="center"/>
      <protection locked="0"/>
    </xf>
    <xf numFmtId="179" fontId="2" fillId="0" borderId="10" xfId="4" applyNumberFormat="1" applyFont="1" applyBorder="1" applyAlignment="1" applyProtection="1">
      <alignment horizontal="center" vertical="center"/>
      <protection locked="0"/>
    </xf>
    <xf numFmtId="179" fontId="2" fillId="0" borderId="12" xfId="4" applyNumberFormat="1" applyFont="1" applyBorder="1" applyAlignment="1" applyProtection="1">
      <alignment horizontal="center" vertical="center"/>
      <protection locked="0"/>
    </xf>
    <xf numFmtId="0" fontId="23" fillId="0" borderId="4" xfId="3" applyFont="1" applyBorder="1" applyAlignment="1" applyProtection="1">
      <alignment horizontal="center" vertical="center"/>
      <protection locked="0"/>
    </xf>
    <xf numFmtId="0" fontId="23" fillId="10" borderId="4" xfId="3" applyFont="1" applyFill="1" applyBorder="1" applyAlignment="1" applyProtection="1">
      <alignment horizontal="center" vertical="center"/>
      <protection locked="0"/>
    </xf>
    <xf numFmtId="182" fontId="2" fillId="2" borderId="4" xfId="7" applyNumberFormat="1" applyFont="1" applyFill="1" applyBorder="1" applyAlignment="1" applyProtection="1">
      <alignment horizontal="center" vertical="center"/>
      <protection locked="0"/>
    </xf>
    <xf numFmtId="4" fontId="2" fillId="2" borderId="4" xfId="7" applyNumberFormat="1" applyFont="1" applyFill="1" applyBorder="1" applyAlignment="1" applyProtection="1">
      <alignment horizontal="centerContinuous" vertical="center"/>
      <protection locked="0"/>
    </xf>
    <xf numFmtId="4" fontId="2" fillId="0" borderId="4" xfId="7" applyNumberFormat="1" applyFont="1" applyBorder="1" applyAlignment="1" applyProtection="1">
      <alignment horizontal="centerContinuous" vertical="center"/>
      <protection locked="0"/>
    </xf>
    <xf numFmtId="168" fontId="2" fillId="5" borderId="4" xfId="4" applyNumberFormat="1" applyFont="1" applyFill="1" applyBorder="1" applyAlignment="1" applyProtection="1">
      <alignment vertical="center"/>
      <protection locked="0"/>
    </xf>
    <xf numFmtId="0" fontId="1" fillId="0" borderId="4" xfId="3" applyFont="1" applyBorder="1" applyAlignment="1" applyProtection="1">
      <alignment horizontal="center" vertical="center"/>
      <protection locked="0"/>
    </xf>
    <xf numFmtId="177" fontId="18" fillId="0" borderId="4" xfId="7" applyNumberFormat="1" applyFont="1" applyBorder="1" applyAlignment="1" applyProtection="1">
      <alignment horizontal="center" vertical="center"/>
      <protection locked="0"/>
    </xf>
    <xf numFmtId="180" fontId="18" fillId="2" borderId="10" xfId="8" applyFont="1" applyFill="1" applyBorder="1" applyAlignment="1" applyProtection="1">
      <alignment horizontal="center" vertical="center"/>
      <protection locked="0"/>
    </xf>
    <xf numFmtId="181" fontId="23" fillId="2" borderId="4" xfId="7" applyNumberFormat="1" applyFont="1" applyFill="1" applyBorder="1" applyAlignment="1" applyProtection="1">
      <alignment vertical="center" wrapText="1"/>
      <protection locked="0"/>
    </xf>
    <xf numFmtId="168" fontId="18" fillId="0" borderId="4" xfId="4" applyNumberFormat="1" applyFont="1" applyBorder="1" applyAlignment="1" applyProtection="1">
      <alignment vertical="center"/>
      <protection locked="0"/>
    </xf>
    <xf numFmtId="4" fontId="18" fillId="2" borderId="4" xfId="7" applyNumberFormat="1" applyFont="1" applyFill="1" applyBorder="1" applyAlignment="1" applyProtection="1">
      <alignment horizontal="center" vertical="center"/>
      <protection locked="0"/>
    </xf>
    <xf numFmtId="173" fontId="2" fillId="2" borderId="4" xfId="7" applyNumberFormat="1" applyFont="1" applyFill="1" applyBorder="1" applyAlignment="1" applyProtection="1">
      <alignment horizontal="center" vertical="center"/>
      <protection locked="0"/>
    </xf>
    <xf numFmtId="173" fontId="3" fillId="0" borderId="0" xfId="3" applyNumberFormat="1" applyFont="1" applyProtection="1">
      <protection locked="0"/>
    </xf>
    <xf numFmtId="3" fontId="18" fillId="0" borderId="4" xfId="7" applyNumberFormat="1" applyFont="1" applyBorder="1" applyAlignment="1" applyProtection="1">
      <alignment horizontal="center" vertical="center"/>
      <protection locked="0"/>
    </xf>
    <xf numFmtId="0" fontId="2" fillId="0" borderId="10" xfId="9" applyFont="1" applyBorder="1" applyAlignment="1" applyProtection="1">
      <alignment vertical="center"/>
      <protection locked="0"/>
    </xf>
    <xf numFmtId="0" fontId="2" fillId="0" borderId="11" xfId="9" applyFont="1" applyBorder="1" applyAlignment="1" applyProtection="1">
      <alignment vertical="center"/>
      <protection locked="0"/>
    </xf>
    <xf numFmtId="0" fontId="2" fillId="0" borderId="12" xfId="9" applyFont="1" applyBorder="1" applyAlignment="1" applyProtection="1">
      <alignment vertical="center"/>
      <protection locked="0"/>
    </xf>
    <xf numFmtId="0" fontId="1" fillId="0" borderId="4" xfId="3" applyFont="1" applyBorder="1" applyAlignment="1" applyProtection="1">
      <alignment horizontal="center" vertical="center" wrapText="1"/>
      <protection locked="0"/>
    </xf>
    <xf numFmtId="168" fontId="2" fillId="0" borderId="4" xfId="4" applyNumberFormat="1" applyFont="1" applyBorder="1" applyAlignment="1" applyProtection="1">
      <alignment horizontal="center" vertical="center"/>
      <protection locked="0"/>
    </xf>
    <xf numFmtId="3" fontId="2" fillId="0" borderId="0" xfId="4" applyNumberFormat="1" applyFont="1" applyAlignment="1" applyProtection="1">
      <alignment horizontal="center" vertical="center"/>
      <protection locked="0"/>
    </xf>
    <xf numFmtId="4" fontId="2" fillId="2" borderId="10" xfId="7" applyNumberFormat="1" applyFont="1" applyFill="1" applyBorder="1" applyAlignment="1" applyProtection="1">
      <alignment horizontal="center" vertical="center"/>
      <protection locked="0"/>
    </xf>
    <xf numFmtId="4" fontId="2" fillId="0" borderId="10" xfId="7" applyNumberFormat="1" applyFont="1" applyBorder="1" applyAlignment="1" applyProtection="1">
      <alignment horizontal="center" vertical="center"/>
      <protection locked="0"/>
    </xf>
    <xf numFmtId="0" fontId="21" fillId="10" borderId="4" xfId="3" applyFont="1" applyFill="1" applyBorder="1" applyAlignment="1" applyProtection="1">
      <alignment vertical="center"/>
      <protection locked="0"/>
    </xf>
    <xf numFmtId="0" fontId="21" fillId="10" borderId="10" xfId="3" applyFont="1" applyFill="1" applyBorder="1" applyAlignment="1" applyProtection="1">
      <alignment vertical="center"/>
      <protection locked="0"/>
    </xf>
    <xf numFmtId="0" fontId="21" fillId="10" borderId="11" xfId="3" applyFont="1" applyFill="1" applyBorder="1" applyAlignment="1" applyProtection="1">
      <alignment vertical="center"/>
      <protection locked="0"/>
    </xf>
    <xf numFmtId="0" fontId="21" fillId="10" borderId="12" xfId="3" applyFont="1" applyFill="1" applyBorder="1" applyAlignment="1" applyProtection="1">
      <alignment vertical="center"/>
      <protection locked="0"/>
    </xf>
    <xf numFmtId="178" fontId="23" fillId="10" borderId="4" xfId="1" applyFont="1" applyFill="1" applyBorder="1" applyAlignment="1" applyProtection="1">
      <alignment horizontal="center" vertical="center"/>
      <protection locked="0"/>
    </xf>
    <xf numFmtId="3" fontId="18" fillId="0" borderId="0" xfId="4" applyNumberFormat="1" applyFont="1" applyAlignment="1" applyProtection="1">
      <alignment vertical="center"/>
      <protection locked="0"/>
    </xf>
    <xf numFmtId="4" fontId="2" fillId="12" borderId="4" xfId="4" applyNumberFormat="1" applyFont="1" applyFill="1" applyBorder="1" applyAlignment="1" applyProtection="1">
      <alignment horizontal="center" vertical="center"/>
      <protection locked="0"/>
    </xf>
    <xf numFmtId="168" fontId="18" fillId="12" borderId="4" xfId="4" applyNumberFormat="1" applyFont="1" applyFill="1" applyBorder="1" applyAlignment="1" applyProtection="1">
      <alignment vertical="center"/>
      <protection locked="0"/>
    </xf>
    <xf numFmtId="4" fontId="2" fillId="12" borderId="10" xfId="4" applyNumberFormat="1" applyFont="1" applyFill="1" applyBorder="1" applyAlignment="1" applyProtection="1">
      <alignment vertical="center"/>
      <protection locked="0"/>
    </xf>
    <xf numFmtId="4" fontId="18" fillId="12" borderId="10" xfId="4" applyNumberFormat="1" applyFont="1" applyFill="1" applyBorder="1" applyAlignment="1" applyProtection="1">
      <alignment vertical="center"/>
      <protection locked="0"/>
    </xf>
    <xf numFmtId="2" fontId="18" fillId="12" borderId="4" xfId="4" applyNumberFormat="1" applyFont="1" applyFill="1" applyBorder="1" applyAlignment="1" applyProtection="1">
      <alignment vertical="center"/>
      <protection locked="0"/>
    </xf>
    <xf numFmtId="3" fontId="18" fillId="0" borderId="0" xfId="4" applyNumberFormat="1" applyFont="1" applyAlignment="1" applyProtection="1">
      <alignment horizontal="center" vertical="center"/>
      <protection locked="0"/>
    </xf>
    <xf numFmtId="3" fontId="1" fillId="0" borderId="0" xfId="4" applyNumberFormat="1" applyFont="1" applyAlignment="1" applyProtection="1">
      <alignment horizontal="center" vertical="center"/>
      <protection locked="0"/>
    </xf>
    <xf numFmtId="4" fontId="2" fillId="0" borderId="0" xfId="4" applyNumberFormat="1" applyFont="1" applyAlignment="1" applyProtection="1">
      <alignment horizontal="right" vertical="center"/>
      <protection locked="0"/>
    </xf>
    <xf numFmtId="183" fontId="2" fillId="0" borderId="0" xfId="2" applyNumberFormat="1" applyFont="1" applyFill="1" applyBorder="1" applyAlignment="1" applyProtection="1">
      <alignment horizontal="center" vertical="center"/>
      <protection locked="0"/>
    </xf>
    <xf numFmtId="4" fontId="2" fillId="0" borderId="0" xfId="4" applyNumberFormat="1" applyFont="1" applyAlignment="1" applyProtection="1">
      <alignment vertical="center"/>
      <protection locked="0"/>
    </xf>
    <xf numFmtId="177" fontId="18" fillId="0" borderId="0" xfId="4" applyNumberFormat="1" applyFont="1" applyAlignment="1" applyProtection="1">
      <alignment vertical="center"/>
      <protection locked="0"/>
    </xf>
    <xf numFmtId="173" fontId="18" fillId="0" borderId="0" xfId="4" applyNumberFormat="1" applyFont="1" applyAlignment="1" applyProtection="1">
      <alignment horizontal="center" vertical="center"/>
      <protection locked="0"/>
    </xf>
    <xf numFmtId="177" fontId="18" fillId="0" borderId="0" xfId="4" applyNumberFormat="1" applyFont="1" applyAlignment="1" applyProtection="1">
      <alignment horizontal="center" vertical="center"/>
      <protection locked="0"/>
    </xf>
    <xf numFmtId="4" fontId="2" fillId="12" borderId="0" xfId="4" applyNumberFormat="1" applyFont="1" applyFill="1" applyAlignment="1" applyProtection="1">
      <alignment vertical="center"/>
      <protection locked="0"/>
    </xf>
    <xf numFmtId="165" fontId="2" fillId="0" borderId="0" xfId="2" applyFont="1" applyFill="1" applyBorder="1" applyAlignment="1" applyProtection="1">
      <alignment horizontal="center" vertical="center"/>
      <protection locked="0"/>
    </xf>
    <xf numFmtId="3" fontId="8" fillId="13" borderId="4" xfId="3" applyNumberFormat="1" applyFont="1" applyFill="1" applyBorder="1" applyAlignment="1" applyProtection="1">
      <alignment horizontal="center" vertical="center"/>
      <protection locked="0"/>
    </xf>
    <xf numFmtId="3" fontId="8" fillId="13" borderId="10" xfId="3" applyNumberFormat="1" applyFont="1" applyFill="1" applyBorder="1" applyAlignment="1" applyProtection="1">
      <alignment vertical="center"/>
      <protection locked="0"/>
    </xf>
    <xf numFmtId="3" fontId="8" fillId="13" borderId="11" xfId="3" applyNumberFormat="1" applyFont="1" applyFill="1" applyBorder="1" applyAlignment="1" applyProtection="1">
      <alignment vertical="center"/>
      <protection locked="0"/>
    </xf>
    <xf numFmtId="3" fontId="8" fillId="13" borderId="12" xfId="3" applyNumberFormat="1" applyFont="1" applyFill="1" applyBorder="1" applyAlignment="1" applyProtection="1">
      <alignment vertical="center"/>
      <protection locked="0"/>
    </xf>
    <xf numFmtId="4" fontId="2" fillId="5" borderId="10" xfId="3" applyNumberFormat="1" applyFill="1" applyBorder="1" applyAlignment="1" applyProtection="1">
      <alignment horizontal="centerContinuous"/>
      <protection locked="0"/>
    </xf>
    <xf numFmtId="4" fontId="2" fillId="5" borderId="4" xfId="3" applyNumberFormat="1" applyFill="1" applyBorder="1" applyAlignment="1" applyProtection="1">
      <alignment horizontal="centerContinuous" vertical="center"/>
      <protection locked="0"/>
    </xf>
    <xf numFmtId="3" fontId="18" fillId="5" borderId="4" xfId="3" applyNumberFormat="1" applyFont="1" applyFill="1" applyBorder="1" applyAlignment="1" applyProtection="1">
      <alignment horizontal="centerContinuous" vertical="center"/>
      <protection locked="0"/>
    </xf>
    <xf numFmtId="3" fontId="18" fillId="5" borderId="0" xfId="3" applyNumberFormat="1" applyFont="1" applyFill="1" applyAlignment="1" applyProtection="1">
      <alignment horizontal="centerContinuous" vertical="center"/>
      <protection locked="0"/>
    </xf>
    <xf numFmtId="3" fontId="18" fillId="13" borderId="4" xfId="3" applyNumberFormat="1" applyFont="1" applyFill="1" applyBorder="1" applyProtection="1">
      <protection locked="0"/>
    </xf>
    <xf numFmtId="3" fontId="18" fillId="13" borderId="11" xfId="3" applyNumberFormat="1" applyFont="1" applyFill="1" applyBorder="1" applyProtection="1">
      <protection locked="0"/>
    </xf>
    <xf numFmtId="3" fontId="18" fillId="3" borderId="4" xfId="3" applyNumberFormat="1" applyFont="1" applyFill="1" applyBorder="1" applyAlignment="1" applyProtection="1">
      <alignment horizontal="center" vertical="center"/>
      <protection locked="0"/>
    </xf>
    <xf numFmtId="178" fontId="18" fillId="3" borderId="4" xfId="1" applyFont="1" applyFill="1" applyBorder="1" applyAlignment="1" applyProtection="1">
      <alignment vertical="center"/>
      <protection locked="0"/>
    </xf>
    <xf numFmtId="3" fontId="18" fillId="3" borderId="4" xfId="3" applyNumberFormat="1" applyFont="1" applyFill="1" applyBorder="1" applyProtection="1">
      <protection locked="0"/>
    </xf>
    <xf numFmtId="3" fontId="18" fillId="5" borderId="0" xfId="3" applyNumberFormat="1" applyFont="1" applyFill="1" applyProtection="1">
      <protection locked="0"/>
    </xf>
    <xf numFmtId="3" fontId="8" fillId="5" borderId="0" xfId="3" applyNumberFormat="1" applyFont="1" applyFill="1" applyAlignment="1" applyProtection="1">
      <alignment horizontal="left" vertical="center"/>
      <protection locked="0"/>
    </xf>
    <xf numFmtId="3" fontId="18" fillId="5" borderId="0" xfId="3" applyNumberFormat="1" applyFont="1" applyFill="1" applyAlignment="1" applyProtection="1">
      <alignment horizontal="center" vertical="center"/>
      <protection locked="0"/>
    </xf>
    <xf numFmtId="4" fontId="2" fillId="5" borderId="2" xfId="3" applyNumberFormat="1" applyFill="1" applyBorder="1" applyAlignment="1" applyProtection="1">
      <alignment horizontal="centerContinuous"/>
      <protection locked="0"/>
    </xf>
    <xf numFmtId="4" fontId="2" fillId="5" borderId="2" xfId="3" applyNumberFormat="1" applyFill="1" applyBorder="1" applyAlignment="1" applyProtection="1">
      <alignment horizontal="centerContinuous" vertical="center"/>
      <protection locked="0"/>
    </xf>
    <xf numFmtId="3" fontId="18" fillId="5" borderId="2" xfId="3" applyNumberFormat="1" applyFont="1" applyFill="1" applyBorder="1" applyAlignment="1" applyProtection="1">
      <alignment horizontal="centerContinuous" vertical="center"/>
      <protection locked="0"/>
    </xf>
    <xf numFmtId="173" fontId="18" fillId="5" borderId="2" xfId="3" applyNumberFormat="1" applyFont="1" applyFill="1" applyBorder="1" applyAlignment="1" applyProtection="1">
      <alignment horizontal="center" vertical="center"/>
      <protection locked="0"/>
    </xf>
    <xf numFmtId="173" fontId="18" fillId="5" borderId="3" xfId="3" applyNumberFormat="1" applyFont="1" applyFill="1" applyBorder="1" applyAlignment="1" applyProtection="1">
      <alignment horizontal="center" vertical="center"/>
      <protection locked="0"/>
    </xf>
    <xf numFmtId="3" fontId="18" fillId="13" borderId="10" xfId="3" applyNumberFormat="1" applyFont="1" applyFill="1" applyBorder="1" applyProtection="1">
      <protection locked="0"/>
    </xf>
    <xf numFmtId="3" fontId="8" fillId="13" borderId="11" xfId="3" applyNumberFormat="1" applyFont="1" applyFill="1" applyBorder="1" applyAlignment="1" applyProtection="1">
      <alignment horizontal="left" vertical="center"/>
      <protection locked="0"/>
    </xf>
    <xf numFmtId="3" fontId="18" fillId="13" borderId="11" xfId="3" applyNumberFormat="1" applyFont="1" applyFill="1" applyBorder="1" applyAlignment="1" applyProtection="1">
      <alignment horizontal="center" vertical="center"/>
      <protection locked="0"/>
    </xf>
    <xf numFmtId="3" fontId="18" fillId="13" borderId="12" xfId="3" applyNumberFormat="1" applyFont="1" applyFill="1" applyBorder="1" applyProtection="1">
      <protection locked="0"/>
    </xf>
    <xf numFmtId="4" fontId="2" fillId="5" borderId="0" xfId="3" applyNumberFormat="1" applyFill="1" applyAlignment="1" applyProtection="1">
      <alignment horizontal="centerContinuous" vertical="center"/>
      <protection locked="0"/>
    </xf>
    <xf numFmtId="173" fontId="18" fillId="5" borderId="0" xfId="3" applyNumberFormat="1" applyFont="1" applyFill="1" applyAlignment="1" applyProtection="1">
      <alignment horizontal="center" vertical="center"/>
      <protection locked="0"/>
    </xf>
    <xf numFmtId="3" fontId="18" fillId="5" borderId="7" xfId="3" applyNumberFormat="1" applyFont="1" applyFill="1" applyBorder="1" applyProtection="1">
      <protection locked="0"/>
    </xf>
    <xf numFmtId="178" fontId="18" fillId="2" borderId="4" xfId="1" applyFont="1" applyFill="1" applyBorder="1" applyAlignment="1" applyProtection="1">
      <alignment horizontal="center" vertical="center"/>
      <protection locked="0"/>
    </xf>
    <xf numFmtId="3" fontId="2" fillId="0" borderId="22" xfId="4" applyNumberFormat="1" applyFont="1" applyBorder="1" applyProtection="1">
      <protection locked="0"/>
    </xf>
    <xf numFmtId="4" fontId="2" fillId="0" borderId="26" xfId="7" applyNumberFormat="1" applyFont="1" applyBorder="1" applyAlignment="1" applyProtection="1">
      <alignment horizontal="centerContinuous" vertical="center"/>
      <protection locked="0"/>
    </xf>
    <xf numFmtId="181" fontId="23" fillId="13" borderId="26" xfId="7" applyNumberFormat="1" applyFont="1" applyFill="1" applyBorder="1" applyAlignment="1" applyProtection="1">
      <alignment vertical="center" wrapText="1"/>
      <protection locked="0"/>
    </xf>
    <xf numFmtId="3" fontId="18" fillId="0" borderId="27" xfId="4" applyNumberFormat="1" applyFont="1" applyBorder="1" applyAlignment="1" applyProtection="1">
      <alignment vertical="center"/>
      <protection locked="0"/>
    </xf>
    <xf numFmtId="4" fontId="18" fillId="0" borderId="27" xfId="7" applyNumberFormat="1" applyFont="1" applyBorder="1" applyAlignment="1" applyProtection="1">
      <alignment horizontal="centerContinuous" vertical="center"/>
      <protection locked="0"/>
    </xf>
    <xf numFmtId="181" fontId="23" fillId="5" borderId="0" xfId="7" applyNumberFormat="1" applyFont="1" applyFill="1" applyAlignment="1" applyProtection="1">
      <alignment vertical="center" wrapText="1"/>
      <protection locked="0"/>
    </xf>
    <xf numFmtId="4" fontId="2" fillId="5" borderId="0" xfId="7" applyNumberFormat="1" applyFont="1" applyFill="1" applyAlignment="1" applyProtection="1">
      <alignment horizontal="centerContinuous" vertical="center"/>
      <protection locked="0"/>
    </xf>
    <xf numFmtId="3" fontId="18" fillId="5" borderId="0" xfId="4" applyNumberFormat="1" applyFont="1" applyFill="1" applyAlignment="1" applyProtection="1">
      <alignment vertical="center"/>
      <protection locked="0"/>
    </xf>
    <xf numFmtId="4" fontId="18" fillId="5" borderId="0" xfId="7" applyNumberFormat="1" applyFont="1" applyFill="1" applyAlignment="1" applyProtection="1">
      <alignment horizontal="centerContinuous" vertical="center"/>
      <protection locked="0"/>
    </xf>
    <xf numFmtId="0" fontId="19" fillId="14" borderId="4" xfId="9" applyFont="1" applyFill="1" applyBorder="1" applyAlignment="1" applyProtection="1">
      <alignment horizontal="center" vertical="center" wrapText="1"/>
      <protection locked="0"/>
    </xf>
    <xf numFmtId="1" fontId="19" fillId="14" borderId="12" xfId="9" applyNumberFormat="1" applyFont="1" applyFill="1" applyBorder="1" applyAlignment="1" applyProtection="1">
      <alignment vertical="center"/>
      <protection locked="0"/>
    </xf>
    <xf numFmtId="1" fontId="19" fillId="14" borderId="4" xfId="9" applyNumberFormat="1" applyFont="1" applyFill="1" applyBorder="1" applyAlignment="1" applyProtection="1">
      <alignment vertical="center"/>
      <protection locked="0"/>
    </xf>
    <xf numFmtId="3" fontId="18" fillId="14" borderId="4" xfId="7" applyNumberFormat="1" applyFont="1" applyFill="1" applyBorder="1" applyAlignment="1" applyProtection="1">
      <alignment horizontal="center"/>
      <protection locked="0"/>
    </xf>
    <xf numFmtId="0" fontId="23" fillId="14" borderId="4" xfId="3" applyFont="1" applyFill="1" applyBorder="1" applyAlignment="1" applyProtection="1">
      <alignment horizontal="center" vertical="center"/>
      <protection locked="0"/>
    </xf>
    <xf numFmtId="3" fontId="2" fillId="14" borderId="4" xfId="7" applyNumberFormat="1" applyFont="1" applyFill="1" applyBorder="1" applyAlignment="1" applyProtection="1">
      <alignment horizontal="center" vertical="center"/>
      <protection locked="0"/>
    </xf>
    <xf numFmtId="180" fontId="2" fillId="14" borderId="10" xfId="8" applyFont="1" applyFill="1" applyBorder="1" applyAlignment="1" applyProtection="1">
      <alignment horizontal="center" vertical="center"/>
      <protection locked="0"/>
    </xf>
    <xf numFmtId="181" fontId="1" fillId="14" borderId="4" xfId="7" applyNumberFormat="1" applyFont="1" applyFill="1" applyBorder="1" applyAlignment="1" applyProtection="1">
      <alignment vertical="center" wrapText="1"/>
      <protection locked="0"/>
    </xf>
    <xf numFmtId="173" fontId="19" fillId="0" borderId="10" xfId="3" applyNumberFormat="1" applyFont="1" applyBorder="1" applyAlignment="1" applyProtection="1">
      <alignment horizontal="center" vertical="center"/>
      <protection locked="0"/>
    </xf>
    <xf numFmtId="177" fontId="19" fillId="0" borderId="12" xfId="3" applyNumberFormat="1" applyFont="1" applyBorder="1" applyAlignment="1" applyProtection="1">
      <alignment horizontal="center" vertical="center"/>
      <protection locked="0"/>
    </xf>
    <xf numFmtId="4" fontId="2" fillId="2" borderId="4" xfId="7" applyNumberFormat="1" applyFont="1" applyFill="1" applyBorder="1" applyAlignment="1" applyProtection="1">
      <alignment horizontal="center"/>
      <protection locked="0"/>
    </xf>
    <xf numFmtId="0" fontId="2" fillId="11" borderId="4" xfId="3" applyFill="1" applyBorder="1" applyAlignment="1" applyProtection="1">
      <alignment horizontal="center" vertical="center"/>
      <protection locked="0"/>
    </xf>
    <xf numFmtId="0" fontId="2" fillId="5" borderId="4" xfId="3" applyFill="1" applyBorder="1" applyAlignment="1" applyProtection="1">
      <alignment horizontal="center" vertical="center"/>
      <protection locked="0"/>
    </xf>
    <xf numFmtId="184" fontId="18" fillId="0" borderId="0" xfId="3" applyNumberFormat="1" applyFont="1" applyAlignment="1" applyProtection="1">
      <alignment horizontal="center"/>
      <protection locked="0"/>
    </xf>
    <xf numFmtId="184" fontId="2" fillId="0" borderId="0" xfId="4" applyNumberFormat="1" applyFont="1" applyProtection="1">
      <protection locked="0"/>
    </xf>
    <xf numFmtId="3" fontId="18" fillId="14" borderId="4" xfId="7" applyNumberFormat="1" applyFont="1" applyFill="1" applyBorder="1" applyAlignment="1" applyProtection="1">
      <alignment horizontal="center" vertical="center"/>
      <protection locked="0"/>
    </xf>
    <xf numFmtId="180" fontId="18" fillId="14" borderId="10" xfId="8" applyFont="1" applyFill="1" applyBorder="1" applyAlignment="1" applyProtection="1">
      <alignment horizontal="center" vertical="center"/>
      <protection locked="0"/>
    </xf>
    <xf numFmtId="181" fontId="23" fillId="14" borderId="4" xfId="7" applyNumberFormat="1" applyFont="1" applyFill="1" applyBorder="1" applyAlignment="1" applyProtection="1">
      <alignment vertical="center" wrapText="1"/>
      <protection locked="0"/>
    </xf>
    <xf numFmtId="0" fontId="1" fillId="15" borderId="4" xfId="3" applyFont="1" applyFill="1" applyBorder="1" applyAlignment="1" applyProtection="1">
      <alignment horizontal="center" vertical="center"/>
      <protection locked="0"/>
    </xf>
    <xf numFmtId="3" fontId="2" fillId="15" borderId="4" xfId="7" applyNumberFormat="1" applyFont="1" applyFill="1" applyBorder="1" applyAlignment="1" applyProtection="1">
      <alignment horizontal="center" vertical="center"/>
      <protection locked="0"/>
    </xf>
    <xf numFmtId="165" fontId="2" fillId="14" borderId="4" xfId="2" applyFont="1" applyFill="1" applyBorder="1" applyAlignment="1" applyProtection="1">
      <alignment vertical="center"/>
      <protection locked="0"/>
    </xf>
    <xf numFmtId="168" fontId="2" fillId="15" borderId="4" xfId="4" applyNumberFormat="1" applyFont="1" applyFill="1" applyBorder="1" applyAlignment="1" applyProtection="1">
      <alignment vertical="center"/>
      <protection locked="0"/>
    </xf>
    <xf numFmtId="0" fontId="1" fillId="14" borderId="4" xfId="3" applyFont="1" applyFill="1" applyBorder="1" applyAlignment="1" applyProtection="1">
      <alignment horizontal="center" vertical="center"/>
      <protection locked="0"/>
    </xf>
    <xf numFmtId="180" fontId="2" fillId="14" borderId="10" xfId="8" applyFont="1" applyFill="1" applyBorder="1" applyAlignment="1" applyProtection="1">
      <alignment horizontal="right" vertical="center"/>
      <protection locked="0"/>
    </xf>
    <xf numFmtId="165" fontId="2" fillId="14" borderId="10" xfId="2" applyFont="1" applyFill="1" applyBorder="1" applyAlignment="1" applyProtection="1">
      <alignment vertical="center"/>
      <protection locked="0"/>
    </xf>
    <xf numFmtId="168" fontId="2" fillId="7" borderId="12" xfId="4" applyNumberFormat="1" applyFont="1" applyFill="1" applyBorder="1" applyAlignment="1" applyProtection="1">
      <alignment horizontal="center" vertical="center"/>
      <protection locked="0"/>
    </xf>
    <xf numFmtId="168" fontId="2" fillId="0" borderId="12" xfId="4" applyNumberFormat="1" applyFont="1" applyBorder="1" applyAlignment="1" applyProtection="1">
      <alignment horizontal="center" vertical="center"/>
      <protection locked="0"/>
    </xf>
    <xf numFmtId="0" fontId="2" fillId="0" borderId="10" xfId="9" applyFont="1" applyBorder="1" applyAlignment="1" applyProtection="1">
      <alignment horizontal="left" vertical="center" wrapText="1"/>
      <protection locked="0"/>
    </xf>
    <xf numFmtId="0" fontId="2" fillId="0" borderId="11" xfId="9" applyFont="1" applyBorder="1" applyAlignment="1" applyProtection="1">
      <alignment horizontal="left" vertical="center" wrapText="1"/>
      <protection locked="0"/>
    </xf>
    <xf numFmtId="0" fontId="2" fillId="0" borderId="12" xfId="9" applyFont="1" applyBorder="1" applyAlignment="1" applyProtection="1">
      <alignment horizontal="left" vertical="center" wrapText="1"/>
      <protection locked="0"/>
    </xf>
    <xf numFmtId="181" fontId="1" fillId="5" borderId="4" xfId="7" applyNumberFormat="1" applyFont="1" applyFill="1" applyBorder="1" applyAlignment="1" applyProtection="1">
      <alignment vertical="center" wrapText="1"/>
      <protection locked="0"/>
    </xf>
    <xf numFmtId="184" fontId="2" fillId="5" borderId="0" xfId="4" applyNumberFormat="1" applyFont="1" applyFill="1" applyProtection="1">
      <protection locked="0"/>
    </xf>
    <xf numFmtId="4" fontId="2" fillId="5" borderId="4" xfId="7" applyNumberFormat="1" applyFont="1" applyFill="1" applyBorder="1" applyAlignment="1" applyProtection="1">
      <alignment horizontal="center" vertical="center"/>
      <protection locked="0"/>
    </xf>
    <xf numFmtId="4" fontId="2" fillId="5" borderId="4" xfId="7" applyNumberFormat="1" applyFont="1" applyFill="1" applyBorder="1" applyAlignment="1" applyProtection="1">
      <alignment horizontal="center"/>
      <protection locked="0"/>
    </xf>
    <xf numFmtId="0" fontId="23" fillId="16" borderId="4" xfId="3" applyFont="1" applyFill="1" applyBorder="1" applyAlignment="1" applyProtection="1">
      <alignment horizontal="center" vertical="center"/>
      <protection locked="0"/>
    </xf>
    <xf numFmtId="4" fontId="2" fillId="5" borderId="4" xfId="7" applyNumberFormat="1" applyFont="1" applyFill="1" applyBorder="1" applyAlignment="1" applyProtection="1">
      <alignment horizontal="centerContinuous" vertical="center"/>
      <protection locked="0"/>
    </xf>
    <xf numFmtId="3" fontId="18" fillId="0" borderId="14" xfId="3" applyNumberFormat="1" applyFont="1" applyBorder="1" applyAlignment="1" applyProtection="1">
      <alignment horizontal="center"/>
      <protection locked="0"/>
    </xf>
    <xf numFmtId="3" fontId="18" fillId="0" borderId="1" xfId="3" applyNumberFormat="1" applyFont="1" applyBorder="1" applyAlignment="1" applyProtection="1">
      <alignment horizontal="center"/>
      <protection locked="0"/>
    </xf>
    <xf numFmtId="3" fontId="18" fillId="0" borderId="2" xfId="4" applyNumberFormat="1" applyFont="1" applyBorder="1" applyAlignment="1" applyProtection="1">
      <alignment horizontal="center"/>
      <protection locked="0"/>
    </xf>
    <xf numFmtId="3" fontId="18" fillId="0" borderId="3" xfId="4" applyNumberFormat="1" applyFont="1" applyBorder="1" applyAlignment="1" applyProtection="1">
      <alignment horizontal="center"/>
      <protection locked="0"/>
    </xf>
    <xf numFmtId="3" fontId="23" fillId="0" borderId="14" xfId="3" applyNumberFormat="1" applyFont="1" applyBorder="1" applyAlignment="1" applyProtection="1">
      <alignment horizontal="center" vertical="center"/>
      <protection locked="0"/>
    </xf>
    <xf numFmtId="4" fontId="18" fillId="0" borderId="2" xfId="3" applyNumberFormat="1" applyFont="1" applyBorder="1" applyAlignment="1" applyProtection="1">
      <alignment horizontal="center" vertical="center"/>
      <protection locked="0"/>
    </xf>
    <xf numFmtId="165" fontId="18" fillId="0" borderId="14" xfId="2" applyFont="1" applyBorder="1" applyAlignment="1" applyProtection="1">
      <alignment horizontal="center" vertical="center"/>
      <protection locked="0"/>
    </xf>
    <xf numFmtId="3" fontId="18" fillId="0" borderId="3" xfId="3" applyNumberFormat="1" applyFont="1" applyBorder="1" applyAlignment="1" applyProtection="1">
      <alignment horizontal="center" vertical="center"/>
      <protection locked="0"/>
    </xf>
    <xf numFmtId="3" fontId="18" fillId="0" borderId="11" xfId="3" applyNumberFormat="1" applyFont="1" applyBorder="1" applyAlignment="1" applyProtection="1">
      <alignment horizontal="centerContinuous"/>
      <protection locked="0"/>
    </xf>
    <xf numFmtId="173" fontId="18" fillId="0" borderId="11" xfId="3" applyNumberFormat="1" applyFont="1" applyBorder="1" applyAlignment="1" applyProtection="1">
      <alignment horizontal="centerContinuous" vertical="center"/>
      <protection locked="0"/>
    </xf>
    <xf numFmtId="177" fontId="18" fillId="0" borderId="12" xfId="3" applyNumberFormat="1" applyFont="1" applyBorder="1" applyAlignment="1" applyProtection="1">
      <alignment horizontal="centerContinuous" vertical="center"/>
      <protection locked="0"/>
    </xf>
    <xf numFmtId="0" fontId="2" fillId="0" borderId="4" xfId="3" applyBorder="1" applyAlignment="1" applyProtection="1">
      <alignment wrapText="1"/>
      <protection locked="0"/>
    </xf>
    <xf numFmtId="3" fontId="1" fillId="0" borderId="4" xfId="4" applyNumberFormat="1" applyFont="1" applyBorder="1" applyAlignment="1" applyProtection="1">
      <alignment horizontal="center" vertical="center"/>
      <protection locked="0"/>
    </xf>
    <xf numFmtId="4" fontId="2" fillId="0" borderId="4" xfId="4" applyNumberFormat="1" applyFont="1" applyBorder="1" applyAlignment="1" applyProtection="1">
      <alignment horizontal="right" vertical="center"/>
      <protection locked="0"/>
    </xf>
    <xf numFmtId="165" fontId="2" fillId="0" borderId="4" xfId="2" applyFont="1" applyFill="1" applyBorder="1" applyAlignment="1" applyProtection="1">
      <alignment horizontal="centerContinuous" vertical="center"/>
      <protection locked="0"/>
    </xf>
    <xf numFmtId="4" fontId="2" fillId="0" borderId="10" xfId="4" applyNumberFormat="1" applyFont="1" applyBorder="1" applyAlignment="1" applyProtection="1">
      <alignment horizontal="center" vertical="center"/>
      <protection locked="0"/>
    </xf>
    <xf numFmtId="4" fontId="2" fillId="0" borderId="4" xfId="4" applyNumberFormat="1" applyFont="1" applyBorder="1" applyAlignment="1" applyProtection="1">
      <alignment vertical="center"/>
      <protection locked="0"/>
    </xf>
    <xf numFmtId="3" fontId="18" fillId="0" borderId="10" xfId="4" applyNumberFormat="1" applyFont="1" applyBorder="1" applyAlignment="1" applyProtection="1">
      <alignment vertical="center"/>
      <protection locked="0"/>
    </xf>
    <xf numFmtId="0" fontId="21" fillId="14" borderId="4" xfId="3" applyFont="1" applyFill="1" applyBorder="1" applyAlignment="1" applyProtection="1">
      <alignment vertical="center"/>
      <protection locked="0"/>
    </xf>
    <xf numFmtId="0" fontId="21" fillId="14" borderId="10" xfId="3" applyFont="1" applyFill="1" applyBorder="1" applyAlignment="1" applyProtection="1">
      <alignment vertical="center"/>
      <protection locked="0"/>
    </xf>
    <xf numFmtId="0" fontId="21" fillId="14" borderId="11" xfId="3" applyFont="1" applyFill="1" applyBorder="1" applyAlignment="1" applyProtection="1">
      <alignment vertical="center"/>
      <protection locked="0"/>
    </xf>
    <xf numFmtId="0" fontId="21" fillId="14" borderId="12" xfId="3" applyFont="1" applyFill="1" applyBorder="1" applyAlignment="1" applyProtection="1">
      <alignment vertical="center"/>
      <protection locked="0"/>
    </xf>
    <xf numFmtId="3" fontId="18" fillId="12" borderId="4" xfId="4" applyNumberFormat="1" applyFont="1" applyFill="1" applyBorder="1" applyAlignment="1" applyProtection="1">
      <alignment vertical="center"/>
      <protection locked="0"/>
    </xf>
    <xf numFmtId="178" fontId="18" fillId="12" borderId="11" xfId="1" applyFont="1" applyFill="1" applyBorder="1" applyAlignment="1" applyProtection="1">
      <alignment vertical="center"/>
      <protection locked="0"/>
    </xf>
    <xf numFmtId="178" fontId="18" fillId="17" borderId="4" xfId="1" applyFont="1" applyFill="1" applyBorder="1" applyAlignment="1" applyProtection="1">
      <alignment vertical="center"/>
      <protection locked="0"/>
    </xf>
    <xf numFmtId="168" fontId="18" fillId="12" borderId="4" xfId="4" applyNumberFormat="1" applyFont="1" applyFill="1" applyBorder="1" applyAlignment="1" applyProtection="1">
      <alignment horizontal="center" vertical="center"/>
      <protection locked="0"/>
    </xf>
    <xf numFmtId="0" fontId="21" fillId="5" borderId="0" xfId="3" applyFont="1" applyFill="1" applyAlignment="1" applyProtection="1">
      <alignment vertical="center"/>
      <protection locked="0"/>
    </xf>
    <xf numFmtId="178" fontId="18" fillId="5" borderId="0" xfId="1" applyFont="1" applyFill="1" applyBorder="1" applyAlignment="1" applyProtection="1">
      <alignment vertical="center"/>
      <protection locked="0"/>
    </xf>
    <xf numFmtId="4" fontId="2" fillId="5" borderId="0" xfId="4" applyNumberFormat="1" applyFont="1" applyFill="1" applyAlignment="1" applyProtection="1">
      <alignment horizontal="center" vertical="center"/>
      <protection locked="0"/>
    </xf>
    <xf numFmtId="168" fontId="18" fillId="5" borderId="0" xfId="4" applyNumberFormat="1" applyFont="1" applyFill="1" applyAlignment="1" applyProtection="1">
      <alignment horizontal="center" vertical="center"/>
      <protection locked="0"/>
    </xf>
    <xf numFmtId="4" fontId="2" fillId="5" borderId="0" xfId="4" applyNumberFormat="1" applyFont="1" applyFill="1" applyAlignment="1" applyProtection="1">
      <alignment vertical="center"/>
      <protection locked="0"/>
    </xf>
    <xf numFmtId="168" fontId="18" fillId="5" borderId="0" xfId="4" applyNumberFormat="1" applyFont="1" applyFill="1" applyAlignment="1" applyProtection="1">
      <alignment vertical="center"/>
      <protection locked="0"/>
    </xf>
    <xf numFmtId="4" fontId="18" fillId="5" borderId="0" xfId="4" applyNumberFormat="1" applyFont="1" applyFill="1" applyAlignment="1" applyProtection="1">
      <alignment vertical="center"/>
      <protection locked="0"/>
    </xf>
    <xf numFmtId="10" fontId="18" fillId="5" borderId="0" xfId="4" applyNumberFormat="1" applyFont="1" applyFill="1" applyAlignment="1" applyProtection="1">
      <alignment horizontal="center" vertical="center"/>
      <protection locked="0"/>
    </xf>
    <xf numFmtId="4" fontId="2" fillId="12" borderId="0" xfId="4" applyNumberFormat="1" applyFont="1" applyFill="1" applyAlignment="1" applyProtection="1">
      <alignment horizontal="center" vertical="center"/>
      <protection locked="0"/>
    </xf>
    <xf numFmtId="3" fontId="8" fillId="18" borderId="4" xfId="3" applyNumberFormat="1" applyFont="1" applyFill="1" applyBorder="1" applyAlignment="1" applyProtection="1">
      <alignment horizontal="center" vertical="center"/>
      <protection locked="0"/>
    </xf>
    <xf numFmtId="3" fontId="8" fillId="18" borderId="10" xfId="3" applyNumberFormat="1" applyFont="1" applyFill="1" applyBorder="1" applyAlignment="1" applyProtection="1">
      <alignment vertical="center"/>
      <protection locked="0"/>
    </xf>
    <xf numFmtId="3" fontId="8" fillId="18" borderId="11" xfId="3" applyNumberFormat="1" applyFont="1" applyFill="1" applyBorder="1" applyAlignment="1" applyProtection="1">
      <alignment vertical="center"/>
      <protection locked="0"/>
    </xf>
    <xf numFmtId="3" fontId="8" fillId="18" borderId="12" xfId="3" applyNumberFormat="1" applyFont="1" applyFill="1" applyBorder="1" applyAlignment="1" applyProtection="1">
      <alignment vertical="center"/>
      <protection locked="0"/>
    </xf>
    <xf numFmtId="4" fontId="2" fillId="5" borderId="10" xfId="3" applyNumberFormat="1" applyFill="1" applyBorder="1" applyAlignment="1" applyProtection="1">
      <alignment horizontal="center" vertical="center"/>
      <protection locked="0"/>
    </xf>
    <xf numFmtId="3" fontId="18" fillId="5" borderId="4" xfId="3" applyNumberFormat="1" applyFont="1" applyFill="1" applyBorder="1" applyAlignment="1" applyProtection="1">
      <alignment horizontal="center" vertical="center"/>
      <protection locked="0"/>
    </xf>
    <xf numFmtId="3" fontId="18" fillId="18" borderId="4" xfId="3" applyNumberFormat="1" applyFont="1" applyFill="1" applyBorder="1" applyProtection="1">
      <protection locked="0"/>
    </xf>
    <xf numFmtId="3" fontId="18" fillId="18" borderId="11" xfId="3" applyNumberFormat="1" applyFont="1" applyFill="1" applyBorder="1" applyProtection="1">
      <protection locked="0"/>
    </xf>
    <xf numFmtId="4" fontId="2" fillId="5" borderId="2" xfId="3" applyNumberFormat="1" applyFill="1" applyBorder="1" applyAlignment="1" applyProtection="1">
      <alignment horizontal="center" vertical="center"/>
      <protection locked="0"/>
    </xf>
    <xf numFmtId="3" fontId="18" fillId="5" borderId="2" xfId="3" applyNumberFormat="1" applyFont="1" applyFill="1" applyBorder="1" applyAlignment="1" applyProtection="1">
      <alignment horizontal="centerContinuous"/>
      <protection locked="0"/>
    </xf>
    <xf numFmtId="173" fontId="18" fillId="5" borderId="2" xfId="3" applyNumberFormat="1" applyFont="1" applyFill="1" applyBorder="1" applyAlignment="1" applyProtection="1">
      <alignment horizontal="center"/>
      <protection locked="0"/>
    </xf>
    <xf numFmtId="173" fontId="18" fillId="5" borderId="3" xfId="3" applyNumberFormat="1" applyFont="1" applyFill="1" applyBorder="1" applyAlignment="1" applyProtection="1">
      <alignment horizontal="center"/>
      <protection locked="0"/>
    </xf>
    <xf numFmtId="3" fontId="18" fillId="18" borderId="10" xfId="3" applyNumberFormat="1" applyFont="1" applyFill="1" applyBorder="1" applyProtection="1">
      <protection locked="0"/>
    </xf>
    <xf numFmtId="3" fontId="8" fillId="18" borderId="11" xfId="3" applyNumberFormat="1" applyFont="1" applyFill="1" applyBorder="1" applyAlignment="1" applyProtection="1">
      <alignment horizontal="left" vertical="center"/>
      <protection locked="0"/>
    </xf>
    <xf numFmtId="3" fontId="18" fillId="18" borderId="11" xfId="3" applyNumberFormat="1" applyFont="1" applyFill="1" applyBorder="1" applyAlignment="1" applyProtection="1">
      <alignment horizontal="center" vertical="center"/>
      <protection locked="0"/>
    </xf>
    <xf numFmtId="3" fontId="18" fillId="18" borderId="12" xfId="3" applyNumberFormat="1" applyFont="1" applyFill="1" applyBorder="1" applyProtection="1">
      <protection locked="0"/>
    </xf>
    <xf numFmtId="4" fontId="2" fillId="5" borderId="0" xfId="3" applyNumberFormat="1" applyFill="1" applyAlignment="1" applyProtection="1">
      <alignment horizontal="center" vertical="center"/>
      <protection locked="0"/>
    </xf>
    <xf numFmtId="4" fontId="2" fillId="5" borderId="4" xfId="3" applyNumberFormat="1" applyFill="1" applyBorder="1" applyAlignment="1" applyProtection="1">
      <alignment horizontal="center" vertical="center"/>
      <protection locked="0"/>
    </xf>
    <xf numFmtId="3" fontId="18" fillId="0" borderId="4" xfId="7" applyNumberFormat="1" applyFont="1" applyBorder="1" applyProtection="1">
      <protection locked="0"/>
    </xf>
    <xf numFmtId="4" fontId="18" fillId="0" borderId="4" xfId="7" applyNumberFormat="1" applyFont="1" applyBorder="1" applyAlignment="1" applyProtection="1">
      <alignment horizontal="center" vertical="center"/>
      <protection locked="0"/>
    </xf>
    <xf numFmtId="3" fontId="18" fillId="0" borderId="4" xfId="7" applyNumberFormat="1" applyFont="1" applyBorder="1" applyAlignment="1" applyProtection="1">
      <alignment horizontal="center"/>
      <protection locked="0"/>
    </xf>
    <xf numFmtId="3" fontId="18" fillId="0" borderId="15" xfId="7" applyNumberFormat="1" applyFont="1" applyBorder="1" applyAlignment="1" applyProtection="1">
      <alignment horizontal="center" vertical="center"/>
      <protection locked="0"/>
    </xf>
    <xf numFmtId="3" fontId="18" fillId="0" borderId="16" xfId="7" applyNumberFormat="1" applyFont="1" applyBorder="1" applyAlignment="1" applyProtection="1">
      <alignment horizontal="center" vertical="center"/>
      <protection locked="0"/>
    </xf>
    <xf numFmtId="4" fontId="18" fillId="0" borderId="16" xfId="7" applyNumberFormat="1" applyFont="1" applyBorder="1" applyAlignment="1" applyProtection="1">
      <alignment horizontal="right" vertical="center"/>
      <protection locked="0"/>
    </xf>
    <xf numFmtId="178" fontId="18" fillId="2" borderId="4" xfId="1" applyFont="1" applyFill="1" applyBorder="1" applyAlignment="1" applyProtection="1">
      <alignment horizontal="centerContinuous" vertical="center"/>
      <protection locked="0"/>
    </xf>
    <xf numFmtId="181" fontId="23" fillId="8" borderId="26" xfId="7" applyNumberFormat="1" applyFont="1" applyFill="1" applyBorder="1" applyAlignment="1" applyProtection="1">
      <alignment vertical="center" wrapText="1"/>
      <protection locked="0"/>
    </xf>
    <xf numFmtId="4" fontId="2" fillId="0" borderId="0" xfId="7" applyNumberFormat="1" applyFont="1" applyAlignment="1" applyProtection="1">
      <alignment horizontal="center" vertical="center"/>
      <protection locked="0"/>
    </xf>
    <xf numFmtId="181" fontId="23" fillId="18" borderId="26" xfId="7" applyNumberFormat="1" applyFont="1" applyFill="1" applyBorder="1" applyAlignment="1" applyProtection="1">
      <alignment horizontal="center" vertical="center" wrapText="1"/>
      <protection locked="0"/>
    </xf>
    <xf numFmtId="4" fontId="2" fillId="0" borderId="26" xfId="7" applyNumberFormat="1" applyFont="1" applyBorder="1" applyAlignment="1" applyProtection="1">
      <alignment horizontal="centerContinuous"/>
      <protection locked="0"/>
    </xf>
    <xf numFmtId="181" fontId="23" fillId="18" borderId="26" xfId="7" applyNumberFormat="1" applyFont="1" applyFill="1" applyBorder="1" applyAlignment="1" applyProtection="1">
      <alignment vertical="center" wrapText="1"/>
      <protection locked="0"/>
    </xf>
    <xf numFmtId="3" fontId="18" fillId="0" borderId="27" xfId="4" applyNumberFormat="1" applyFont="1" applyBorder="1" applyProtection="1">
      <protection locked="0"/>
    </xf>
    <xf numFmtId="4" fontId="18" fillId="0" borderId="27" xfId="7" applyNumberFormat="1" applyFont="1" applyBorder="1" applyAlignment="1" applyProtection="1">
      <alignment horizontal="centerContinuous"/>
      <protection locked="0"/>
    </xf>
    <xf numFmtId="4" fontId="2" fillId="5" borderId="0" xfId="7" applyNumberFormat="1" applyFont="1" applyFill="1" applyAlignment="1" applyProtection="1">
      <alignment horizontal="center" vertical="center"/>
      <protection locked="0"/>
    </xf>
    <xf numFmtId="181" fontId="23" fillId="5" borderId="0" xfId="7" applyNumberFormat="1" applyFont="1" applyFill="1" applyAlignment="1" applyProtection="1">
      <alignment horizontal="center" vertical="center" wrapText="1"/>
      <protection locked="0"/>
    </xf>
    <xf numFmtId="3" fontId="18" fillId="5" borderId="0" xfId="4" applyNumberFormat="1" applyFont="1" applyFill="1" applyProtection="1">
      <protection locked="0"/>
    </xf>
    <xf numFmtId="4" fontId="18" fillId="5" borderId="0" xfId="7" applyNumberFormat="1" applyFont="1" applyFill="1" applyAlignment="1" applyProtection="1">
      <alignment horizontal="centerContinuous"/>
      <protection locked="0"/>
    </xf>
    <xf numFmtId="173" fontId="2" fillId="5" borderId="0" xfId="4" applyNumberFormat="1" applyFont="1" applyFill="1" applyAlignment="1" applyProtection="1">
      <alignment horizontal="center" vertical="center"/>
      <protection locked="0"/>
    </xf>
    <xf numFmtId="177" fontId="2" fillId="5" borderId="0" xfId="4" applyNumberFormat="1" applyFont="1" applyFill="1" applyAlignment="1" applyProtection="1">
      <alignment horizontal="center" vertical="center"/>
      <protection locked="0"/>
    </xf>
    <xf numFmtId="0" fontId="19" fillId="19" borderId="4" xfId="9" applyFont="1" applyFill="1" applyBorder="1" applyAlignment="1" applyProtection="1">
      <alignment horizontal="center" vertical="center" wrapText="1"/>
      <protection locked="0"/>
    </xf>
    <xf numFmtId="1" fontId="19" fillId="19" borderId="12" xfId="9" applyNumberFormat="1" applyFont="1" applyFill="1" applyBorder="1" applyAlignment="1" applyProtection="1">
      <alignment vertical="center"/>
      <protection locked="0"/>
    </xf>
    <xf numFmtId="1" fontId="19" fillId="19" borderId="4" xfId="9" applyNumberFormat="1" applyFont="1" applyFill="1" applyBorder="1" applyAlignment="1" applyProtection="1">
      <alignment vertical="center"/>
      <protection locked="0"/>
    </xf>
    <xf numFmtId="3" fontId="18" fillId="19" borderId="4" xfId="7" applyNumberFormat="1" applyFont="1" applyFill="1" applyBorder="1" applyAlignment="1" applyProtection="1">
      <alignment horizontal="center"/>
      <protection locked="0"/>
    </xf>
    <xf numFmtId="0" fontId="23" fillId="19" borderId="4" xfId="3" applyFont="1" applyFill="1" applyBorder="1" applyAlignment="1" applyProtection="1">
      <alignment horizontal="center" vertical="center"/>
      <protection locked="0"/>
    </xf>
    <xf numFmtId="3" fontId="2" fillId="19" borderId="4" xfId="7" applyNumberFormat="1" applyFont="1" applyFill="1" applyBorder="1" applyAlignment="1" applyProtection="1">
      <alignment horizontal="center" vertical="center"/>
      <protection locked="0"/>
    </xf>
    <xf numFmtId="180" fontId="2" fillId="19" borderId="10" xfId="8" applyFont="1" applyFill="1" applyBorder="1" applyAlignment="1" applyProtection="1">
      <alignment horizontal="center" vertical="center"/>
      <protection locked="0"/>
    </xf>
    <xf numFmtId="181" fontId="1" fillId="19" borderId="4" xfId="7" applyNumberFormat="1" applyFont="1" applyFill="1" applyBorder="1" applyAlignment="1" applyProtection="1">
      <alignment vertical="center" wrapText="1"/>
      <protection locked="0"/>
    </xf>
    <xf numFmtId="172" fontId="2" fillId="0" borderId="4" xfId="7" applyNumberFormat="1" applyFont="1" applyBorder="1" applyAlignment="1" applyProtection="1">
      <alignment horizontal="center" vertical="center"/>
      <protection locked="0"/>
    </xf>
    <xf numFmtId="4" fontId="2" fillId="20" borderId="4" xfId="7" applyNumberFormat="1" applyFont="1" applyFill="1" applyBorder="1" applyAlignment="1" applyProtection="1">
      <alignment horizontal="center" vertical="center"/>
      <protection locked="0"/>
    </xf>
    <xf numFmtId="0" fontId="23" fillId="5" borderId="4" xfId="3" applyFont="1" applyFill="1" applyBorder="1" applyAlignment="1" applyProtection="1">
      <alignment horizontal="center" vertical="center"/>
      <protection locked="0"/>
    </xf>
    <xf numFmtId="0" fontId="1" fillId="0" borderId="10" xfId="3" applyFont="1" applyBorder="1" applyAlignment="1" applyProtection="1">
      <alignment horizontal="center" vertical="center"/>
      <protection locked="0"/>
    </xf>
    <xf numFmtId="181" fontId="1" fillId="2" borderId="10" xfId="7" applyNumberFormat="1" applyFont="1" applyFill="1" applyBorder="1" applyAlignment="1" applyProtection="1">
      <alignment vertical="center" wrapText="1"/>
      <protection locked="0"/>
    </xf>
    <xf numFmtId="168" fontId="18" fillId="5" borderId="4" xfId="4" applyNumberFormat="1" applyFont="1" applyFill="1" applyBorder="1" applyAlignment="1" applyProtection="1">
      <alignment horizontal="center" vertical="center"/>
      <protection locked="0"/>
    </xf>
    <xf numFmtId="3" fontId="18" fillId="0" borderId="11" xfId="4" applyNumberFormat="1" applyFont="1" applyBorder="1" applyAlignment="1" applyProtection="1">
      <alignment horizontal="left" vertical="center"/>
      <protection locked="0"/>
    </xf>
    <xf numFmtId="0" fontId="2" fillId="0" borderId="10" xfId="3" applyBorder="1" applyAlignment="1" applyProtection="1">
      <alignment wrapText="1"/>
      <protection locked="0"/>
    </xf>
    <xf numFmtId="3" fontId="18" fillId="0" borderId="11" xfId="4" applyNumberFormat="1" applyFont="1" applyBorder="1" applyAlignment="1" applyProtection="1">
      <alignment horizontal="center" vertical="center"/>
      <protection locked="0"/>
    </xf>
    <xf numFmtId="3" fontId="18" fillId="0" borderId="4" xfId="4" applyNumberFormat="1" applyFont="1" applyBorder="1" applyAlignment="1" applyProtection="1">
      <alignment horizontal="centerContinuous" vertical="center"/>
      <protection locked="0"/>
    </xf>
    <xf numFmtId="3" fontId="1" fillId="0" borderId="11" xfId="4" applyNumberFormat="1" applyFont="1" applyBorder="1" applyAlignment="1" applyProtection="1">
      <alignment horizontal="center" vertical="center"/>
      <protection locked="0"/>
    </xf>
    <xf numFmtId="4" fontId="2" fillId="0" borderId="11" xfId="4" applyNumberFormat="1" applyFont="1" applyBorder="1" applyAlignment="1" applyProtection="1">
      <alignment horizontal="right" vertical="center"/>
      <protection locked="0"/>
    </xf>
    <xf numFmtId="165" fontId="2" fillId="0" borderId="12" xfId="2" applyFont="1" applyFill="1" applyBorder="1" applyAlignment="1" applyProtection="1">
      <alignment horizontal="centerContinuous" vertical="center"/>
      <protection locked="0"/>
    </xf>
    <xf numFmtId="4" fontId="2" fillId="0" borderId="10" xfId="4" applyNumberFormat="1" applyFont="1" applyBorder="1" applyAlignment="1" applyProtection="1">
      <alignment vertical="center"/>
      <protection locked="0"/>
    </xf>
    <xf numFmtId="3" fontId="18" fillId="12" borderId="11" xfId="4" applyNumberFormat="1" applyFont="1" applyFill="1" applyBorder="1" applyAlignment="1" applyProtection="1">
      <alignment vertical="center"/>
      <protection locked="0"/>
    </xf>
    <xf numFmtId="185" fontId="18" fillId="17" borderId="4" xfId="1" applyNumberFormat="1" applyFont="1" applyFill="1" applyBorder="1" applyAlignment="1" applyProtection="1">
      <alignment vertical="center"/>
      <protection locked="0"/>
    </xf>
    <xf numFmtId="3" fontId="18" fillId="0" borderId="0" xfId="4" applyNumberFormat="1" applyFont="1" applyAlignment="1" applyProtection="1">
      <alignment horizontal="centerContinuous" vertical="center"/>
      <protection locked="0"/>
    </xf>
    <xf numFmtId="4" fontId="2" fillId="4" borderId="0" xfId="3" applyNumberFormat="1" applyFill="1" applyAlignment="1" applyProtection="1">
      <alignment horizontal="centerContinuous"/>
      <protection locked="0"/>
    </xf>
    <xf numFmtId="165" fontId="2" fillId="0" borderId="0" xfId="2" applyFont="1" applyFill="1" applyBorder="1" applyAlignment="1" applyProtection="1">
      <alignment horizontal="centerContinuous" vertical="center"/>
      <protection locked="0"/>
    </xf>
    <xf numFmtId="3" fontId="8" fillId="21" borderId="4" xfId="3" applyNumberFormat="1" applyFont="1" applyFill="1" applyBorder="1" applyAlignment="1" applyProtection="1">
      <alignment horizontal="center" vertical="center"/>
      <protection locked="0"/>
    </xf>
    <xf numFmtId="3" fontId="8" fillId="21" borderId="10" xfId="3" applyNumberFormat="1" applyFont="1" applyFill="1" applyBorder="1" applyAlignment="1" applyProtection="1">
      <alignment vertical="center"/>
      <protection locked="0"/>
    </xf>
    <xf numFmtId="3" fontId="8" fillId="21" borderId="11" xfId="3" applyNumberFormat="1" applyFont="1" applyFill="1" applyBorder="1" applyAlignment="1" applyProtection="1">
      <alignment vertical="center"/>
      <protection locked="0"/>
    </xf>
    <xf numFmtId="3" fontId="8" fillId="21" borderId="12" xfId="3" applyNumberFormat="1" applyFont="1" applyFill="1" applyBorder="1" applyAlignment="1" applyProtection="1">
      <alignment vertical="center"/>
      <protection locked="0"/>
    </xf>
    <xf numFmtId="3" fontId="18" fillId="21" borderId="4" xfId="3" applyNumberFormat="1" applyFont="1" applyFill="1" applyBorder="1" applyProtection="1">
      <protection locked="0"/>
    </xf>
    <xf numFmtId="3" fontId="18" fillId="21" borderId="10" xfId="3" applyNumberFormat="1" applyFont="1" applyFill="1" applyBorder="1" applyProtection="1">
      <protection locked="0"/>
    </xf>
    <xf numFmtId="3" fontId="8" fillId="21" borderId="11" xfId="3" applyNumberFormat="1" applyFont="1" applyFill="1" applyBorder="1" applyAlignment="1" applyProtection="1">
      <alignment horizontal="left" vertical="center"/>
      <protection locked="0"/>
    </xf>
    <xf numFmtId="3" fontId="18" fillId="21" borderId="11" xfId="3" applyNumberFormat="1" applyFont="1" applyFill="1" applyBorder="1" applyAlignment="1" applyProtection="1">
      <alignment horizontal="center" vertical="center"/>
      <protection locked="0"/>
    </xf>
    <xf numFmtId="3" fontId="18" fillId="21" borderId="11" xfId="3" applyNumberFormat="1" applyFont="1" applyFill="1" applyBorder="1" applyProtection="1">
      <protection locked="0"/>
    </xf>
    <xf numFmtId="3" fontId="18" fillId="21" borderId="12" xfId="3" applyNumberFormat="1" applyFont="1" applyFill="1" applyBorder="1" applyProtection="1">
      <protection locked="0"/>
    </xf>
    <xf numFmtId="181" fontId="23" fillId="5" borderId="29" xfId="7" applyNumberFormat="1" applyFont="1" applyFill="1" applyBorder="1" applyAlignment="1" applyProtection="1">
      <alignment vertical="center" wrapText="1"/>
      <protection locked="0"/>
    </xf>
    <xf numFmtId="181" fontId="23" fillId="3" borderId="26" xfId="7" applyNumberFormat="1" applyFont="1" applyFill="1" applyBorder="1" applyAlignment="1" applyProtection="1">
      <alignment vertical="center" wrapText="1"/>
      <protection locked="0"/>
    </xf>
    <xf numFmtId="0" fontId="19" fillId="22" borderId="4" xfId="9" applyFont="1" applyFill="1" applyBorder="1" applyAlignment="1" applyProtection="1">
      <alignment horizontal="center" vertical="center" wrapText="1"/>
      <protection locked="0"/>
    </xf>
    <xf numFmtId="1" fontId="19" fillId="22" borderId="12" xfId="9" applyNumberFormat="1" applyFont="1" applyFill="1" applyBorder="1" applyAlignment="1" applyProtection="1">
      <alignment vertical="center"/>
      <protection locked="0"/>
    </xf>
    <xf numFmtId="1" fontId="19" fillId="22" borderId="4" xfId="9" applyNumberFormat="1" applyFont="1" applyFill="1" applyBorder="1" applyAlignment="1" applyProtection="1">
      <alignment vertical="center"/>
      <protection locked="0"/>
    </xf>
    <xf numFmtId="3" fontId="18" fillId="22" borderId="4" xfId="7" applyNumberFormat="1" applyFont="1" applyFill="1" applyBorder="1" applyAlignment="1" applyProtection="1">
      <alignment horizontal="center"/>
      <protection locked="0"/>
    </xf>
    <xf numFmtId="0" fontId="23" fillId="22" borderId="4" xfId="3" applyFont="1" applyFill="1" applyBorder="1" applyAlignment="1" applyProtection="1">
      <alignment horizontal="center" vertical="center"/>
      <protection locked="0"/>
    </xf>
    <xf numFmtId="3" fontId="2" fillId="22" borderId="4" xfId="7" applyNumberFormat="1" applyFont="1" applyFill="1" applyBorder="1" applyAlignment="1" applyProtection="1">
      <alignment horizontal="center" vertical="center"/>
      <protection locked="0"/>
    </xf>
    <xf numFmtId="180" fontId="2" fillId="22" borderId="10" xfId="8" applyFont="1" applyFill="1" applyBorder="1" applyAlignment="1" applyProtection="1">
      <alignment horizontal="center" vertical="center"/>
      <protection locked="0"/>
    </xf>
    <xf numFmtId="181" fontId="1" fillId="22" borderId="4" xfId="7" applyNumberFormat="1" applyFont="1" applyFill="1" applyBorder="1" applyAlignment="1" applyProtection="1">
      <alignment vertical="center" wrapText="1"/>
      <protection locked="0"/>
    </xf>
    <xf numFmtId="4" fontId="2" fillId="0" borderId="4" xfId="7" applyNumberFormat="1" applyFont="1" applyBorder="1" applyAlignment="1" applyProtection="1">
      <alignment horizontal="center"/>
      <protection locked="0"/>
    </xf>
    <xf numFmtId="181" fontId="2" fillId="11" borderId="4" xfId="7" applyNumberFormat="1" applyFont="1" applyFill="1" applyBorder="1" applyAlignment="1" applyProtection="1">
      <alignment vertical="center" wrapText="1"/>
      <protection locked="0"/>
    </xf>
    <xf numFmtId="3" fontId="18" fillId="0" borderId="14" xfId="3" applyNumberFormat="1" applyFont="1" applyBorder="1" applyProtection="1">
      <protection locked="0"/>
    </xf>
    <xf numFmtId="3" fontId="23" fillId="0" borderId="14" xfId="3" applyNumberFormat="1" applyFont="1" applyBorder="1" applyAlignment="1" applyProtection="1">
      <alignment horizontal="center"/>
      <protection locked="0"/>
    </xf>
    <xf numFmtId="4" fontId="18" fillId="0" borderId="2" xfId="3" applyNumberFormat="1" applyFont="1" applyBorder="1" applyAlignment="1" applyProtection="1">
      <alignment horizontal="right"/>
      <protection locked="0"/>
    </xf>
    <xf numFmtId="165" fontId="18" fillId="0" borderId="14" xfId="2" applyFont="1" applyBorder="1" applyAlignment="1" applyProtection="1">
      <alignment horizontal="center"/>
      <protection locked="0"/>
    </xf>
    <xf numFmtId="3" fontId="18" fillId="0" borderId="3" xfId="3" applyNumberFormat="1" applyFont="1" applyBorder="1" applyAlignment="1" applyProtection="1">
      <alignment horizontal="center"/>
      <protection locked="0"/>
    </xf>
    <xf numFmtId="4" fontId="18" fillId="0" borderId="10" xfId="3" applyNumberFormat="1" applyFont="1" applyBorder="1" applyAlignment="1" applyProtection="1">
      <alignment horizontal="centerContinuous"/>
      <protection locked="0"/>
    </xf>
    <xf numFmtId="3" fontId="18" fillId="0" borderId="12" xfId="3" applyNumberFormat="1" applyFont="1" applyBorder="1" applyAlignment="1" applyProtection="1">
      <alignment horizontal="centerContinuous"/>
      <protection locked="0"/>
    </xf>
    <xf numFmtId="173" fontId="18" fillId="0" borderId="11" xfId="3" applyNumberFormat="1" applyFont="1" applyBorder="1" applyAlignment="1" applyProtection="1">
      <alignment horizontal="centerContinuous"/>
      <protection locked="0"/>
    </xf>
    <xf numFmtId="177" fontId="18" fillId="0" borderId="12" xfId="3" applyNumberFormat="1" applyFont="1" applyBorder="1" applyAlignment="1" applyProtection="1">
      <alignment horizontal="centerContinuous"/>
      <protection locked="0"/>
    </xf>
    <xf numFmtId="0" fontId="1" fillId="0" borderId="4" xfId="3" applyFont="1" applyBorder="1" applyAlignment="1" applyProtection="1">
      <alignment horizontal="left" vertical="center"/>
      <protection locked="0"/>
    </xf>
    <xf numFmtId="4" fontId="2" fillId="20" borderId="4" xfId="7" applyNumberFormat="1" applyFont="1" applyFill="1" applyBorder="1" applyAlignment="1" applyProtection="1">
      <alignment horizontal="centerContinuous"/>
      <protection locked="0"/>
    </xf>
    <xf numFmtId="3" fontId="18" fillId="0" borderId="4" xfId="3" applyNumberFormat="1" applyFont="1" applyBorder="1" applyAlignment="1" applyProtection="1">
      <alignment horizontal="centerContinuous"/>
      <protection locked="0"/>
    </xf>
    <xf numFmtId="0" fontId="2" fillId="0" borderId="11" xfId="3" applyBorder="1" applyAlignment="1" applyProtection="1">
      <alignment wrapText="1"/>
      <protection locked="0"/>
    </xf>
    <xf numFmtId="178" fontId="2" fillId="0" borderId="11" xfId="3" applyNumberFormat="1" applyBorder="1" applyAlignment="1" applyProtection="1">
      <alignment wrapText="1"/>
      <protection locked="0"/>
    </xf>
    <xf numFmtId="0" fontId="2" fillId="0" borderId="12" xfId="3" applyBorder="1" applyAlignment="1" applyProtection="1">
      <alignment wrapText="1"/>
      <protection locked="0"/>
    </xf>
    <xf numFmtId="173" fontId="18" fillId="0" borderId="0" xfId="4" applyNumberFormat="1" applyFont="1" applyAlignment="1" applyProtection="1">
      <alignment vertical="center"/>
      <protection locked="0"/>
    </xf>
    <xf numFmtId="3" fontId="18" fillId="0" borderId="11" xfId="4" applyNumberFormat="1" applyFont="1" applyBorder="1" applyAlignment="1" applyProtection="1">
      <alignment vertical="center"/>
      <protection locked="0"/>
    </xf>
    <xf numFmtId="3" fontId="18" fillId="0" borderId="12" xfId="4" applyNumberFormat="1" applyFont="1" applyBorder="1" applyAlignment="1" applyProtection="1">
      <alignment vertical="center"/>
      <protection locked="0"/>
    </xf>
    <xf numFmtId="168" fontId="18" fillId="0" borderId="12" xfId="4" applyNumberFormat="1" applyFont="1" applyBorder="1" applyAlignment="1" applyProtection="1">
      <alignment vertical="center"/>
      <protection locked="0"/>
    </xf>
    <xf numFmtId="178" fontId="18" fillId="12" borderId="4" xfId="1" applyFont="1" applyFill="1" applyBorder="1" applyAlignment="1" applyProtection="1">
      <alignment vertical="center"/>
      <protection locked="0"/>
    </xf>
    <xf numFmtId="178" fontId="18" fillId="17" borderId="12" xfId="1" applyFont="1" applyFill="1" applyBorder="1" applyAlignment="1" applyProtection="1">
      <alignment vertical="center"/>
      <protection locked="0"/>
    </xf>
    <xf numFmtId="0" fontId="2" fillId="0" borderId="10" xfId="3" applyBorder="1" applyProtection="1">
      <protection locked="0"/>
    </xf>
    <xf numFmtId="3" fontId="26" fillId="0" borderId="11" xfId="4" applyNumberFormat="1" applyFont="1" applyBorder="1" applyAlignment="1" applyProtection="1">
      <alignment horizontal="center"/>
      <protection locked="0"/>
    </xf>
    <xf numFmtId="3" fontId="27" fillId="0" borderId="11" xfId="4" applyNumberFormat="1" applyFont="1" applyBorder="1" applyAlignment="1" applyProtection="1">
      <alignment horizontal="center"/>
      <protection locked="0"/>
    </xf>
    <xf numFmtId="4" fontId="28" fillId="0" borderId="11" xfId="4" applyNumberFormat="1" applyFont="1" applyBorder="1" applyAlignment="1" applyProtection="1">
      <alignment horizontal="right"/>
      <protection locked="0"/>
    </xf>
    <xf numFmtId="165" fontId="28" fillId="0" borderId="11" xfId="2" applyFont="1" applyFill="1" applyBorder="1" applyAlignment="1" applyProtection="1">
      <alignment horizontal="centerContinuous"/>
      <protection locked="0"/>
    </xf>
    <xf numFmtId="4" fontId="26" fillId="0" borderId="11" xfId="4" applyNumberFormat="1" applyFont="1" applyBorder="1" applyAlignment="1" applyProtection="1">
      <alignment horizontal="centerContinuous"/>
      <protection locked="0"/>
    </xf>
    <xf numFmtId="3" fontId="26" fillId="0" borderId="11" xfId="4" applyNumberFormat="1" applyFont="1" applyBorder="1" applyAlignment="1" applyProtection="1">
      <alignment horizontal="centerContinuous"/>
      <protection locked="0"/>
    </xf>
    <xf numFmtId="4" fontId="28" fillId="0" borderId="11" xfId="4" applyNumberFormat="1" applyFont="1" applyBorder="1" applyAlignment="1" applyProtection="1">
      <alignment horizontal="centerContinuous"/>
      <protection locked="0"/>
    </xf>
    <xf numFmtId="173" fontId="26" fillId="0" borderId="11" xfId="4" applyNumberFormat="1" applyFont="1" applyBorder="1" applyAlignment="1" applyProtection="1">
      <alignment horizontal="centerContinuous"/>
      <protection locked="0"/>
    </xf>
    <xf numFmtId="177" fontId="26" fillId="0" borderId="12" xfId="4" applyNumberFormat="1" applyFont="1" applyBorder="1" applyAlignment="1" applyProtection="1">
      <alignment horizontal="centerContinuous"/>
      <protection locked="0"/>
    </xf>
    <xf numFmtId="3" fontId="2" fillId="0" borderId="11" xfId="3" applyNumberFormat="1" applyBorder="1" applyProtection="1">
      <protection locked="0"/>
    </xf>
    <xf numFmtId="3" fontId="2" fillId="0" borderId="2" xfId="3" applyNumberFormat="1" applyBorder="1" applyProtection="1">
      <protection locked="0"/>
    </xf>
    <xf numFmtId="4" fontId="2" fillId="0" borderId="2" xfId="3" applyNumberFormat="1" applyBorder="1" applyAlignment="1" applyProtection="1">
      <alignment horizontal="right"/>
      <protection locked="0"/>
    </xf>
    <xf numFmtId="177" fontId="2" fillId="0" borderId="0" xfId="3" applyNumberFormat="1" applyProtection="1">
      <protection locked="0"/>
    </xf>
    <xf numFmtId="3" fontId="2" fillId="0" borderId="1" xfId="4" applyNumberFormat="1" applyFont="1" applyBorder="1" applyProtection="1">
      <protection locked="0"/>
    </xf>
    <xf numFmtId="165" fontId="2" fillId="0" borderId="3" xfId="2" applyFont="1" applyBorder="1" applyProtection="1">
      <protection locked="0"/>
    </xf>
    <xf numFmtId="3" fontId="2" fillId="0" borderId="3" xfId="4" applyNumberFormat="1" applyFont="1" applyBorder="1" applyProtection="1">
      <protection locked="0"/>
    </xf>
    <xf numFmtId="4" fontId="2" fillId="0" borderId="1" xfId="4" applyNumberFormat="1" applyFont="1" applyBorder="1" applyProtection="1">
      <protection locked="0"/>
    </xf>
    <xf numFmtId="3" fontId="2" fillId="0" borderId="10" xfId="4" applyNumberFormat="1" applyFont="1" applyBorder="1" applyAlignment="1" applyProtection="1">
      <alignment horizontal="center"/>
      <protection locked="0"/>
    </xf>
    <xf numFmtId="173" fontId="2" fillId="0" borderId="10" xfId="4" applyNumberFormat="1" applyFont="1" applyBorder="1" applyAlignment="1" applyProtection="1">
      <alignment horizontal="center"/>
      <protection locked="0"/>
    </xf>
    <xf numFmtId="177" fontId="2" fillId="0" borderId="12" xfId="4" applyNumberFormat="1" applyFont="1" applyBorder="1" applyAlignment="1" applyProtection="1">
      <alignment horizontal="center"/>
      <protection locked="0"/>
    </xf>
    <xf numFmtId="3" fontId="18" fillId="0" borderId="8" xfId="4" applyNumberFormat="1" applyFont="1" applyBorder="1" applyProtection="1">
      <protection locked="0"/>
    </xf>
    <xf numFmtId="3" fontId="18" fillId="0" borderId="0" xfId="4" applyNumberFormat="1" applyFont="1" applyAlignment="1" applyProtection="1">
      <alignment horizontal="left"/>
      <protection locked="0"/>
    </xf>
    <xf numFmtId="168" fontId="18" fillId="23" borderId="30" xfId="4" applyNumberFormat="1" applyFont="1" applyFill="1" applyBorder="1" applyAlignment="1" applyProtection="1">
      <alignment vertical="center"/>
      <protection locked="0"/>
    </xf>
    <xf numFmtId="4" fontId="2" fillId="0" borderId="8" xfId="4" applyNumberFormat="1" applyFont="1" applyBorder="1" applyAlignment="1" applyProtection="1">
      <alignment vertical="center"/>
      <protection locked="0"/>
    </xf>
    <xf numFmtId="173" fontId="18" fillId="0" borderId="8" xfId="4" applyNumberFormat="1" applyFont="1" applyBorder="1" applyAlignment="1" applyProtection="1">
      <alignment vertical="center"/>
      <protection locked="0"/>
    </xf>
    <xf numFmtId="168" fontId="18" fillId="23" borderId="26" xfId="4" applyNumberFormat="1" applyFont="1" applyFill="1" applyBorder="1" applyAlignment="1" applyProtection="1">
      <alignment vertical="center"/>
      <protection locked="0"/>
    </xf>
    <xf numFmtId="3" fontId="2" fillId="0" borderId="8" xfId="4" applyNumberFormat="1" applyFont="1" applyBorder="1" applyProtection="1">
      <protection locked="0"/>
    </xf>
    <xf numFmtId="3" fontId="18" fillId="0" borderId="0" xfId="4" applyNumberFormat="1" applyFont="1" applyAlignment="1" applyProtection="1">
      <alignment horizontal="center"/>
      <protection locked="0"/>
    </xf>
    <xf numFmtId="168" fontId="2" fillId="0" borderId="9" xfId="4" applyNumberFormat="1" applyFont="1" applyBorder="1" applyAlignment="1" applyProtection="1">
      <alignment vertical="center"/>
      <protection locked="0"/>
    </xf>
    <xf numFmtId="3" fontId="18" fillId="0" borderId="8" xfId="4" applyNumberFormat="1" applyFont="1" applyBorder="1" applyAlignment="1" applyProtection="1">
      <alignment vertical="center"/>
      <protection locked="0"/>
    </xf>
    <xf numFmtId="3" fontId="18" fillId="0" borderId="4" xfId="4" applyNumberFormat="1" applyFont="1" applyBorder="1" applyAlignment="1" applyProtection="1">
      <alignment vertical="center"/>
      <protection locked="0"/>
    </xf>
    <xf numFmtId="173" fontId="18" fillId="0" borderId="10" xfId="4" applyNumberFormat="1" applyFont="1" applyBorder="1" applyAlignment="1" applyProtection="1">
      <alignment horizontal="center" vertical="center"/>
      <protection locked="0"/>
    </xf>
    <xf numFmtId="177" fontId="18" fillId="0" borderId="12" xfId="4" applyNumberFormat="1" applyFont="1" applyBorder="1" applyAlignment="1" applyProtection="1">
      <alignment horizontal="center" vertical="center"/>
      <protection locked="0"/>
    </xf>
    <xf numFmtId="9" fontId="18" fillId="0" borderId="0" xfId="10" applyFont="1" applyFill="1" applyBorder="1" applyAlignment="1" applyProtection="1">
      <alignment horizontal="left"/>
      <protection locked="0"/>
    </xf>
    <xf numFmtId="9" fontId="18" fillId="0" borderId="0" xfId="10" applyFont="1" applyFill="1" applyBorder="1" applyAlignment="1" applyProtection="1">
      <alignment horizontal="right"/>
      <protection locked="0"/>
    </xf>
    <xf numFmtId="10" fontId="18" fillId="2" borderId="31" xfId="10" applyNumberFormat="1" applyFont="1" applyFill="1" applyBorder="1" applyAlignment="1" applyProtection="1">
      <alignment horizontal="center"/>
      <protection locked="0"/>
    </xf>
    <xf numFmtId="10" fontId="18" fillId="2" borderId="22" xfId="10" applyNumberFormat="1" applyFont="1" applyFill="1" applyBorder="1" applyAlignment="1" applyProtection="1">
      <alignment horizontal="center"/>
      <protection locked="0"/>
    </xf>
    <xf numFmtId="173" fontId="18" fillId="0" borderId="10" xfId="10" applyNumberFormat="1" applyFont="1" applyFill="1" applyBorder="1" applyAlignment="1" applyProtection="1">
      <alignment horizontal="center" vertical="center"/>
      <protection locked="0"/>
    </xf>
    <xf numFmtId="177" fontId="18" fillId="0" borderId="12" xfId="10" applyNumberFormat="1" applyFont="1" applyFill="1" applyBorder="1" applyAlignment="1" applyProtection="1">
      <alignment horizontal="center" vertical="center"/>
      <protection locked="0"/>
    </xf>
    <xf numFmtId="10" fontId="27" fillId="0" borderId="0" xfId="10" applyNumberFormat="1" applyFont="1" applyBorder="1" applyAlignment="1" applyProtection="1">
      <alignment horizontal="center"/>
      <protection locked="0"/>
    </xf>
    <xf numFmtId="9" fontId="29" fillId="0" borderId="0" xfId="10" applyFont="1" applyBorder="1" applyAlignment="1" applyProtection="1">
      <alignment horizontal="center"/>
      <protection locked="0"/>
    </xf>
    <xf numFmtId="0" fontId="1" fillId="0" borderId="0" xfId="3" applyFont="1" applyAlignment="1" applyProtection="1">
      <alignment horizontal="center"/>
      <protection locked="0"/>
    </xf>
    <xf numFmtId="186" fontId="18" fillId="23" borderId="30" xfId="4" applyNumberFormat="1" applyFont="1" applyFill="1" applyBorder="1" applyAlignment="1" applyProtection="1">
      <alignment vertical="center"/>
      <protection locked="0"/>
    </xf>
    <xf numFmtId="168" fontId="18" fillId="23" borderId="4" xfId="4" applyNumberFormat="1" applyFont="1" applyFill="1" applyBorder="1" applyAlignment="1" applyProtection="1">
      <alignment vertical="center"/>
      <protection locked="0"/>
    </xf>
    <xf numFmtId="4" fontId="18" fillId="0" borderId="0" xfId="4" applyNumberFormat="1" applyFont="1" applyAlignment="1" applyProtection="1">
      <alignment vertical="center"/>
      <protection locked="0"/>
    </xf>
    <xf numFmtId="3" fontId="18" fillId="3" borderId="8" xfId="4" applyNumberFormat="1" applyFont="1" applyFill="1" applyBorder="1" applyAlignment="1" applyProtection="1">
      <alignment vertical="center"/>
      <protection locked="0"/>
    </xf>
    <xf numFmtId="3" fontId="18" fillId="3" borderId="0" xfId="4" applyNumberFormat="1" applyFont="1" applyFill="1" applyAlignment="1" applyProtection="1">
      <alignment vertical="center"/>
      <protection locked="0"/>
    </xf>
    <xf numFmtId="3" fontId="18" fillId="0" borderId="0" xfId="4" applyNumberFormat="1" applyFont="1" applyAlignment="1" applyProtection="1">
      <alignment horizontal="left" vertical="center"/>
      <protection locked="0"/>
    </xf>
    <xf numFmtId="0" fontId="2" fillId="0" borderId="0" xfId="6" applyAlignment="1" applyProtection="1">
      <alignment vertical="center"/>
      <protection locked="0"/>
    </xf>
    <xf numFmtId="168" fontId="18" fillId="0" borderId="9" xfId="4" applyNumberFormat="1" applyFont="1" applyBorder="1" applyAlignment="1">
      <alignment vertical="center"/>
    </xf>
    <xf numFmtId="0" fontId="18" fillId="3" borderId="8" xfId="0" applyFont="1" applyFill="1" applyBorder="1" applyAlignment="1">
      <alignment vertical="center"/>
    </xf>
    <xf numFmtId="0" fontId="18" fillId="3" borderId="0" xfId="0" applyFont="1" applyFill="1" applyAlignment="1">
      <alignment vertical="center"/>
    </xf>
    <xf numFmtId="3" fontId="2" fillId="0" borderId="8" xfId="4" applyNumberFormat="1" applyFont="1" applyBorder="1" applyAlignment="1" applyProtection="1">
      <alignment vertical="center"/>
      <protection locked="0"/>
    </xf>
    <xf numFmtId="3" fontId="18" fillId="0" borderId="0" xfId="4" applyNumberFormat="1" applyFont="1" applyAlignment="1">
      <alignment horizontal="left" vertical="center"/>
    </xf>
    <xf numFmtId="0" fontId="2" fillId="0" borderId="0" xfId="0" applyFont="1" applyAlignment="1">
      <alignment vertical="center"/>
    </xf>
    <xf numFmtId="168" fontId="2" fillId="0" borderId="9" xfId="4" applyNumberFormat="1" applyFont="1" applyBorder="1" applyAlignment="1">
      <alignment vertical="center"/>
    </xf>
    <xf numFmtId="168" fontId="18" fillId="3" borderId="30" xfId="4" applyNumberFormat="1" applyFont="1" applyFill="1" applyBorder="1" applyAlignment="1" applyProtection="1">
      <alignment vertical="center"/>
      <protection locked="0"/>
    </xf>
    <xf numFmtId="168" fontId="18" fillId="3" borderId="4" xfId="4" applyNumberFormat="1" applyFont="1" applyFill="1" applyBorder="1" applyAlignment="1" applyProtection="1">
      <alignment vertical="center"/>
      <protection locked="0"/>
    </xf>
    <xf numFmtId="4" fontId="2" fillId="0" borderId="9" xfId="3" applyNumberFormat="1" applyBorder="1" applyProtection="1">
      <protection locked="0"/>
    </xf>
    <xf numFmtId="9" fontId="18" fillId="0" borderId="0" xfId="10" applyFont="1" applyFill="1" applyBorder="1" applyAlignment="1" applyProtection="1">
      <alignment horizontal="right" vertical="center"/>
    </xf>
    <xf numFmtId="168" fontId="18" fillId="3" borderId="0" xfId="10" applyNumberFormat="1" applyFont="1" applyFill="1" applyBorder="1" applyAlignment="1" applyProtection="1">
      <alignment horizontal="center" vertical="center"/>
      <protection locked="0"/>
    </xf>
    <xf numFmtId="10" fontId="18" fillId="3" borderId="0" xfId="10" applyNumberFormat="1" applyFont="1" applyFill="1" applyBorder="1" applyAlignment="1" applyProtection="1">
      <alignment horizontal="center" vertical="center"/>
    </xf>
    <xf numFmtId="10" fontId="18" fillId="23" borderId="4" xfId="4" applyNumberFormat="1" applyFont="1" applyFill="1" applyBorder="1" applyAlignment="1" applyProtection="1">
      <alignment vertical="center"/>
      <protection locked="0"/>
    </xf>
    <xf numFmtId="3" fontId="0" fillId="0" borderId="5" xfId="4" applyNumberFormat="1" applyFont="1" applyBorder="1" applyAlignment="1">
      <alignment vertical="center"/>
    </xf>
    <xf numFmtId="3" fontId="0" fillId="0" borderId="6" xfId="4" applyNumberFormat="1" applyFont="1" applyBorder="1" applyAlignment="1">
      <alignment vertical="center"/>
    </xf>
    <xf numFmtId="3" fontId="18" fillId="0" borderId="6" xfId="4" applyNumberFormat="1" applyFont="1" applyBorder="1" applyAlignment="1">
      <alignment horizontal="center" vertical="center"/>
    </xf>
    <xf numFmtId="0" fontId="2" fillId="0" borderId="6" xfId="3" applyBorder="1" applyProtection="1">
      <protection locked="0"/>
    </xf>
    <xf numFmtId="4" fontId="2" fillId="0" borderId="6" xfId="3" applyNumberFormat="1" applyBorder="1" applyProtection="1">
      <protection locked="0"/>
    </xf>
    <xf numFmtId="4" fontId="2" fillId="0" borderId="6" xfId="3" applyNumberFormat="1" applyBorder="1" applyAlignment="1" applyProtection="1">
      <alignment horizontal="right"/>
      <protection locked="0"/>
    </xf>
    <xf numFmtId="0" fontId="1" fillId="5" borderId="7" xfId="3" applyFont="1" applyFill="1" applyBorder="1" applyAlignment="1" applyProtection="1">
      <alignment horizontal="center"/>
      <protection locked="0"/>
    </xf>
    <xf numFmtId="4" fontId="2" fillId="5" borderId="0" xfId="3" applyNumberFormat="1" applyFill="1" applyProtection="1">
      <protection locked="0"/>
    </xf>
    <xf numFmtId="4" fontId="2" fillId="5" borderId="5" xfId="4" applyNumberFormat="1" applyFont="1" applyFill="1" applyBorder="1" applyAlignment="1" applyProtection="1">
      <alignment vertical="center"/>
      <protection locked="0"/>
    </xf>
    <xf numFmtId="4" fontId="2" fillId="5" borderId="7" xfId="4" applyNumberFormat="1" applyFont="1" applyFill="1" applyBorder="1" applyAlignment="1" applyProtection="1">
      <alignment vertical="center"/>
      <protection locked="0"/>
    </xf>
    <xf numFmtId="4" fontId="2" fillId="5" borderId="7" xfId="3" applyNumberFormat="1" applyFill="1" applyBorder="1" applyProtection="1">
      <protection locked="0"/>
    </xf>
    <xf numFmtId="3" fontId="18" fillId="5" borderId="5" xfId="4" applyNumberFormat="1" applyFont="1" applyFill="1" applyBorder="1" applyAlignment="1" applyProtection="1">
      <alignment vertical="center"/>
      <protection locked="0"/>
    </xf>
    <xf numFmtId="168" fontId="18" fillId="5" borderId="4" xfId="4" applyNumberFormat="1" applyFont="1" applyFill="1" applyBorder="1" applyAlignment="1" applyProtection="1">
      <alignment vertical="center"/>
      <protection locked="0"/>
    </xf>
    <xf numFmtId="4" fontId="2" fillId="5" borderId="2" xfId="4" applyNumberFormat="1" applyFont="1" applyFill="1" applyBorder="1" applyAlignment="1" applyProtection="1">
      <alignment vertical="center"/>
      <protection locked="0"/>
    </xf>
    <xf numFmtId="10" fontId="18" fillId="5" borderId="9" xfId="4" applyNumberFormat="1" applyFont="1" applyFill="1" applyBorder="1" applyAlignment="1" applyProtection="1">
      <alignment horizontal="center" vertical="center"/>
      <protection locked="0"/>
    </xf>
    <xf numFmtId="0" fontId="2" fillId="0" borderId="0" xfId="7" applyFont="1"/>
    <xf numFmtId="3" fontId="8" fillId="0" borderId="10" xfId="4" applyNumberFormat="1" applyFont="1" applyBorder="1" applyAlignment="1">
      <alignment vertical="center"/>
    </xf>
    <xf numFmtId="3" fontId="8" fillId="0" borderId="12" xfId="4" applyNumberFormat="1" applyFont="1" applyBorder="1" applyAlignment="1">
      <alignment horizontal="left" vertical="center"/>
    </xf>
    <xf numFmtId="3" fontId="8" fillId="0" borderId="11" xfId="4" applyNumberFormat="1" applyFont="1" applyBorder="1" applyAlignment="1">
      <alignment horizontal="left" vertical="center"/>
    </xf>
    <xf numFmtId="3" fontId="13" fillId="0" borderId="11" xfId="0" applyNumberFormat="1" applyFont="1" applyBorder="1" applyAlignment="1">
      <alignment horizontal="center" vertical="center"/>
    </xf>
    <xf numFmtId="4" fontId="9" fillId="0" borderId="11" xfId="0" applyNumberFormat="1" applyFont="1" applyBorder="1" applyAlignment="1">
      <alignment horizontal="right" vertical="center"/>
    </xf>
    <xf numFmtId="165" fontId="9" fillId="0" borderId="12" xfId="2" applyFont="1" applyBorder="1" applyAlignment="1" applyProtection="1">
      <alignment vertical="center"/>
    </xf>
    <xf numFmtId="168" fontId="8" fillId="23" borderId="4" xfId="4" applyNumberFormat="1" applyFont="1" applyFill="1" applyBorder="1" applyAlignment="1">
      <alignment vertical="center"/>
    </xf>
    <xf numFmtId="3" fontId="8" fillId="0" borderId="4" xfId="4" applyNumberFormat="1" applyFont="1" applyBorder="1" applyAlignment="1">
      <alignment horizontal="center" vertical="center"/>
    </xf>
    <xf numFmtId="4" fontId="8" fillId="0" borderId="5" xfId="4" applyNumberFormat="1" applyFont="1" applyBorder="1" applyAlignment="1">
      <alignment horizontal="centerContinuous" vertical="center"/>
    </xf>
    <xf numFmtId="165" fontId="8" fillId="0" borderId="0" xfId="2" applyFont="1" applyBorder="1" applyAlignment="1" applyProtection="1">
      <alignment horizontal="centerContinuous" vertical="center"/>
    </xf>
    <xf numFmtId="4" fontId="2" fillId="0" borderId="0" xfId="7" applyNumberFormat="1" applyFont="1"/>
    <xf numFmtId="4" fontId="3" fillId="0" borderId="0" xfId="7" applyNumberFormat="1" applyFont="1"/>
    <xf numFmtId="4" fontId="16" fillId="0" borderId="0" xfId="7" applyNumberFormat="1" applyFont="1"/>
    <xf numFmtId="0" fontId="18" fillId="0" borderId="0" xfId="7" applyFont="1"/>
    <xf numFmtId="0" fontId="18" fillId="0" borderId="0" xfId="7" applyFont="1" applyAlignment="1">
      <alignment horizontal="centerContinuous"/>
    </xf>
    <xf numFmtId="0" fontId="30" fillId="0" borderId="0" xfId="7" applyFont="1" applyAlignment="1">
      <alignment horizontal="center"/>
    </xf>
    <xf numFmtId="0" fontId="2" fillId="0" borderId="0" xfId="7" applyFont="1" applyAlignment="1">
      <alignment horizontal="right"/>
    </xf>
    <xf numFmtId="173" fontId="18" fillId="0" borderId="0" xfId="7" applyNumberFormat="1" applyFont="1"/>
    <xf numFmtId="177" fontId="18" fillId="0" borderId="9" xfId="7" applyNumberFormat="1" applyFont="1" applyBorder="1"/>
    <xf numFmtId="4" fontId="18" fillId="0" borderId="0" xfId="4" applyNumberFormat="1" applyFont="1" applyAlignment="1" applyProtection="1">
      <alignment horizontal="centerContinuous" vertical="center"/>
      <protection locked="0"/>
    </xf>
    <xf numFmtId="3" fontId="1" fillId="0" borderId="0" xfId="0" applyNumberFormat="1" applyFont="1" applyAlignment="1" applyProtection="1">
      <alignment horizontal="center" vertical="center"/>
      <protection locked="0"/>
    </xf>
    <xf numFmtId="4" fontId="0" fillId="0" borderId="0" xfId="0" applyNumberFormat="1" applyAlignment="1" applyProtection="1">
      <alignment horizontal="right" vertical="center"/>
      <protection locked="0"/>
    </xf>
    <xf numFmtId="165" fontId="0" fillId="0" borderId="0" xfId="2" applyFont="1" applyBorder="1" applyAlignment="1" applyProtection="1">
      <alignment vertical="center"/>
      <protection locked="0"/>
    </xf>
    <xf numFmtId="165" fontId="18" fillId="0" borderId="0" xfId="2" applyFont="1" applyBorder="1" applyAlignment="1" applyProtection="1">
      <alignment vertical="center"/>
      <protection locked="0"/>
    </xf>
    <xf numFmtId="3" fontId="18" fillId="0" borderId="9" xfId="4" applyNumberFormat="1" applyFont="1" applyBorder="1" applyAlignment="1" applyProtection="1">
      <alignment vertical="center"/>
      <protection locked="0"/>
    </xf>
    <xf numFmtId="10" fontId="18" fillId="0" borderId="0" xfId="10" applyNumberFormat="1" applyFont="1" applyBorder="1" applyAlignment="1" applyProtection="1">
      <alignment vertical="center"/>
      <protection locked="0"/>
    </xf>
    <xf numFmtId="188" fontId="18" fillId="0" borderId="0" xfId="8" applyNumberFormat="1" applyFont="1" applyBorder="1" applyAlignment="1" applyProtection="1">
      <alignment horizontal="centerContinuous"/>
      <protection locked="0"/>
    </xf>
    <xf numFmtId="178" fontId="2" fillId="0" borderId="0" xfId="3" applyNumberFormat="1" applyProtection="1">
      <protection locked="0"/>
    </xf>
    <xf numFmtId="0" fontId="18" fillId="0" borderId="8" xfId="0" applyFont="1" applyBorder="1" applyAlignment="1" applyProtection="1">
      <alignment vertical="center"/>
      <protection locked="0"/>
    </xf>
    <xf numFmtId="189" fontId="2" fillId="0" borderId="0" xfId="8" applyNumberFormat="1" applyFont="1" applyBorder="1" applyAlignment="1" applyProtection="1">
      <alignment horizontal="centerContinuous"/>
      <protection locked="0"/>
    </xf>
    <xf numFmtId="0" fontId="0" fillId="0" borderId="0" xfId="0" applyAlignment="1" applyProtection="1">
      <alignment vertical="center"/>
      <protection locked="0"/>
    </xf>
    <xf numFmtId="0" fontId="0" fillId="0" borderId="9" xfId="0" applyBorder="1" applyAlignment="1" applyProtection="1">
      <alignment vertical="center"/>
      <protection locked="0"/>
    </xf>
    <xf numFmtId="3" fontId="2" fillId="0" borderId="0" xfId="3" applyNumberFormat="1" applyAlignment="1" applyProtection="1">
      <alignment horizontal="center"/>
      <protection locked="0"/>
    </xf>
    <xf numFmtId="3" fontId="2" fillId="0" borderId="8" xfId="3" applyNumberFormat="1" applyBorder="1" applyProtection="1">
      <protection locked="0"/>
    </xf>
    <xf numFmtId="3" fontId="2" fillId="0" borderId="9" xfId="3" applyNumberFormat="1" applyBorder="1" applyProtection="1">
      <protection locked="0"/>
    </xf>
    <xf numFmtId="0" fontId="0" fillId="0" borderId="0" xfId="0" applyAlignment="1">
      <alignment vertical="center"/>
    </xf>
    <xf numFmtId="0" fontId="0" fillId="0" borderId="9" xfId="0" applyBorder="1" applyAlignment="1">
      <alignment vertical="center"/>
    </xf>
    <xf numFmtId="3" fontId="0" fillId="0" borderId="5" xfId="0" applyNumberFormat="1" applyBorder="1" applyAlignment="1">
      <alignment vertical="center"/>
    </xf>
    <xf numFmtId="3" fontId="0" fillId="0" borderId="6" xfId="0" applyNumberFormat="1" applyBorder="1" applyAlignment="1">
      <alignment vertical="center"/>
    </xf>
    <xf numFmtId="3" fontId="1" fillId="0" borderId="6" xfId="0" applyNumberFormat="1" applyFont="1" applyBorder="1" applyAlignment="1">
      <alignment horizontal="center" vertical="center"/>
    </xf>
    <xf numFmtId="4" fontId="0" fillId="0" borderId="6" xfId="0" applyNumberFormat="1" applyBorder="1" applyAlignment="1">
      <alignment horizontal="right" vertical="center"/>
    </xf>
    <xf numFmtId="165" fontId="0" fillId="0" borderId="6" xfId="2" applyFont="1" applyBorder="1" applyAlignment="1" applyProtection="1">
      <alignment vertical="center"/>
    </xf>
    <xf numFmtId="4" fontId="0" fillId="0" borderId="6" xfId="0" applyNumberFormat="1" applyBorder="1" applyAlignment="1">
      <alignment vertical="center"/>
    </xf>
    <xf numFmtId="3" fontId="0" fillId="0" borderId="7" xfId="0" applyNumberFormat="1" applyBorder="1" applyAlignment="1">
      <alignment vertical="center"/>
    </xf>
    <xf numFmtId="0" fontId="19" fillId="20" borderId="32" xfId="0" applyFont="1" applyFill="1" applyBorder="1" applyAlignment="1">
      <alignment horizontal="center" vertical="center" wrapText="1"/>
    </xf>
    <xf numFmtId="0" fontId="3" fillId="0" borderId="4" xfId="0" applyFont="1" applyBorder="1" applyAlignment="1">
      <alignment horizontal="center" vertical="center" wrapText="1"/>
    </xf>
    <xf numFmtId="190" fontId="18" fillId="0" borderId="0" xfId="4" applyNumberFormat="1" applyFont="1" applyAlignment="1" applyProtection="1">
      <alignment vertical="center"/>
      <protection locked="0"/>
    </xf>
    <xf numFmtId="173" fontId="2" fillId="2" borderId="4" xfId="7" applyNumberFormat="1" applyFont="1" applyFill="1" applyBorder="1" applyAlignment="1" applyProtection="1">
      <alignment horizontal="centerContinuous"/>
      <protection locked="0"/>
    </xf>
    <xf numFmtId="177" fontId="2" fillId="2" borderId="4" xfId="7" applyNumberFormat="1" applyFont="1" applyFill="1" applyBorder="1" applyAlignment="1" applyProtection="1">
      <alignment horizontal="center" vertical="center"/>
      <protection locked="0"/>
    </xf>
    <xf numFmtId="173" fontId="2" fillId="2" borderId="4" xfId="7" applyNumberFormat="1" applyFont="1" applyFill="1" applyBorder="1" applyAlignment="1" applyProtection="1">
      <alignment horizontal="centerContinuous" vertical="center"/>
      <protection locked="0"/>
    </xf>
    <xf numFmtId="173" fontId="18" fillId="2" borderId="4" xfId="7" applyNumberFormat="1" applyFont="1" applyFill="1" applyBorder="1" applyAlignment="1" applyProtection="1">
      <alignment horizontal="centerContinuous" vertical="center"/>
      <protection locked="0"/>
    </xf>
    <xf numFmtId="190" fontId="2" fillId="0" borderId="4" xfId="4" applyNumberFormat="1" applyFont="1" applyBorder="1" applyAlignment="1" applyProtection="1">
      <alignment vertical="center"/>
      <protection locked="0"/>
    </xf>
    <xf numFmtId="192" fontId="2" fillId="7" borderId="12" xfId="4" applyNumberFormat="1" applyFont="1" applyFill="1" applyBorder="1" applyAlignment="1" applyProtection="1">
      <alignment vertical="center"/>
      <protection locked="0"/>
    </xf>
    <xf numFmtId="192" fontId="2" fillId="0" borderId="4" xfId="4" applyNumberFormat="1" applyFont="1" applyBorder="1" applyAlignment="1" applyProtection="1">
      <alignment vertical="center"/>
      <protection locked="0"/>
    </xf>
    <xf numFmtId="186" fontId="2" fillId="7" borderId="12" xfId="4" applyNumberFormat="1" applyFont="1" applyFill="1" applyBorder="1" applyAlignment="1" applyProtection="1">
      <alignment vertical="center"/>
      <protection locked="0"/>
    </xf>
    <xf numFmtId="186" fontId="2" fillId="0" borderId="4" xfId="4" applyNumberFormat="1" applyFont="1" applyBorder="1" applyAlignment="1" applyProtection="1">
      <alignment vertical="center"/>
      <protection locked="0"/>
    </xf>
    <xf numFmtId="186" fontId="2" fillId="5" borderId="4" xfId="4" applyNumberFormat="1" applyFont="1" applyFill="1" applyBorder="1" applyAlignment="1" applyProtection="1">
      <alignment vertical="center"/>
      <protection locked="0"/>
    </xf>
    <xf numFmtId="192" fontId="2" fillId="0" borderId="4" xfId="4" applyNumberFormat="1" applyFont="1" applyBorder="1" applyAlignment="1" applyProtection="1">
      <alignment horizontal="center" vertical="center"/>
      <protection locked="0"/>
    </xf>
    <xf numFmtId="186" fontId="2" fillId="0" borderId="4" xfId="4" applyNumberFormat="1" applyFont="1" applyBorder="1" applyAlignment="1" applyProtection="1">
      <alignment horizontal="center" vertical="center"/>
      <protection locked="0"/>
    </xf>
    <xf numFmtId="192" fontId="2" fillId="7" borderId="12" xfId="4" applyNumberFormat="1" applyFont="1" applyFill="1" applyBorder="1" applyAlignment="1" applyProtection="1">
      <alignment horizontal="center" vertical="center"/>
      <protection locked="0"/>
    </xf>
    <xf numFmtId="192" fontId="2" fillId="0" borderId="12" xfId="4" applyNumberFormat="1" applyFont="1" applyBorder="1" applyAlignment="1" applyProtection="1">
      <alignment horizontal="center" vertical="center"/>
      <protection locked="0"/>
    </xf>
    <xf numFmtId="192" fontId="18" fillId="5" borderId="12" xfId="4" applyNumberFormat="1" applyFont="1" applyFill="1" applyBorder="1" applyAlignment="1" applyProtection="1">
      <alignment horizontal="center" vertical="center"/>
      <protection locked="0"/>
    </xf>
    <xf numFmtId="192" fontId="2" fillId="5" borderId="12" xfId="4" applyNumberFormat="1" applyFont="1" applyFill="1" applyBorder="1" applyAlignment="1" applyProtection="1">
      <alignment horizontal="center" vertical="center"/>
      <protection locked="0"/>
    </xf>
    <xf numFmtId="192" fontId="18" fillId="0" borderId="12" xfId="3" applyNumberFormat="1" applyFont="1" applyBorder="1" applyAlignment="1" applyProtection="1">
      <alignment horizontal="center" vertical="center"/>
      <protection locked="0"/>
    </xf>
    <xf numFmtId="192" fontId="18" fillId="0" borderId="4" xfId="4" applyNumberFormat="1" applyFont="1" applyBorder="1" applyAlignment="1" applyProtection="1">
      <alignment horizontal="center" vertical="center"/>
      <protection locked="0"/>
    </xf>
    <xf numFmtId="4" fontId="18" fillId="0" borderId="11" xfId="3" applyNumberFormat="1" applyFont="1" applyBorder="1" applyAlignment="1" applyProtection="1">
      <alignment horizontal="centerContinuous" vertical="center"/>
      <protection locked="0"/>
    </xf>
    <xf numFmtId="186" fontId="18" fillId="0" borderId="4" xfId="4" applyNumberFormat="1" applyFont="1" applyBorder="1" applyAlignment="1" applyProtection="1">
      <alignment vertical="center"/>
      <protection locked="0"/>
    </xf>
    <xf numFmtId="168" fontId="2" fillId="0" borderId="0" xfId="4" applyNumberFormat="1" applyFont="1" applyProtection="1">
      <protection locked="0"/>
    </xf>
    <xf numFmtId="168" fontId="2" fillId="2" borderId="4" xfId="7" applyNumberFormat="1" applyFont="1" applyFill="1" applyBorder="1" applyAlignment="1" applyProtection="1">
      <alignment horizontal="centerContinuous"/>
      <protection locked="0"/>
    </xf>
    <xf numFmtId="168" fontId="2" fillId="0" borderId="4" xfId="7" applyNumberFormat="1" applyFont="1" applyBorder="1" applyAlignment="1" applyProtection="1">
      <alignment horizontal="centerContinuous"/>
      <protection locked="0"/>
    </xf>
    <xf numFmtId="168" fontId="2" fillId="0" borderId="4" xfId="7" applyNumberFormat="1" applyFont="1" applyBorder="1" applyAlignment="1" applyProtection="1">
      <alignment horizontal="center" vertical="center"/>
      <protection locked="0"/>
    </xf>
    <xf numFmtId="168" fontId="2" fillId="2" borderId="4" xfId="7" applyNumberFormat="1" applyFont="1" applyFill="1" applyBorder="1" applyAlignment="1" applyProtection="1">
      <alignment horizontal="center" vertical="center"/>
      <protection locked="0"/>
    </xf>
    <xf numFmtId="168" fontId="2" fillId="0" borderId="10" xfId="4" applyNumberFormat="1" applyFont="1" applyBorder="1" applyAlignment="1" applyProtection="1">
      <alignment horizontal="center" vertical="center"/>
      <protection locked="0"/>
    </xf>
    <xf numFmtId="168" fontId="2" fillId="5" borderId="0" xfId="4" applyNumberFormat="1" applyFont="1" applyFill="1" applyProtection="1">
      <protection locked="0"/>
    </xf>
    <xf numFmtId="168" fontId="2" fillId="5" borderId="4" xfId="7" applyNumberFormat="1" applyFont="1" applyFill="1" applyBorder="1" applyAlignment="1" applyProtection="1">
      <alignment horizontal="centerContinuous"/>
      <protection locked="0"/>
    </xf>
    <xf numFmtId="168" fontId="18" fillId="5" borderId="4" xfId="3" applyNumberFormat="1" applyFont="1" applyFill="1" applyBorder="1" applyAlignment="1" applyProtection="1">
      <alignment horizontal="center" vertical="center"/>
      <protection locked="0"/>
    </xf>
    <xf numFmtId="168" fontId="18" fillId="5" borderId="4" xfId="3" applyNumberFormat="1" applyFont="1" applyFill="1" applyBorder="1" applyAlignment="1" applyProtection="1">
      <alignment vertical="center"/>
      <protection locked="0"/>
    </xf>
    <xf numFmtId="191" fontId="2" fillId="0" borderId="0" xfId="4" applyNumberFormat="1" applyFont="1" applyAlignment="1" applyProtection="1">
      <alignment vertical="center"/>
      <protection locked="0"/>
    </xf>
    <xf numFmtId="0" fontId="35" fillId="0" borderId="8" xfId="0" applyFont="1" applyBorder="1" applyAlignment="1">
      <alignment vertical="center" wrapText="1"/>
    </xf>
    <xf numFmtId="0" fontId="35" fillId="0" borderId="0" xfId="0" applyFont="1" applyAlignment="1">
      <alignment vertical="center" wrapText="1"/>
    </xf>
    <xf numFmtId="0" fontId="2" fillId="0" borderId="0" xfId="11"/>
    <xf numFmtId="0" fontId="2" fillId="5" borderId="0" xfId="11" applyFill="1" applyAlignment="1">
      <alignment horizontal="center"/>
    </xf>
    <xf numFmtId="3" fontId="18" fillId="5" borderId="0" xfId="4" applyNumberFormat="1" applyFont="1" applyFill="1" applyAlignment="1" applyProtection="1">
      <alignment horizontal="center" vertical="center" wrapText="1"/>
      <protection hidden="1"/>
    </xf>
    <xf numFmtId="0" fontId="18" fillId="12" borderId="32" xfId="11" applyFont="1" applyFill="1" applyBorder="1" applyAlignment="1">
      <alignment horizontal="center" vertical="center" wrapText="1"/>
    </xf>
    <xf numFmtId="0" fontId="0" fillId="24" borderId="4" xfId="0" applyFill="1" applyBorder="1" applyAlignment="1">
      <alignment horizontal="center" vertical="center"/>
    </xf>
    <xf numFmtId="0" fontId="2" fillId="3" borderId="4" xfId="11" applyFill="1" applyBorder="1" applyAlignment="1">
      <alignment horizontal="center" vertical="center"/>
    </xf>
    <xf numFmtId="3" fontId="18" fillId="0" borderId="4" xfId="11" applyNumberFormat="1" applyFont="1" applyBorder="1" applyAlignment="1" applyProtection="1">
      <alignment horizontal="center" vertical="center" wrapText="1"/>
      <protection hidden="1"/>
    </xf>
    <xf numFmtId="3" fontId="18" fillId="0" borderId="4" xfId="11" applyNumberFormat="1" applyFont="1" applyBorder="1" applyAlignment="1" applyProtection="1">
      <alignment horizontal="centerContinuous" vertical="center" wrapText="1"/>
      <protection hidden="1"/>
    </xf>
    <xf numFmtId="3" fontId="18" fillId="0" borderId="4" xfId="4" quotePrefix="1" applyNumberFormat="1" applyFont="1" applyBorder="1" applyAlignment="1" applyProtection="1">
      <alignment horizontal="center"/>
      <protection hidden="1"/>
    </xf>
    <xf numFmtId="183" fontId="0" fillId="0" borderId="4" xfId="4" applyNumberFormat="1" applyFont="1" applyBorder="1" applyProtection="1">
      <protection hidden="1"/>
    </xf>
    <xf numFmtId="3" fontId="18" fillId="0" borderId="4" xfId="4" applyNumberFormat="1" applyFont="1" applyBorder="1" applyAlignment="1" applyProtection="1">
      <alignment horizontal="center"/>
      <protection hidden="1"/>
    </xf>
    <xf numFmtId="3" fontId="18" fillId="0" borderId="8" xfId="4" applyNumberFormat="1" applyFont="1" applyBorder="1" applyProtection="1">
      <protection hidden="1"/>
    </xf>
    <xf numFmtId="3" fontId="18" fillId="0" borderId="0" xfId="4" applyNumberFormat="1" applyFont="1" applyAlignment="1" applyProtection="1">
      <alignment horizontal="centerContinuous"/>
      <protection hidden="1"/>
    </xf>
    <xf numFmtId="3" fontId="1" fillId="0" borderId="0" xfId="11" applyNumberFormat="1" applyFont="1" applyAlignment="1" applyProtection="1">
      <alignment horizontal="center"/>
      <protection hidden="1"/>
    </xf>
    <xf numFmtId="4" fontId="2" fillId="0" borderId="0" xfId="11" applyNumberFormat="1" applyAlignment="1" applyProtection="1">
      <alignment horizontal="right"/>
      <protection hidden="1"/>
    </xf>
    <xf numFmtId="4" fontId="18" fillId="0" borderId="0" xfId="4" applyNumberFormat="1" applyFont="1" applyProtection="1">
      <protection hidden="1"/>
    </xf>
    <xf numFmtId="3" fontId="18" fillId="0" borderId="0" xfId="4" applyNumberFormat="1" applyFont="1" applyProtection="1">
      <protection hidden="1"/>
    </xf>
    <xf numFmtId="3" fontId="18" fillId="5" borderId="8" xfId="4" applyNumberFormat="1" applyFont="1" applyFill="1" applyBorder="1" applyProtection="1">
      <protection hidden="1"/>
    </xf>
    <xf numFmtId="3" fontId="18" fillId="5" borderId="0" xfId="4" applyNumberFormat="1" applyFont="1" applyFill="1" applyAlignment="1" applyProtection="1">
      <alignment horizontal="centerContinuous"/>
      <protection hidden="1"/>
    </xf>
    <xf numFmtId="3" fontId="37" fillId="5" borderId="0" xfId="11" applyNumberFormat="1" applyFont="1" applyFill="1" applyAlignment="1" applyProtection="1">
      <alignment horizontal="center"/>
      <protection hidden="1"/>
    </xf>
    <xf numFmtId="4" fontId="4" fillId="5" borderId="0" xfId="11" applyNumberFormat="1" applyFont="1" applyFill="1" applyAlignment="1" applyProtection="1">
      <alignment horizontal="right"/>
      <protection hidden="1"/>
    </xf>
    <xf numFmtId="4" fontId="18" fillId="5" borderId="0" xfId="4" applyNumberFormat="1" applyFont="1" applyFill="1" applyProtection="1">
      <protection hidden="1"/>
    </xf>
    <xf numFmtId="3" fontId="18" fillId="5" borderId="0" xfId="4" applyNumberFormat="1" applyFont="1" applyFill="1" applyProtection="1">
      <protection hidden="1"/>
    </xf>
    <xf numFmtId="183" fontId="18" fillId="0" borderId="4" xfId="2" applyNumberFormat="1" applyFont="1" applyFill="1" applyBorder="1" applyProtection="1">
      <protection hidden="1"/>
    </xf>
    <xf numFmtId="183" fontId="18" fillId="17" borderId="4" xfId="2" applyNumberFormat="1" applyFont="1" applyFill="1" applyBorder="1" applyProtection="1">
      <protection hidden="1"/>
    </xf>
    <xf numFmtId="164" fontId="2" fillId="0" borderId="0" xfId="11" applyNumberFormat="1"/>
    <xf numFmtId="0" fontId="2" fillId="0" borderId="3" xfId="11" applyBorder="1"/>
    <xf numFmtId="0" fontId="2" fillId="0" borderId="9" xfId="11" applyBorder="1"/>
    <xf numFmtId="3" fontId="18" fillId="0" borderId="8" xfId="4" applyNumberFormat="1" applyFont="1" applyBorder="1"/>
    <xf numFmtId="3" fontId="18" fillId="0" borderId="0" xfId="4" applyNumberFormat="1" applyFont="1" applyAlignment="1">
      <alignment horizontal="centerContinuous"/>
    </xf>
    <xf numFmtId="3" fontId="1" fillId="0" borderId="0" xfId="11" applyNumberFormat="1" applyFont="1" applyAlignment="1">
      <alignment horizontal="center"/>
    </xf>
    <xf numFmtId="4" fontId="2" fillId="0" borderId="0" xfId="11" applyNumberFormat="1" applyAlignment="1">
      <alignment horizontal="right"/>
    </xf>
    <xf numFmtId="3" fontId="18" fillId="0" borderId="0" xfId="4" applyNumberFormat="1" applyFont="1"/>
    <xf numFmtId="4" fontId="18" fillId="0" borderId="0" xfId="4" applyNumberFormat="1" applyFont="1"/>
    <xf numFmtId="3" fontId="18" fillId="0" borderId="9" xfId="4" applyNumberFormat="1" applyFont="1" applyBorder="1"/>
    <xf numFmtId="177" fontId="18" fillId="0" borderId="0" xfId="4" applyNumberFormat="1" applyFont="1" applyAlignment="1">
      <alignment horizontal="centerContinuous"/>
    </xf>
    <xf numFmtId="3" fontId="18" fillId="0" borderId="0" xfId="4" applyNumberFormat="1" applyFont="1" applyAlignment="1">
      <alignment horizontal="center"/>
    </xf>
    <xf numFmtId="3" fontId="2" fillId="0" borderId="0" xfId="11" applyNumberFormat="1"/>
    <xf numFmtId="0" fontId="1" fillId="0" borderId="0" xfId="11" applyFont="1" applyAlignment="1">
      <alignment horizontal="center"/>
    </xf>
    <xf numFmtId="178" fontId="2" fillId="0" borderId="0" xfId="11" applyNumberFormat="1"/>
    <xf numFmtId="0" fontId="18" fillId="0" borderId="8" xfId="11" applyFont="1" applyBorder="1"/>
    <xf numFmtId="3" fontId="2" fillId="0" borderId="0" xfId="11" applyNumberFormat="1" applyAlignment="1">
      <alignment vertical="center"/>
    </xf>
    <xf numFmtId="0" fontId="1" fillId="0" borderId="0" xfId="11" applyFont="1" applyAlignment="1">
      <alignment horizontal="center" vertical="center"/>
    </xf>
    <xf numFmtId="4" fontId="2" fillId="0" borderId="0" xfId="11" applyNumberFormat="1" applyAlignment="1">
      <alignment horizontal="right" vertical="center"/>
    </xf>
    <xf numFmtId="3" fontId="2" fillId="0" borderId="0" xfId="11" applyNumberFormat="1" applyAlignment="1">
      <alignment horizontal="center" vertical="center"/>
    </xf>
    <xf numFmtId="3" fontId="2" fillId="0" borderId="9" xfId="11" applyNumberFormat="1" applyBorder="1"/>
    <xf numFmtId="3" fontId="18" fillId="0" borderId="5" xfId="4" applyNumberFormat="1" applyFont="1" applyBorder="1"/>
    <xf numFmtId="3" fontId="18" fillId="0" borderId="6" xfId="11" applyNumberFormat="1" applyFont="1" applyBorder="1" applyAlignment="1">
      <alignment horizontal="center" vertical="center"/>
    </xf>
    <xf numFmtId="3" fontId="2" fillId="0" borderId="6" xfId="11" applyNumberFormat="1" applyBorder="1" applyAlignment="1">
      <alignment vertical="center"/>
    </xf>
    <xf numFmtId="0" fontId="1" fillId="0" borderId="6" xfId="11" applyFont="1" applyBorder="1" applyAlignment="1">
      <alignment horizontal="center" vertical="center"/>
    </xf>
    <xf numFmtId="4" fontId="2" fillId="0" borderId="6" xfId="11" applyNumberFormat="1" applyBorder="1" applyAlignment="1">
      <alignment horizontal="right" vertical="center"/>
    </xf>
    <xf numFmtId="3" fontId="2" fillId="0" borderId="7" xfId="11" applyNumberFormat="1" applyBorder="1"/>
    <xf numFmtId="168" fontId="18" fillId="0" borderId="11" xfId="3" applyNumberFormat="1" applyFont="1" applyBorder="1" applyAlignment="1" applyProtection="1">
      <alignment horizontal="centerContinuous" vertical="center"/>
      <protection locked="0"/>
    </xf>
    <xf numFmtId="0" fontId="2" fillId="2" borderId="4" xfId="7" applyFont="1" applyFill="1" applyBorder="1" applyAlignment="1" applyProtection="1">
      <alignment horizontal="center" vertical="center"/>
      <protection locked="0"/>
    </xf>
    <xf numFmtId="0" fontId="2" fillId="0" borderId="4" xfId="7" applyFont="1" applyBorder="1" applyAlignment="1" applyProtection="1">
      <alignment horizontal="center" vertical="center"/>
      <protection locked="0"/>
    </xf>
    <xf numFmtId="0" fontId="2" fillId="0" borderId="4" xfId="7" applyFont="1" applyBorder="1" applyAlignment="1" applyProtection="1">
      <alignment horizontal="centerContinuous"/>
      <protection locked="0"/>
    </xf>
    <xf numFmtId="0" fontId="2" fillId="0" borderId="4" xfId="7" applyFont="1" applyBorder="1" applyAlignment="1" applyProtection="1">
      <alignment horizontal="centerContinuous" vertical="center"/>
      <protection locked="0"/>
    </xf>
    <xf numFmtId="2" fontId="2" fillId="2" borderId="4" xfId="7" applyNumberFormat="1" applyFont="1" applyFill="1" applyBorder="1" applyAlignment="1" applyProtection="1">
      <alignment horizontal="center" vertical="center"/>
      <protection locked="0"/>
    </xf>
    <xf numFmtId="2" fontId="2" fillId="0" borderId="4" xfId="7" applyNumberFormat="1" applyFont="1" applyBorder="1" applyAlignment="1" applyProtection="1">
      <alignment horizontal="center" vertical="center"/>
      <protection locked="0"/>
    </xf>
    <xf numFmtId="2" fontId="2" fillId="0" borderId="4" xfId="7" applyNumberFormat="1" applyFont="1" applyBorder="1" applyAlignment="1" applyProtection="1">
      <alignment horizontal="centerContinuous" vertical="center"/>
      <protection locked="0"/>
    </xf>
    <xf numFmtId="193" fontId="2" fillId="0" borderId="4" xfId="7" applyNumberFormat="1" applyFont="1" applyBorder="1" applyAlignment="1" applyProtection="1">
      <alignment horizontal="centerContinuous" vertical="center"/>
      <protection locked="0"/>
    </xf>
    <xf numFmtId="0" fontId="2" fillId="5" borderId="4" xfId="7" applyFont="1" applyFill="1" applyBorder="1" applyAlignment="1" applyProtection="1">
      <alignment horizontal="centerContinuous"/>
      <protection locked="0"/>
    </xf>
    <xf numFmtId="0" fontId="18" fillId="0" borderId="10" xfId="4" applyNumberFormat="1" applyFont="1" applyBorder="1" applyAlignment="1" applyProtection="1">
      <alignment vertical="center"/>
      <protection locked="0"/>
    </xf>
    <xf numFmtId="0" fontId="18" fillId="12" borderId="10" xfId="4" applyNumberFormat="1" applyFont="1" applyFill="1" applyBorder="1" applyAlignment="1" applyProtection="1">
      <alignment vertical="center"/>
      <protection locked="0"/>
    </xf>
    <xf numFmtId="0" fontId="18" fillId="0" borderId="0" xfId="4" applyNumberFormat="1" applyFont="1" applyAlignment="1" applyProtection="1">
      <alignment vertical="center"/>
      <protection locked="0"/>
    </xf>
    <xf numFmtId="0" fontId="2" fillId="4" borderId="0" xfId="3" applyFill="1" applyAlignment="1" applyProtection="1">
      <alignment horizontal="centerContinuous"/>
      <protection locked="0"/>
    </xf>
    <xf numFmtId="2" fontId="2" fillId="0" borderId="4" xfId="7" applyNumberFormat="1" applyFont="1" applyBorder="1" applyAlignment="1" applyProtection="1">
      <alignment horizontal="centerContinuous"/>
      <protection locked="0"/>
    </xf>
    <xf numFmtId="2" fontId="18" fillId="5" borderId="4" xfId="3" applyNumberFormat="1" applyFont="1" applyFill="1" applyBorder="1" applyAlignment="1" applyProtection="1">
      <alignment vertical="center"/>
      <protection locked="0"/>
    </xf>
    <xf numFmtId="190" fontId="18" fillId="5" borderId="0" xfId="4" applyNumberFormat="1" applyFont="1" applyFill="1" applyAlignment="1" applyProtection="1">
      <alignment vertical="center"/>
      <protection locked="0"/>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8" fillId="20" borderId="10" xfId="0" applyFont="1" applyFill="1" applyBorder="1" applyAlignment="1">
      <alignment horizontal="left" vertical="center" wrapText="1"/>
    </xf>
    <xf numFmtId="0" fontId="8" fillId="20" borderId="11" xfId="0" applyFont="1" applyFill="1" applyBorder="1" applyAlignment="1">
      <alignment horizontal="left" vertical="center" wrapText="1"/>
    </xf>
    <xf numFmtId="0" fontId="8" fillId="20" borderId="12" xfId="0" applyFont="1" applyFill="1" applyBorder="1" applyAlignment="1">
      <alignment horizontal="left" vertical="center" wrapText="1"/>
    </xf>
    <xf numFmtId="0" fontId="19" fillId="20" borderId="5" xfId="0" applyFont="1" applyFill="1" applyBorder="1" applyAlignment="1">
      <alignment horizontal="center" vertical="center" wrapText="1"/>
    </xf>
    <xf numFmtId="0" fontId="19" fillId="20" borderId="7" xfId="0" applyFont="1" applyFill="1" applyBorder="1" applyAlignment="1">
      <alignment horizontal="center" vertical="center" wrapText="1"/>
    </xf>
    <xf numFmtId="0" fontId="19" fillId="20" borderId="10" xfId="0" applyFont="1" applyFill="1" applyBorder="1" applyAlignment="1">
      <alignment horizontal="center" vertical="center" wrapText="1"/>
    </xf>
    <xf numFmtId="0" fontId="19" fillId="20" borderId="11" xfId="0" applyFont="1" applyFill="1" applyBorder="1" applyAlignment="1">
      <alignment horizontal="center" vertical="center" wrapText="1"/>
    </xf>
    <xf numFmtId="0" fontId="19" fillId="20" borderId="12" xfId="0" applyFont="1" applyFill="1" applyBorder="1" applyAlignment="1">
      <alignment horizontal="center" vertical="center" wrapText="1"/>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3" fontId="2" fillId="0" borderId="0" xfId="3" applyNumberFormat="1" applyAlignment="1" applyProtection="1">
      <alignment horizontal="center" vertical="center"/>
      <protection locked="0"/>
    </xf>
    <xf numFmtId="3" fontId="2" fillId="0" borderId="0" xfId="3" applyNumberFormat="1" applyAlignment="1" applyProtection="1">
      <alignment horizontal="center"/>
      <protection locked="0"/>
    </xf>
    <xf numFmtId="3" fontId="18" fillId="0" borderId="0" xfId="3" applyNumberFormat="1" applyFont="1" applyAlignment="1" applyProtection="1">
      <alignment horizontal="center" vertical="center"/>
      <protection locked="0"/>
    </xf>
    <xf numFmtId="3" fontId="18" fillId="0" borderId="0" xfId="3" applyNumberFormat="1" applyFont="1" applyAlignment="1" applyProtection="1">
      <alignment horizontal="center"/>
      <protection locked="0"/>
    </xf>
    <xf numFmtId="0" fontId="31" fillId="0" borderId="1" xfId="0" applyFont="1" applyBorder="1" applyAlignment="1">
      <alignment horizontal="justify" vertical="center" wrapText="1"/>
    </xf>
    <xf numFmtId="0" fontId="31" fillId="0" borderId="2" xfId="0" applyFont="1" applyBorder="1" applyAlignment="1">
      <alignment horizontal="justify" vertical="center" wrapText="1"/>
    </xf>
    <xf numFmtId="0" fontId="31" fillId="0" borderId="3" xfId="0" applyFont="1" applyBorder="1" applyAlignment="1">
      <alignment horizontal="justify" vertical="center" wrapText="1"/>
    </xf>
    <xf numFmtId="0" fontId="31" fillId="0" borderId="8" xfId="0" applyFont="1" applyBorder="1" applyAlignment="1">
      <alignment horizontal="justify" vertical="center" wrapText="1"/>
    </xf>
    <xf numFmtId="0" fontId="31" fillId="0" borderId="0" xfId="0" applyFont="1" applyAlignment="1">
      <alignment horizontal="justify" vertical="center" wrapText="1"/>
    </xf>
    <xf numFmtId="0" fontId="31" fillId="0" borderId="9" xfId="0" applyFont="1" applyBorder="1" applyAlignment="1">
      <alignment horizontal="justify" vertical="center" wrapText="1"/>
    </xf>
    <xf numFmtId="3" fontId="18" fillId="0" borderId="2" xfId="4" applyNumberFormat="1" applyFont="1" applyBorder="1" applyAlignment="1" applyProtection="1">
      <alignment horizontal="center" vertical="center"/>
      <protection locked="0"/>
    </xf>
    <xf numFmtId="3" fontId="18" fillId="0" borderId="2" xfId="4" applyNumberFormat="1" applyFont="1" applyBorder="1" applyAlignment="1" applyProtection="1">
      <alignment horizontal="center"/>
      <protection locked="0"/>
    </xf>
    <xf numFmtId="3" fontId="18" fillId="0" borderId="0" xfId="4" applyNumberFormat="1" applyFont="1" applyAlignment="1" applyProtection="1">
      <alignment horizontal="center" vertical="center"/>
      <protection locked="0"/>
    </xf>
    <xf numFmtId="10" fontId="18" fillId="23" borderId="10" xfId="4" applyNumberFormat="1" applyFont="1" applyFill="1" applyBorder="1" applyAlignment="1" applyProtection="1">
      <alignment horizontal="center" vertical="center"/>
      <protection locked="0"/>
    </xf>
    <xf numFmtId="10" fontId="18" fillId="23" borderId="12" xfId="4" applyNumberFormat="1" applyFont="1" applyFill="1" applyBorder="1" applyAlignment="1" applyProtection="1">
      <alignment horizontal="center" vertical="center"/>
      <protection locked="0"/>
    </xf>
    <xf numFmtId="10" fontId="18" fillId="5" borderId="10" xfId="4" applyNumberFormat="1" applyFont="1" applyFill="1" applyBorder="1" applyAlignment="1" applyProtection="1">
      <alignment horizontal="center" vertical="center"/>
      <protection locked="0"/>
    </xf>
    <xf numFmtId="10" fontId="18" fillId="5" borderId="12" xfId="4" applyNumberFormat="1" applyFont="1" applyFill="1" applyBorder="1" applyAlignment="1" applyProtection="1">
      <alignment horizontal="center" vertical="center"/>
      <protection locked="0"/>
    </xf>
    <xf numFmtId="3" fontId="0" fillId="0" borderId="0" xfId="4" applyNumberFormat="1" applyFont="1" applyAlignment="1">
      <alignment horizontal="center" vertical="center"/>
    </xf>
    <xf numFmtId="187" fontId="8" fillId="23" borderId="10" xfId="4" applyNumberFormat="1" applyFont="1" applyFill="1" applyBorder="1" applyAlignment="1">
      <alignment horizontal="center" vertical="center"/>
    </xf>
    <xf numFmtId="187" fontId="8" fillId="23" borderId="12" xfId="4" applyNumberFormat="1" applyFont="1" applyFill="1" applyBorder="1" applyAlignment="1">
      <alignment horizontal="center" vertical="center"/>
    </xf>
    <xf numFmtId="3" fontId="8" fillId="0" borderId="10" xfId="0" applyNumberFormat="1" applyFont="1" applyBorder="1" applyAlignment="1">
      <alignment horizontal="center" vertical="center"/>
    </xf>
    <xf numFmtId="3" fontId="8" fillId="0" borderId="12" xfId="0" applyNumberFormat="1" applyFont="1" applyBorder="1" applyAlignment="1">
      <alignment horizontal="center" vertical="center"/>
    </xf>
    <xf numFmtId="3" fontId="8" fillId="0" borderId="11" xfId="0" applyNumberFormat="1" applyFont="1" applyBorder="1" applyAlignment="1">
      <alignment horizontal="center" vertical="center"/>
    </xf>
    <xf numFmtId="10" fontId="18" fillId="3" borderId="10" xfId="4" applyNumberFormat="1" applyFont="1" applyFill="1" applyBorder="1" applyAlignment="1" applyProtection="1">
      <alignment horizontal="center" vertical="center"/>
      <protection locked="0"/>
    </xf>
    <xf numFmtId="10" fontId="18" fillId="3" borderId="12" xfId="4" applyNumberFormat="1" applyFont="1" applyFill="1" applyBorder="1" applyAlignment="1" applyProtection="1">
      <alignment horizontal="center" vertical="center"/>
      <protection locked="0"/>
    </xf>
    <xf numFmtId="0" fontId="25" fillId="0" borderId="10" xfId="9" applyFont="1" applyBorder="1" applyAlignment="1" applyProtection="1">
      <alignment horizontal="left" vertical="center" wrapText="1"/>
      <protection locked="0"/>
    </xf>
    <xf numFmtId="0" fontId="25" fillId="0" borderId="11" xfId="9" applyFont="1" applyBorder="1" applyAlignment="1" applyProtection="1">
      <alignment horizontal="left" vertical="center" wrapText="1"/>
      <protection locked="0"/>
    </xf>
    <xf numFmtId="0" fontId="25" fillId="0" borderId="12" xfId="9" applyFont="1" applyBorder="1" applyAlignment="1" applyProtection="1">
      <alignment horizontal="left" vertical="center" wrapText="1"/>
      <protection locked="0"/>
    </xf>
    <xf numFmtId="179" fontId="2" fillId="0" borderId="10" xfId="4" applyNumberFormat="1" applyFont="1" applyBorder="1" applyAlignment="1" applyProtection="1">
      <alignment horizontal="center" vertical="center"/>
      <protection locked="0"/>
    </xf>
    <xf numFmtId="179" fontId="2" fillId="0" borderId="12" xfId="4" applyNumberFormat="1" applyFont="1" applyBorder="1" applyAlignment="1" applyProtection="1">
      <alignment horizontal="center" vertical="center"/>
      <protection locked="0"/>
    </xf>
    <xf numFmtId="10" fontId="18" fillId="12" borderId="10" xfId="4" applyNumberFormat="1" applyFont="1" applyFill="1" applyBorder="1" applyAlignment="1" applyProtection="1">
      <alignment horizontal="center" vertical="center"/>
      <protection locked="0"/>
    </xf>
    <xf numFmtId="10" fontId="18" fillId="12" borderId="12" xfId="4" applyNumberFormat="1" applyFont="1" applyFill="1" applyBorder="1" applyAlignment="1" applyProtection="1">
      <alignment horizontal="center" vertical="center"/>
      <protection locked="0"/>
    </xf>
    <xf numFmtId="0" fontId="2" fillId="0" borderId="10" xfId="9" applyFont="1" applyBorder="1" applyAlignment="1" applyProtection="1">
      <alignment horizontal="left" vertical="center" wrapText="1"/>
      <protection locked="0"/>
    </xf>
    <xf numFmtId="0" fontId="2" fillId="0" borderId="11" xfId="9" applyFont="1" applyBorder="1" applyAlignment="1" applyProtection="1">
      <alignment horizontal="left" vertical="center" wrapText="1"/>
      <protection locked="0"/>
    </xf>
    <xf numFmtId="0" fontId="2" fillId="0" borderId="12" xfId="9" applyFont="1" applyBorder="1" applyAlignment="1" applyProtection="1">
      <alignment horizontal="left" vertical="center" wrapText="1"/>
      <protection locked="0"/>
    </xf>
    <xf numFmtId="0" fontId="23" fillId="22" borderId="10" xfId="3" applyFont="1" applyFill="1" applyBorder="1" applyAlignment="1" applyProtection="1">
      <alignment horizontal="center" vertical="center"/>
      <protection locked="0"/>
    </xf>
    <xf numFmtId="0" fontId="23" fillId="22" borderId="11" xfId="3" applyFont="1" applyFill="1" applyBorder="1" applyAlignment="1" applyProtection="1">
      <alignment horizontal="center" vertical="center"/>
      <protection locked="0"/>
    </xf>
    <xf numFmtId="0" fontId="23" fillId="22" borderId="12" xfId="3" applyFont="1" applyFill="1" applyBorder="1" applyAlignment="1" applyProtection="1">
      <alignment horizontal="center" vertical="center"/>
      <protection locked="0"/>
    </xf>
    <xf numFmtId="173" fontId="18" fillId="0" borderId="10" xfId="3" applyNumberFormat="1" applyFont="1" applyBorder="1" applyAlignment="1" applyProtection="1">
      <alignment horizontal="center"/>
      <protection locked="0"/>
    </xf>
    <xf numFmtId="173" fontId="18" fillId="0" borderId="12" xfId="3" applyNumberFormat="1" applyFont="1" applyBorder="1" applyAlignment="1" applyProtection="1">
      <alignment horizontal="center"/>
      <protection locked="0"/>
    </xf>
    <xf numFmtId="3" fontId="2" fillId="0" borderId="10" xfId="3" applyNumberFormat="1" applyBorder="1" applyAlignment="1" applyProtection="1">
      <alignment horizontal="left" vertical="center" wrapText="1"/>
      <protection hidden="1"/>
    </xf>
    <xf numFmtId="3" fontId="2" fillId="0" borderId="11" xfId="3" applyNumberFormat="1" applyBorder="1" applyAlignment="1" applyProtection="1">
      <alignment horizontal="left" vertical="center" wrapText="1"/>
      <protection hidden="1"/>
    </xf>
    <xf numFmtId="3" fontId="2" fillId="0" borderId="12" xfId="3" applyNumberFormat="1" applyBorder="1" applyAlignment="1" applyProtection="1">
      <alignment horizontal="left" vertical="center" wrapText="1"/>
      <protection hidden="1"/>
    </xf>
    <xf numFmtId="1" fontId="19" fillId="22" borderId="10" xfId="9" applyNumberFormat="1" applyFont="1" applyFill="1" applyBorder="1" applyAlignment="1" applyProtection="1">
      <alignment horizontal="left" vertical="center"/>
      <protection locked="0"/>
    </xf>
    <xf numFmtId="1" fontId="19" fillId="22" borderId="11" xfId="9" applyNumberFormat="1" applyFont="1" applyFill="1" applyBorder="1" applyAlignment="1" applyProtection="1">
      <alignment horizontal="left" vertical="center"/>
      <protection locked="0"/>
    </xf>
    <xf numFmtId="1" fontId="19" fillId="22" borderId="12" xfId="9" applyNumberFormat="1" applyFont="1" applyFill="1" applyBorder="1" applyAlignment="1" applyProtection="1">
      <alignment horizontal="left" vertical="center"/>
      <protection locked="0"/>
    </xf>
    <xf numFmtId="0" fontId="2" fillId="0" borderId="10" xfId="9" applyFont="1" applyBorder="1" applyAlignment="1" applyProtection="1">
      <alignment vertical="center"/>
      <protection locked="0"/>
    </xf>
    <xf numFmtId="0" fontId="2" fillId="0" borderId="11" xfId="9" applyFont="1" applyBorder="1" applyAlignment="1" applyProtection="1">
      <alignment vertical="center"/>
      <protection locked="0"/>
    </xf>
    <xf numFmtId="0" fontId="2" fillId="0" borderId="12" xfId="9" applyFont="1" applyBorder="1" applyAlignment="1" applyProtection="1">
      <alignment vertical="center"/>
      <protection locked="0"/>
    </xf>
    <xf numFmtId="0" fontId="18" fillId="0" borderId="10" xfId="9" applyFont="1" applyBorder="1" applyAlignment="1" applyProtection="1">
      <alignment horizontal="left" vertical="center" wrapText="1"/>
      <protection locked="0"/>
    </xf>
    <xf numFmtId="0" fontId="18" fillId="0" borderId="11" xfId="9" applyFont="1" applyBorder="1" applyAlignment="1" applyProtection="1">
      <alignment horizontal="left" vertical="center" wrapText="1"/>
      <protection locked="0"/>
    </xf>
    <xf numFmtId="0" fontId="18" fillId="0" borderId="12" xfId="9" applyFont="1" applyBorder="1" applyAlignment="1" applyProtection="1">
      <alignment horizontal="left" vertical="center" wrapText="1"/>
      <protection locked="0"/>
    </xf>
    <xf numFmtId="0" fontId="2" fillId="11" borderId="10" xfId="9" applyFont="1" applyFill="1" applyBorder="1" applyAlignment="1" applyProtection="1">
      <alignment horizontal="left" vertical="center" wrapText="1"/>
      <protection locked="0"/>
    </xf>
    <xf numFmtId="0" fontId="2" fillId="11" borderId="11" xfId="9" applyFont="1" applyFill="1" applyBorder="1" applyAlignment="1" applyProtection="1">
      <alignment horizontal="left" vertical="center" wrapText="1"/>
      <protection locked="0"/>
    </xf>
    <xf numFmtId="0" fontId="2" fillId="11" borderId="12" xfId="9" applyFont="1" applyFill="1" applyBorder="1" applyAlignment="1" applyProtection="1">
      <alignment horizontal="left" vertical="center" wrapText="1"/>
      <protection locked="0"/>
    </xf>
    <xf numFmtId="0" fontId="2" fillId="5" borderId="10" xfId="9" applyFont="1" applyFill="1" applyBorder="1" applyAlignment="1" applyProtection="1">
      <alignment horizontal="left" vertical="center" wrapText="1"/>
      <protection locked="0"/>
    </xf>
    <xf numFmtId="0" fontId="2" fillId="5" borderId="11" xfId="9" applyFont="1" applyFill="1" applyBorder="1" applyAlignment="1" applyProtection="1">
      <alignment horizontal="left" vertical="center" wrapText="1"/>
      <protection locked="0"/>
    </xf>
    <xf numFmtId="0" fontId="2" fillId="5" borderId="12" xfId="9" applyFont="1" applyFill="1" applyBorder="1" applyAlignment="1" applyProtection="1">
      <alignment horizontal="left" vertical="center" wrapText="1"/>
      <protection locked="0"/>
    </xf>
    <xf numFmtId="0" fontId="25" fillId="5" borderId="10" xfId="9" applyFont="1" applyFill="1" applyBorder="1" applyAlignment="1" applyProtection="1">
      <alignment horizontal="left" vertical="center" wrapText="1"/>
      <protection locked="0"/>
    </xf>
    <xf numFmtId="0" fontId="25" fillId="5" borderId="11" xfId="9" applyFont="1" applyFill="1" applyBorder="1" applyAlignment="1" applyProtection="1">
      <alignment horizontal="left" vertical="center" wrapText="1"/>
      <protection locked="0"/>
    </xf>
    <xf numFmtId="0" fontId="25" fillId="5" borderId="12" xfId="9" applyFont="1" applyFill="1" applyBorder="1" applyAlignment="1" applyProtection="1">
      <alignment horizontal="left" vertical="center" wrapText="1"/>
      <protection locked="0"/>
    </xf>
    <xf numFmtId="0" fontId="25" fillId="11" borderId="10" xfId="9" applyFont="1" applyFill="1" applyBorder="1" applyAlignment="1" applyProtection="1">
      <alignment horizontal="left" vertical="center" wrapText="1"/>
      <protection locked="0"/>
    </xf>
    <xf numFmtId="0" fontId="25" fillId="11" borderId="11" xfId="9" applyFont="1" applyFill="1" applyBorder="1" applyAlignment="1" applyProtection="1">
      <alignment horizontal="left" vertical="center" wrapText="1"/>
      <protection locked="0"/>
    </xf>
    <xf numFmtId="0" fontId="25" fillId="11" borderId="12" xfId="9" applyFont="1" applyFill="1" applyBorder="1" applyAlignment="1" applyProtection="1">
      <alignment horizontal="left" vertical="center" wrapText="1"/>
      <protection locked="0"/>
    </xf>
    <xf numFmtId="3" fontId="2" fillId="11" borderId="10" xfId="3" applyNumberFormat="1" applyFill="1" applyBorder="1" applyAlignment="1" applyProtection="1">
      <alignment horizontal="left" vertical="center" wrapText="1"/>
      <protection hidden="1"/>
    </xf>
    <xf numFmtId="3" fontId="2" fillId="11" borderId="11" xfId="3" applyNumberFormat="1" applyFill="1" applyBorder="1" applyAlignment="1" applyProtection="1">
      <alignment horizontal="left" vertical="center" wrapText="1"/>
      <protection hidden="1"/>
    </xf>
    <xf numFmtId="3" fontId="2" fillId="11" borderId="12" xfId="3" applyNumberFormat="1" applyFill="1" applyBorder="1" applyAlignment="1" applyProtection="1">
      <alignment horizontal="left" vertical="center" wrapText="1"/>
      <protection hidden="1"/>
    </xf>
    <xf numFmtId="3" fontId="2" fillId="5" borderId="10" xfId="3" applyNumberFormat="1" applyFill="1" applyBorder="1" applyAlignment="1" applyProtection="1">
      <alignment horizontal="left" vertical="center" wrapText="1"/>
      <protection hidden="1"/>
    </xf>
    <xf numFmtId="3" fontId="2" fillId="5" borderId="11" xfId="3" applyNumberFormat="1" applyFill="1" applyBorder="1" applyAlignment="1" applyProtection="1">
      <alignment horizontal="left" vertical="center" wrapText="1"/>
      <protection hidden="1"/>
    </xf>
    <xf numFmtId="3" fontId="2" fillId="5" borderId="12" xfId="3" applyNumberFormat="1" applyFill="1" applyBorder="1" applyAlignment="1" applyProtection="1">
      <alignment horizontal="left" vertical="center" wrapText="1"/>
      <protection hidden="1"/>
    </xf>
    <xf numFmtId="1" fontId="18" fillId="0" borderId="10" xfId="9" applyNumberFormat="1" applyFont="1" applyBorder="1" applyAlignment="1" applyProtection="1">
      <alignment horizontal="left" vertical="center"/>
      <protection locked="0"/>
    </xf>
    <xf numFmtId="1" fontId="18" fillId="0" borderId="11" xfId="9" applyNumberFormat="1" applyFont="1" applyBorder="1" applyAlignment="1" applyProtection="1">
      <alignment horizontal="left" vertical="center"/>
      <protection locked="0"/>
    </xf>
    <xf numFmtId="1" fontId="18" fillId="0" borderId="12" xfId="9" applyNumberFormat="1" applyFont="1" applyBorder="1" applyAlignment="1" applyProtection="1">
      <alignment horizontal="left" vertical="center"/>
      <protection locked="0"/>
    </xf>
    <xf numFmtId="0" fontId="19" fillId="22" borderId="10" xfId="9" applyFont="1" applyFill="1" applyBorder="1" applyAlignment="1" applyProtection="1">
      <alignment horizontal="left" vertical="center" wrapText="1"/>
      <protection locked="0"/>
    </xf>
    <xf numFmtId="0" fontId="19" fillId="22" borderId="11" xfId="9" applyFont="1" applyFill="1" applyBorder="1" applyAlignment="1" applyProtection="1">
      <alignment horizontal="left" vertical="center" wrapText="1"/>
      <protection locked="0"/>
    </xf>
    <xf numFmtId="0" fontId="19" fillId="22" borderId="12" xfId="9" applyFont="1" applyFill="1" applyBorder="1" applyAlignment="1" applyProtection="1">
      <alignment horizontal="left" vertical="center" wrapText="1"/>
      <protection locked="0"/>
    </xf>
    <xf numFmtId="0" fontId="2" fillId="0" borderId="10" xfId="7" applyFont="1" applyBorder="1" applyAlignment="1" applyProtection="1">
      <alignment horizontal="left" vertical="center" wrapText="1"/>
      <protection locked="0"/>
    </xf>
    <xf numFmtId="0" fontId="2" fillId="0" borderId="11" xfId="7" applyFont="1" applyBorder="1" applyAlignment="1" applyProtection="1">
      <alignment horizontal="left" vertical="center" wrapText="1"/>
      <protection locked="0"/>
    </xf>
    <xf numFmtId="0" fontId="2" fillId="0" borderId="12" xfId="7" applyFont="1" applyBorder="1" applyAlignment="1" applyProtection="1">
      <alignment horizontal="left" vertical="center" wrapText="1"/>
      <protection locked="0"/>
    </xf>
    <xf numFmtId="3" fontId="18" fillId="0" borderId="19" xfId="7" applyNumberFormat="1" applyFont="1" applyBorder="1" applyAlignment="1" applyProtection="1">
      <alignment horizontal="left" vertical="center" wrapText="1"/>
      <protection locked="0"/>
    </xf>
    <xf numFmtId="3" fontId="18" fillId="0" borderId="20" xfId="7" applyNumberFormat="1" applyFont="1" applyBorder="1" applyAlignment="1" applyProtection="1">
      <alignment horizontal="left" vertical="center" wrapText="1"/>
      <protection locked="0"/>
    </xf>
    <xf numFmtId="179" fontId="2" fillId="0" borderId="26" xfId="4" applyNumberFormat="1" applyFont="1" applyBorder="1" applyAlignment="1" applyProtection="1">
      <alignment horizontal="center" vertical="center"/>
      <protection locked="0"/>
    </xf>
    <xf numFmtId="0" fontId="23" fillId="18" borderId="10" xfId="3" applyFont="1" applyFill="1" applyBorder="1" applyAlignment="1" applyProtection="1">
      <alignment horizontal="left" vertical="center"/>
      <protection locked="0"/>
    </xf>
    <xf numFmtId="0" fontId="23" fillId="18" borderId="11" xfId="3" applyFont="1" applyFill="1" applyBorder="1" applyAlignment="1" applyProtection="1">
      <alignment horizontal="left" vertical="center"/>
      <protection locked="0"/>
    </xf>
    <xf numFmtId="0" fontId="23" fillId="18" borderId="12" xfId="3" applyFont="1" applyFill="1" applyBorder="1" applyAlignment="1" applyProtection="1">
      <alignment horizontal="left" vertical="center"/>
      <protection locked="0"/>
    </xf>
    <xf numFmtId="173" fontId="18" fillId="5" borderId="10" xfId="3" applyNumberFormat="1" applyFont="1" applyFill="1" applyBorder="1" applyAlignment="1" applyProtection="1">
      <alignment horizontal="center"/>
      <protection locked="0"/>
    </xf>
    <xf numFmtId="173" fontId="18" fillId="5" borderId="12" xfId="3" applyNumberFormat="1" applyFont="1" applyFill="1" applyBorder="1" applyAlignment="1" applyProtection="1">
      <alignment horizontal="center"/>
      <protection locked="0"/>
    </xf>
    <xf numFmtId="3" fontId="8" fillId="21" borderId="10" xfId="3" applyNumberFormat="1" applyFont="1" applyFill="1" applyBorder="1" applyAlignment="1" applyProtection="1">
      <alignment horizontal="left" vertical="center"/>
      <protection locked="0"/>
    </xf>
    <xf numFmtId="3" fontId="8" fillId="21" borderId="11" xfId="3" applyNumberFormat="1" applyFont="1" applyFill="1" applyBorder="1" applyAlignment="1" applyProtection="1">
      <alignment horizontal="left" vertical="center"/>
      <protection locked="0"/>
    </xf>
    <xf numFmtId="3" fontId="8" fillId="21" borderId="12" xfId="3" applyNumberFormat="1" applyFont="1" applyFill="1" applyBorder="1" applyAlignment="1" applyProtection="1">
      <alignment horizontal="left" vertical="center"/>
      <protection locked="0"/>
    </xf>
    <xf numFmtId="3" fontId="19" fillId="0" borderId="10" xfId="0" applyNumberFormat="1" applyFont="1" applyBorder="1" applyAlignment="1" applyProtection="1">
      <alignment horizontal="justify" vertical="center" wrapText="1"/>
      <protection locked="0"/>
    </xf>
    <xf numFmtId="3" fontId="19" fillId="0" borderId="11" xfId="0" applyNumberFormat="1" applyFont="1" applyBorder="1" applyAlignment="1" applyProtection="1">
      <alignment horizontal="justify" vertical="center" wrapText="1"/>
      <protection locked="0"/>
    </xf>
    <xf numFmtId="173" fontId="18" fillId="5" borderId="4" xfId="3" applyNumberFormat="1" applyFont="1" applyFill="1" applyBorder="1" applyAlignment="1" applyProtection="1">
      <alignment horizontal="center"/>
      <protection locked="0"/>
    </xf>
    <xf numFmtId="168" fontId="2" fillId="0" borderId="10" xfId="4" applyNumberFormat="1" applyFont="1" applyBorder="1" applyAlignment="1" applyProtection="1">
      <alignment horizontal="center" vertical="center"/>
      <protection locked="0"/>
    </xf>
    <xf numFmtId="168" fontId="2" fillId="0" borderId="12" xfId="4" applyNumberFormat="1" applyFont="1" applyBorder="1" applyAlignment="1" applyProtection="1">
      <alignment horizontal="center" vertical="center"/>
      <protection locked="0"/>
    </xf>
    <xf numFmtId="168" fontId="2" fillId="5" borderId="10" xfId="4" applyNumberFormat="1" applyFont="1" applyFill="1" applyBorder="1" applyAlignment="1" applyProtection="1">
      <alignment horizontal="center" vertical="center"/>
      <protection locked="0"/>
    </xf>
    <xf numFmtId="168" fontId="2" fillId="5" borderId="12" xfId="4" applyNumberFormat="1" applyFont="1" applyFill="1" applyBorder="1" applyAlignment="1" applyProtection="1">
      <alignment horizontal="center" vertical="center"/>
      <protection locked="0"/>
    </xf>
    <xf numFmtId="0" fontId="23" fillId="19" borderId="10" xfId="3" applyFont="1" applyFill="1" applyBorder="1" applyAlignment="1" applyProtection="1">
      <alignment horizontal="center" vertical="center"/>
      <protection locked="0"/>
    </xf>
    <xf numFmtId="0" fontId="23" fillId="19" borderId="11" xfId="3" applyFont="1" applyFill="1" applyBorder="1" applyAlignment="1" applyProtection="1">
      <alignment horizontal="center" vertical="center"/>
      <protection locked="0"/>
    </xf>
    <xf numFmtId="0" fontId="23" fillId="19" borderId="12" xfId="3" applyFont="1" applyFill="1" applyBorder="1" applyAlignment="1" applyProtection="1">
      <alignment horizontal="center" vertical="center"/>
      <protection locked="0"/>
    </xf>
    <xf numFmtId="1" fontId="19" fillId="19" borderId="10" xfId="9" applyNumberFormat="1" applyFont="1" applyFill="1" applyBorder="1" applyAlignment="1" applyProtection="1">
      <alignment horizontal="left" vertical="center"/>
      <protection locked="0"/>
    </xf>
    <xf numFmtId="1" fontId="19" fillId="19" borderId="11" xfId="9" applyNumberFormat="1" applyFont="1" applyFill="1" applyBorder="1" applyAlignment="1" applyProtection="1">
      <alignment horizontal="left" vertical="center"/>
      <protection locked="0"/>
    </xf>
    <xf numFmtId="1" fontId="19" fillId="19" borderId="12" xfId="9" applyNumberFormat="1" applyFont="1" applyFill="1" applyBorder="1" applyAlignment="1" applyProtection="1">
      <alignment horizontal="left" vertical="center"/>
      <protection locked="0"/>
    </xf>
    <xf numFmtId="0" fontId="18" fillId="5" borderId="10" xfId="9" applyFont="1" applyFill="1" applyBorder="1" applyAlignment="1" applyProtection="1">
      <alignment horizontal="left" vertical="center" wrapText="1"/>
      <protection locked="0"/>
    </xf>
    <xf numFmtId="0" fontId="18" fillId="5" borderId="11" xfId="9" applyFont="1" applyFill="1" applyBorder="1" applyAlignment="1" applyProtection="1">
      <alignment horizontal="left" vertical="center" wrapText="1"/>
      <protection locked="0"/>
    </xf>
    <xf numFmtId="0" fontId="18" fillId="5" borderId="12" xfId="9" applyFont="1" applyFill="1" applyBorder="1" applyAlignment="1" applyProtection="1">
      <alignment horizontal="left" vertical="center" wrapText="1"/>
      <protection locked="0"/>
    </xf>
    <xf numFmtId="0" fontId="2" fillId="5" borderId="10" xfId="3" applyFill="1" applyBorder="1" applyAlignment="1" applyProtection="1">
      <alignment horizontal="left" vertical="center" wrapText="1"/>
      <protection hidden="1"/>
    </xf>
    <xf numFmtId="0" fontId="2" fillId="5" borderId="11" xfId="3" applyFill="1" applyBorder="1" applyAlignment="1" applyProtection="1">
      <alignment horizontal="left" vertical="center" wrapText="1"/>
      <protection hidden="1"/>
    </xf>
    <xf numFmtId="0" fontId="2" fillId="5" borderId="12" xfId="3" applyFill="1" applyBorder="1" applyAlignment="1" applyProtection="1">
      <alignment horizontal="left" vertical="center" wrapText="1"/>
      <protection hidden="1"/>
    </xf>
    <xf numFmtId="3" fontId="18" fillId="0" borderId="28" xfId="7" applyNumberFormat="1" applyFont="1" applyBorder="1" applyAlignment="1" applyProtection="1">
      <alignment horizontal="left" vertical="center" wrapText="1"/>
      <protection locked="0"/>
    </xf>
    <xf numFmtId="3" fontId="18" fillId="0" borderId="2" xfId="7" applyNumberFormat="1" applyFont="1" applyBorder="1" applyAlignment="1" applyProtection="1">
      <alignment horizontal="left" vertical="center" wrapText="1"/>
      <protection locked="0"/>
    </xf>
    <xf numFmtId="0" fontId="19" fillId="19" borderId="10" xfId="9" applyFont="1" applyFill="1" applyBorder="1" applyAlignment="1" applyProtection="1">
      <alignment horizontal="left" vertical="center" wrapText="1"/>
      <protection locked="0"/>
    </xf>
    <xf numFmtId="0" fontId="19" fillId="19" borderId="11" xfId="9" applyFont="1" applyFill="1" applyBorder="1" applyAlignment="1" applyProtection="1">
      <alignment horizontal="left" vertical="center" wrapText="1"/>
      <protection locked="0"/>
    </xf>
    <xf numFmtId="0" fontId="19" fillId="19" borderId="12" xfId="9" applyFont="1" applyFill="1" applyBorder="1" applyAlignment="1" applyProtection="1">
      <alignment horizontal="left" vertical="center" wrapText="1"/>
      <protection locked="0"/>
    </xf>
    <xf numFmtId="3" fontId="18" fillId="0" borderId="10" xfId="7" applyNumberFormat="1" applyFont="1" applyBorder="1" applyAlignment="1" applyProtection="1">
      <alignment horizontal="left" vertical="center" wrapText="1"/>
      <protection locked="0"/>
    </xf>
    <xf numFmtId="3" fontId="18" fillId="0" borderId="11" xfId="7" applyNumberFormat="1" applyFont="1" applyBorder="1" applyAlignment="1" applyProtection="1">
      <alignment horizontal="left" vertical="center" wrapText="1"/>
      <protection locked="0"/>
    </xf>
    <xf numFmtId="3" fontId="18" fillId="0" borderId="12" xfId="7" applyNumberFormat="1" applyFont="1" applyBorder="1" applyAlignment="1" applyProtection="1">
      <alignment horizontal="left" vertical="center" wrapText="1"/>
      <protection locked="0"/>
    </xf>
    <xf numFmtId="3" fontId="8" fillId="18" borderId="10" xfId="3" applyNumberFormat="1" applyFont="1" applyFill="1" applyBorder="1" applyAlignment="1" applyProtection="1">
      <alignment horizontal="left" vertical="center"/>
      <protection locked="0"/>
    </xf>
    <xf numFmtId="3" fontId="8" fillId="18" borderId="11" xfId="3" applyNumberFormat="1" applyFont="1" applyFill="1" applyBorder="1" applyAlignment="1" applyProtection="1">
      <alignment horizontal="left" vertical="center"/>
      <protection locked="0"/>
    </xf>
    <xf numFmtId="3" fontId="8" fillId="18" borderId="12" xfId="3" applyNumberFormat="1" applyFont="1" applyFill="1" applyBorder="1" applyAlignment="1" applyProtection="1">
      <alignment horizontal="left" vertical="center"/>
      <protection locked="0"/>
    </xf>
    <xf numFmtId="3" fontId="18" fillId="0" borderId="10" xfId="4" applyNumberFormat="1" applyFont="1" applyBorder="1" applyAlignment="1" applyProtection="1">
      <alignment horizontal="left" vertical="center"/>
      <protection locked="0"/>
    </xf>
    <xf numFmtId="3" fontId="18" fillId="0" borderId="11" xfId="4" applyNumberFormat="1" applyFont="1" applyBorder="1" applyAlignment="1" applyProtection="1">
      <alignment horizontal="left" vertical="center"/>
      <protection locked="0"/>
    </xf>
    <xf numFmtId="3" fontId="18" fillId="0" borderId="12" xfId="4" applyNumberFormat="1" applyFont="1" applyBorder="1" applyAlignment="1" applyProtection="1">
      <alignment horizontal="left" vertical="center"/>
      <protection locked="0"/>
    </xf>
    <xf numFmtId="179" fontId="2" fillId="5" borderId="4" xfId="4" applyNumberFormat="1" applyFont="1" applyFill="1" applyBorder="1" applyAlignment="1" applyProtection="1">
      <alignment horizontal="center" vertical="center"/>
      <protection locked="0"/>
    </xf>
    <xf numFmtId="0" fontId="23" fillId="16" borderId="10" xfId="3" applyFont="1" applyFill="1" applyBorder="1" applyAlignment="1" applyProtection="1">
      <alignment horizontal="center" vertical="center"/>
      <protection locked="0"/>
    </xf>
    <xf numFmtId="0" fontId="23" fillId="16" borderId="11" xfId="3" applyFont="1" applyFill="1" applyBorder="1" applyAlignment="1" applyProtection="1">
      <alignment horizontal="center" vertical="center"/>
      <protection locked="0"/>
    </xf>
    <xf numFmtId="0" fontId="23" fillId="16" borderId="12" xfId="3" applyFont="1" applyFill="1" applyBorder="1" applyAlignment="1" applyProtection="1">
      <alignment horizontal="center" vertical="center"/>
      <protection locked="0"/>
    </xf>
    <xf numFmtId="0" fontId="18" fillId="14" borderId="10" xfId="9" applyFont="1" applyFill="1" applyBorder="1" applyAlignment="1" applyProtection="1">
      <alignment vertical="center"/>
      <protection locked="0"/>
    </xf>
    <xf numFmtId="0" fontId="18" fillId="14" borderId="11" xfId="9" applyFont="1" applyFill="1" applyBorder="1" applyAlignment="1" applyProtection="1">
      <alignment vertical="center"/>
      <protection locked="0"/>
    </xf>
    <xf numFmtId="0" fontId="18" fillId="14" borderId="12" xfId="9" applyFont="1" applyFill="1" applyBorder="1" applyAlignment="1" applyProtection="1">
      <alignment vertical="center"/>
      <protection locked="0"/>
    </xf>
    <xf numFmtId="0" fontId="23" fillId="14" borderId="10" xfId="3" applyFont="1" applyFill="1" applyBorder="1" applyAlignment="1" applyProtection="1">
      <alignment horizontal="left" vertical="center"/>
      <protection locked="0"/>
    </xf>
    <xf numFmtId="0" fontId="23" fillId="14" borderId="11" xfId="3" applyFont="1" applyFill="1" applyBorder="1" applyAlignment="1" applyProtection="1">
      <alignment horizontal="left" vertical="center"/>
      <protection locked="0"/>
    </xf>
    <xf numFmtId="0" fontId="23" fillId="14" borderId="12" xfId="3" applyFont="1" applyFill="1" applyBorder="1" applyAlignment="1" applyProtection="1">
      <alignment horizontal="left" vertical="center"/>
      <protection locked="0"/>
    </xf>
    <xf numFmtId="0" fontId="2" fillId="15" borderId="10" xfId="9" applyFont="1" applyFill="1" applyBorder="1" applyAlignment="1" applyProtection="1">
      <alignment horizontal="left" vertical="center" wrapText="1"/>
      <protection locked="0"/>
    </xf>
    <xf numFmtId="0" fontId="2" fillId="15" borderId="11" xfId="9" applyFont="1" applyFill="1" applyBorder="1" applyAlignment="1" applyProtection="1">
      <alignment horizontal="left" vertical="center" wrapText="1"/>
      <protection locked="0"/>
    </xf>
    <xf numFmtId="0" fontId="2" fillId="15" borderId="12" xfId="9" applyFont="1" applyFill="1" applyBorder="1" applyAlignment="1" applyProtection="1">
      <alignment horizontal="left" vertical="center" wrapText="1"/>
      <protection locked="0"/>
    </xf>
    <xf numFmtId="0" fontId="18" fillId="14" borderId="10" xfId="9" applyFont="1" applyFill="1" applyBorder="1" applyAlignment="1" applyProtection="1">
      <alignment horizontal="left" vertical="center" wrapText="1"/>
      <protection locked="0"/>
    </xf>
    <xf numFmtId="0" fontId="18" fillId="14" borderId="11" xfId="9" applyFont="1" applyFill="1" applyBorder="1" applyAlignment="1" applyProtection="1">
      <alignment horizontal="left" vertical="center" wrapText="1"/>
      <protection locked="0"/>
    </xf>
    <xf numFmtId="0" fontId="18" fillId="14" borderId="12" xfId="9" applyFont="1" applyFill="1" applyBorder="1" applyAlignment="1" applyProtection="1">
      <alignment horizontal="left" vertical="center" wrapText="1"/>
      <protection locked="0"/>
    </xf>
    <xf numFmtId="1" fontId="19" fillId="14" borderId="10" xfId="9" applyNumberFormat="1" applyFont="1" applyFill="1" applyBorder="1" applyAlignment="1" applyProtection="1">
      <alignment horizontal="left" vertical="center"/>
      <protection locked="0"/>
    </xf>
    <xf numFmtId="1" fontId="19" fillId="14" borderId="11" xfId="9" applyNumberFormat="1" applyFont="1" applyFill="1" applyBorder="1" applyAlignment="1" applyProtection="1">
      <alignment horizontal="left" vertical="center"/>
      <protection locked="0"/>
    </xf>
    <xf numFmtId="0" fontId="19" fillId="14" borderId="10" xfId="9" applyFont="1" applyFill="1" applyBorder="1" applyAlignment="1" applyProtection="1">
      <alignment horizontal="left" vertical="center" wrapText="1"/>
      <protection locked="0"/>
    </xf>
    <xf numFmtId="0" fontId="19" fillId="14" borderId="11" xfId="9" applyFont="1" applyFill="1" applyBorder="1" applyAlignment="1" applyProtection="1">
      <alignment horizontal="left" vertical="center" wrapText="1"/>
      <protection locked="0"/>
    </xf>
    <xf numFmtId="0" fontId="19" fillId="14" borderId="12" xfId="9" applyFont="1" applyFill="1" applyBorder="1" applyAlignment="1" applyProtection="1">
      <alignment horizontal="left" vertical="center" wrapText="1"/>
      <protection locked="0"/>
    </xf>
    <xf numFmtId="1" fontId="19" fillId="14" borderId="12" xfId="9" applyNumberFormat="1" applyFont="1" applyFill="1" applyBorder="1" applyAlignment="1" applyProtection="1">
      <alignment horizontal="left" vertical="center"/>
      <protection locked="0"/>
    </xf>
    <xf numFmtId="173" fontId="18" fillId="5" borderId="10" xfId="3" applyNumberFormat="1" applyFont="1" applyFill="1" applyBorder="1" applyAlignment="1" applyProtection="1">
      <alignment horizontal="center" vertical="center"/>
      <protection locked="0"/>
    </xf>
    <xf numFmtId="173" fontId="18" fillId="5" borderId="12" xfId="3" applyNumberFormat="1" applyFont="1" applyFill="1" applyBorder="1" applyAlignment="1" applyProtection="1">
      <alignment horizontal="center" vertical="center"/>
      <protection locked="0"/>
    </xf>
    <xf numFmtId="3" fontId="8" fillId="13" borderId="10" xfId="3" applyNumberFormat="1" applyFont="1" applyFill="1" applyBorder="1" applyAlignment="1" applyProtection="1">
      <alignment horizontal="left" vertical="center"/>
      <protection locked="0"/>
    </xf>
    <xf numFmtId="3" fontId="8" fillId="13" borderId="11" xfId="3" applyNumberFormat="1" applyFont="1" applyFill="1" applyBorder="1" applyAlignment="1" applyProtection="1">
      <alignment horizontal="left" vertical="center"/>
      <protection locked="0"/>
    </xf>
    <xf numFmtId="3" fontId="8" fillId="13" borderId="12" xfId="3" applyNumberFormat="1" applyFont="1" applyFill="1" applyBorder="1" applyAlignment="1" applyProtection="1">
      <alignment horizontal="left" vertical="center"/>
      <protection locked="0"/>
    </xf>
    <xf numFmtId="173" fontId="18" fillId="5" borderId="4" xfId="3" applyNumberFormat="1" applyFont="1" applyFill="1" applyBorder="1" applyAlignment="1" applyProtection="1">
      <alignment horizontal="center" vertical="center"/>
      <protection locked="0"/>
    </xf>
    <xf numFmtId="0" fontId="21" fillId="10" borderId="10" xfId="3" applyFont="1" applyFill="1" applyBorder="1" applyAlignment="1" applyProtection="1">
      <alignment horizontal="left" vertical="center"/>
      <protection locked="0"/>
    </xf>
    <xf numFmtId="0" fontId="21" fillId="10" borderId="11" xfId="3" applyFont="1" applyFill="1" applyBorder="1" applyAlignment="1" applyProtection="1">
      <alignment horizontal="left" vertical="center"/>
      <protection locked="0"/>
    </xf>
    <xf numFmtId="0" fontId="21" fillId="10" borderId="12" xfId="3" applyFont="1" applyFill="1" applyBorder="1" applyAlignment="1" applyProtection="1">
      <alignment horizontal="left" vertical="center"/>
      <protection locked="0"/>
    </xf>
    <xf numFmtId="0" fontId="19" fillId="10" borderId="10" xfId="9" applyFont="1" applyFill="1" applyBorder="1" applyAlignment="1" applyProtection="1">
      <alignment horizontal="left" vertical="center" wrapText="1"/>
      <protection locked="0"/>
    </xf>
    <xf numFmtId="0" fontId="19" fillId="10" borderId="11" xfId="9" applyFont="1" applyFill="1" applyBorder="1" applyAlignment="1" applyProtection="1">
      <alignment horizontal="left" vertical="center" wrapText="1"/>
      <protection locked="0"/>
    </xf>
    <xf numFmtId="0" fontId="19" fillId="10" borderId="12" xfId="9" applyFont="1" applyFill="1" applyBorder="1" applyAlignment="1" applyProtection="1">
      <alignment horizontal="left" vertical="center" wrapText="1"/>
      <protection locked="0"/>
    </xf>
    <xf numFmtId="173" fontId="19" fillId="0" borderId="10" xfId="3" applyNumberFormat="1" applyFont="1" applyBorder="1" applyAlignment="1" applyProtection="1">
      <alignment horizontal="center" vertical="center"/>
      <protection locked="0"/>
    </xf>
    <xf numFmtId="173" fontId="19" fillId="0" borderId="12" xfId="3" applyNumberFormat="1" applyFont="1" applyBorder="1" applyAlignment="1" applyProtection="1">
      <alignment horizontal="center" vertical="center"/>
      <protection locked="0"/>
    </xf>
    <xf numFmtId="1" fontId="19" fillId="10" borderId="10" xfId="9" applyNumberFormat="1" applyFont="1" applyFill="1" applyBorder="1" applyAlignment="1" applyProtection="1">
      <alignment horizontal="left" vertical="center"/>
      <protection locked="0"/>
    </xf>
    <xf numFmtId="1" fontId="19" fillId="10" borderId="11" xfId="9" applyNumberFormat="1" applyFont="1" applyFill="1" applyBorder="1" applyAlignment="1" applyProtection="1">
      <alignment horizontal="left" vertical="center"/>
      <protection locked="0"/>
    </xf>
    <xf numFmtId="1" fontId="19" fillId="10" borderId="12" xfId="9" applyNumberFormat="1" applyFont="1" applyFill="1" applyBorder="1" applyAlignment="1" applyProtection="1">
      <alignment horizontal="left" vertical="center"/>
      <protection locked="0"/>
    </xf>
    <xf numFmtId="1" fontId="0" fillId="0" borderId="4" xfId="9" applyNumberFormat="1" applyFont="1" applyBorder="1" applyAlignment="1" applyProtection="1">
      <alignment horizontal="left" vertical="center"/>
      <protection locked="0"/>
    </xf>
    <xf numFmtId="3" fontId="19" fillId="0" borderId="15" xfId="7" applyNumberFormat="1" applyFont="1" applyBorder="1" applyAlignment="1" applyProtection="1">
      <alignment horizontal="center" vertical="center"/>
      <protection locked="0"/>
    </xf>
    <xf numFmtId="3" fontId="19" fillId="0" borderId="16" xfId="7" applyNumberFormat="1" applyFont="1" applyBorder="1" applyAlignment="1" applyProtection="1">
      <alignment horizontal="center" vertical="center"/>
      <protection locked="0"/>
    </xf>
    <xf numFmtId="3" fontId="19" fillId="0" borderId="17" xfId="7" applyNumberFormat="1" applyFont="1" applyBorder="1" applyAlignment="1" applyProtection="1">
      <alignment horizontal="center" vertical="center"/>
      <protection locked="0"/>
    </xf>
    <xf numFmtId="4" fontId="2" fillId="5" borderId="10" xfId="7" applyNumberFormat="1" applyFont="1" applyFill="1" applyBorder="1" applyAlignment="1" applyProtection="1">
      <alignment horizontal="center"/>
      <protection locked="0"/>
    </xf>
    <xf numFmtId="4" fontId="2" fillId="5" borderId="12" xfId="7" applyNumberFormat="1" applyFont="1" applyFill="1" applyBorder="1" applyAlignment="1" applyProtection="1">
      <alignment horizontal="center"/>
      <protection locked="0"/>
    </xf>
    <xf numFmtId="179" fontId="2" fillId="0" borderId="24" xfId="4" applyNumberFormat="1" applyFont="1" applyBorder="1" applyAlignment="1" applyProtection="1">
      <alignment horizontal="center" vertical="center"/>
      <protection locked="0"/>
    </xf>
    <xf numFmtId="179" fontId="2" fillId="0" borderId="25" xfId="4" applyNumberFormat="1" applyFont="1" applyBorder="1" applyAlignment="1" applyProtection="1">
      <alignment horizontal="center" vertical="center"/>
      <protection locked="0"/>
    </xf>
    <xf numFmtId="3" fontId="18" fillId="5" borderId="0" xfId="3" applyNumberFormat="1" applyFont="1" applyFill="1" applyAlignment="1" applyProtection="1">
      <alignment horizontal="center"/>
      <protection locked="0"/>
    </xf>
    <xf numFmtId="4" fontId="18" fillId="5" borderId="0" xfId="3" applyNumberFormat="1" applyFont="1" applyFill="1" applyAlignment="1" applyProtection="1">
      <alignment horizontal="center"/>
      <protection locked="0"/>
    </xf>
    <xf numFmtId="1" fontId="18" fillId="6" borderId="4" xfId="9" applyNumberFormat="1" applyFont="1" applyFill="1" applyBorder="1" applyAlignment="1" applyProtection="1">
      <alignment horizontal="justify" vertical="center"/>
      <protection locked="0"/>
    </xf>
    <xf numFmtId="173" fontId="19" fillId="0" borderId="4" xfId="7" applyNumberFormat="1" applyFont="1" applyBorder="1" applyAlignment="1" applyProtection="1">
      <alignment horizontal="center" vertical="center"/>
      <protection locked="0"/>
    </xf>
    <xf numFmtId="1" fontId="0" fillId="6" borderId="4" xfId="9" applyNumberFormat="1" applyFont="1" applyFill="1" applyBorder="1" applyAlignment="1" applyProtection="1">
      <alignment horizontal="justify" vertical="center"/>
      <protection locked="0"/>
    </xf>
    <xf numFmtId="179" fontId="2" fillId="0" borderId="4" xfId="4" applyNumberFormat="1" applyFont="1" applyBorder="1" applyAlignment="1" applyProtection="1">
      <alignment horizontal="center" vertical="center"/>
      <protection locked="0"/>
    </xf>
    <xf numFmtId="173" fontId="2" fillId="0" borderId="10" xfId="4" applyNumberFormat="1" applyFont="1" applyBorder="1" applyAlignment="1" applyProtection="1">
      <alignment horizontal="center"/>
      <protection locked="0"/>
    </xf>
    <xf numFmtId="173" fontId="2" fillId="0" borderId="12" xfId="4" applyNumberFormat="1" applyFont="1" applyBorder="1" applyAlignment="1" applyProtection="1">
      <alignment horizontal="center"/>
      <protection locked="0"/>
    </xf>
    <xf numFmtId="0" fontId="21" fillId="6" borderId="11" xfId="0" applyFont="1" applyFill="1" applyBorder="1" applyAlignment="1" applyProtection="1">
      <alignment horizontal="left" vertical="center"/>
      <protection locked="0"/>
    </xf>
    <xf numFmtId="0" fontId="21" fillId="6" borderId="12" xfId="0" applyFont="1" applyFill="1" applyBorder="1" applyAlignment="1" applyProtection="1">
      <alignment horizontal="left" vertical="center"/>
      <protection locked="0"/>
    </xf>
    <xf numFmtId="0" fontId="21" fillId="6" borderId="10" xfId="0" applyFont="1" applyFill="1" applyBorder="1" applyAlignment="1" applyProtection="1">
      <alignment horizontal="left" vertical="center"/>
      <protection locked="0"/>
    </xf>
    <xf numFmtId="3" fontId="17" fillId="3" borderId="1" xfId="0" applyNumberFormat="1" applyFont="1" applyFill="1" applyBorder="1" applyAlignment="1">
      <alignment horizontal="center" vertical="center"/>
    </xf>
    <xf numFmtId="3" fontId="17" fillId="3" borderId="2" xfId="0" applyNumberFormat="1" applyFont="1" applyFill="1" applyBorder="1" applyAlignment="1">
      <alignment horizontal="center" vertical="center"/>
    </xf>
    <xf numFmtId="3" fontId="17" fillId="3" borderId="5" xfId="0" applyNumberFormat="1" applyFont="1" applyFill="1" applyBorder="1" applyAlignment="1">
      <alignment horizontal="center" vertical="center"/>
    </xf>
    <xf numFmtId="3" fontId="17" fillId="3" borderId="6" xfId="0" applyNumberFormat="1" applyFont="1" applyFill="1" applyBorder="1" applyAlignment="1">
      <alignment horizontal="center" vertical="center"/>
    </xf>
    <xf numFmtId="3" fontId="19" fillId="3" borderId="2" xfId="0" applyNumberFormat="1" applyFont="1" applyFill="1" applyBorder="1" applyAlignment="1">
      <alignment horizontal="center" vertical="center"/>
    </xf>
    <xf numFmtId="3" fontId="19" fillId="3" borderId="3" xfId="0" applyNumberFormat="1" applyFont="1" applyFill="1" applyBorder="1" applyAlignment="1">
      <alignment horizontal="center" vertical="center"/>
    </xf>
    <xf numFmtId="3" fontId="19" fillId="3" borderId="6" xfId="0" applyNumberFormat="1" applyFont="1" applyFill="1" applyBorder="1" applyAlignment="1">
      <alignment horizontal="center" vertical="center"/>
    </xf>
    <xf numFmtId="3" fontId="19" fillId="3" borderId="7" xfId="0" applyNumberFormat="1" applyFont="1" applyFill="1" applyBorder="1" applyAlignment="1">
      <alignment horizontal="center" vertical="center"/>
    </xf>
    <xf numFmtId="3" fontId="17" fillId="4" borderId="10" xfId="3" applyNumberFormat="1" applyFont="1" applyFill="1" applyBorder="1" applyAlignment="1" applyProtection="1">
      <alignment horizontal="center" vertical="center"/>
      <protection locked="0"/>
    </xf>
    <xf numFmtId="3" fontId="17" fillId="4" borderId="11" xfId="3" applyNumberFormat="1" applyFont="1" applyFill="1" applyBorder="1" applyAlignment="1" applyProtection="1">
      <alignment horizontal="center" vertical="center"/>
      <protection locked="0"/>
    </xf>
    <xf numFmtId="3" fontId="17" fillId="4" borderId="12" xfId="3" applyNumberFormat="1" applyFont="1" applyFill="1" applyBorder="1" applyAlignment="1" applyProtection="1">
      <alignment horizontal="center" vertical="center"/>
      <protection locked="0"/>
    </xf>
    <xf numFmtId="4" fontId="17" fillId="4" borderId="10" xfId="3" applyNumberFormat="1" applyFont="1" applyFill="1" applyBorder="1" applyAlignment="1" applyProtection="1">
      <alignment horizontal="center" vertical="center"/>
      <protection locked="0"/>
    </xf>
    <xf numFmtId="4" fontId="17" fillId="4" borderId="11" xfId="3" applyNumberFormat="1" applyFont="1" applyFill="1" applyBorder="1" applyAlignment="1" applyProtection="1">
      <alignment horizontal="center" vertical="center"/>
      <protection locked="0"/>
    </xf>
    <xf numFmtId="4" fontId="17" fillId="4" borderId="12" xfId="3" applyNumberFormat="1" applyFont="1" applyFill="1" applyBorder="1" applyAlignment="1" applyProtection="1">
      <alignment horizontal="center" vertical="center"/>
      <protection locked="0"/>
    </xf>
    <xf numFmtId="4" fontId="8" fillId="0" borderId="5" xfId="3" applyNumberFormat="1" applyFont="1" applyBorder="1" applyAlignment="1" applyProtection="1">
      <alignment horizontal="center" vertical="center"/>
      <protection locked="0"/>
    </xf>
    <xf numFmtId="4" fontId="8" fillId="0" borderId="7" xfId="3" applyNumberFormat="1" applyFont="1" applyBorder="1" applyAlignment="1" applyProtection="1">
      <alignment horizontal="center" vertical="center"/>
      <protection locked="0"/>
    </xf>
    <xf numFmtId="4" fontId="8" fillId="0" borderId="10" xfId="3" applyNumberFormat="1" applyFont="1" applyBorder="1" applyAlignment="1" applyProtection="1">
      <alignment horizontal="center" vertical="center"/>
      <protection locked="0"/>
    </xf>
    <xf numFmtId="4" fontId="8" fillId="0" borderId="12" xfId="3" applyNumberFormat="1" applyFont="1" applyBorder="1" applyAlignment="1" applyProtection="1">
      <alignment horizontal="center" vertical="center"/>
      <protection locked="0"/>
    </xf>
    <xf numFmtId="3" fontId="8" fillId="0" borderId="5" xfId="3" applyNumberFormat="1" applyFont="1" applyBorder="1" applyAlignment="1" applyProtection="1">
      <alignment horizontal="center" vertical="center"/>
      <protection locked="0"/>
    </xf>
    <xf numFmtId="3" fontId="8" fillId="0" borderId="6" xfId="3" applyNumberFormat="1" applyFont="1" applyBorder="1" applyAlignment="1" applyProtection="1">
      <alignment horizontal="center" vertical="center"/>
      <protection locked="0"/>
    </xf>
    <xf numFmtId="3" fontId="8" fillId="0" borderId="7" xfId="3" applyNumberFormat="1" applyFont="1" applyBorder="1" applyAlignment="1" applyProtection="1">
      <alignment horizontal="center" vertical="center"/>
      <protection locked="0"/>
    </xf>
    <xf numFmtId="3" fontId="13" fillId="2" borderId="10" xfId="0" applyNumberFormat="1" applyFont="1" applyFill="1" applyBorder="1" applyAlignment="1" applyProtection="1">
      <alignment horizontal="center" vertical="center"/>
      <protection locked="0"/>
    </xf>
    <xf numFmtId="3" fontId="13" fillId="2" borderId="11" xfId="0" applyNumberFormat="1" applyFont="1" applyFill="1" applyBorder="1" applyAlignment="1" applyProtection="1">
      <alignment horizontal="center" vertical="center"/>
      <protection locked="0"/>
    </xf>
    <xf numFmtId="3" fontId="13" fillId="2" borderId="12" xfId="0" applyNumberFormat="1" applyFont="1" applyFill="1" applyBorder="1" applyAlignment="1" applyProtection="1">
      <alignment horizontal="center" vertical="center"/>
      <protection locked="0"/>
    </xf>
    <xf numFmtId="3" fontId="17" fillId="0" borderId="1" xfId="0" applyNumberFormat="1" applyFont="1" applyBorder="1" applyAlignment="1">
      <alignment horizontal="center" vertical="center"/>
    </xf>
    <xf numFmtId="3" fontId="17" fillId="0" borderId="2" xfId="0" applyNumberFormat="1" applyFont="1" applyBorder="1" applyAlignment="1">
      <alignment horizontal="center" vertical="center"/>
    </xf>
    <xf numFmtId="3" fontId="17" fillId="0" borderId="5" xfId="0" applyNumberFormat="1" applyFont="1" applyBorder="1" applyAlignment="1">
      <alignment horizontal="center" vertical="center"/>
    </xf>
    <xf numFmtId="3" fontId="17" fillId="0" borderId="6" xfId="0" applyNumberFormat="1" applyFont="1" applyBorder="1" applyAlignment="1">
      <alignment horizontal="center" vertical="center"/>
    </xf>
    <xf numFmtId="174" fontId="17" fillId="0" borderId="2" xfId="4" applyNumberFormat="1" applyFont="1" applyBorder="1" applyAlignment="1">
      <alignment horizontal="center" vertical="center"/>
    </xf>
    <xf numFmtId="174" fontId="17" fillId="0" borderId="6" xfId="4" applyNumberFormat="1" applyFont="1" applyBorder="1" applyAlignment="1">
      <alignment horizontal="center" vertical="center"/>
    </xf>
    <xf numFmtId="3" fontId="8" fillId="0" borderId="0" xfId="0" applyNumberFormat="1" applyFont="1" applyAlignment="1">
      <alignment horizontal="right" vertical="center"/>
    </xf>
    <xf numFmtId="168" fontId="9" fillId="0" borderId="10" xfId="4" applyNumberFormat="1" applyFont="1" applyBorder="1" applyAlignment="1">
      <alignment horizontal="center" vertical="center"/>
    </xf>
    <xf numFmtId="168" fontId="9" fillId="0" borderId="12" xfId="4" applyNumberFormat="1" applyFont="1" applyBorder="1" applyAlignment="1">
      <alignment horizontal="center" vertical="center"/>
    </xf>
    <xf numFmtId="0" fontId="9" fillId="0" borderId="0" xfId="4" applyNumberFormat="1" applyFont="1" applyAlignment="1">
      <alignment horizontal="left" vertical="center"/>
    </xf>
    <xf numFmtId="0" fontId="35" fillId="11" borderId="2" xfId="0" applyFont="1" applyFill="1" applyBorder="1" applyAlignment="1">
      <alignment horizontal="center" vertical="center" wrapText="1"/>
    </xf>
    <xf numFmtId="168" fontId="9" fillId="2" borderId="10" xfId="4" applyNumberFormat="1" applyFont="1" applyFill="1" applyBorder="1" applyAlignment="1" applyProtection="1">
      <alignment horizontal="center" vertical="center"/>
      <protection locked="0"/>
    </xf>
    <xf numFmtId="168" fontId="9" fillId="2" borderId="12" xfId="4" applyNumberFormat="1" applyFont="1" applyFill="1" applyBorder="1" applyAlignment="1" applyProtection="1">
      <alignment horizontal="center" vertical="center"/>
      <protection locked="0"/>
    </xf>
    <xf numFmtId="3" fontId="9" fillId="2" borderId="10" xfId="4" applyNumberFormat="1" applyFont="1" applyFill="1" applyBorder="1" applyAlignment="1" applyProtection="1">
      <alignment horizontal="left" vertical="center"/>
      <protection locked="0"/>
    </xf>
    <xf numFmtId="3" fontId="9" fillId="2" borderId="11" xfId="4" applyNumberFormat="1" applyFont="1" applyFill="1" applyBorder="1" applyAlignment="1" applyProtection="1">
      <alignment horizontal="left" vertical="center"/>
      <protection locked="0"/>
    </xf>
    <xf numFmtId="3" fontId="9" fillId="2" borderId="12" xfId="4" applyNumberFormat="1" applyFont="1" applyFill="1" applyBorder="1" applyAlignment="1" applyProtection="1">
      <alignment horizontal="left" vertical="center"/>
      <protection locked="0"/>
    </xf>
    <xf numFmtId="49" fontId="13" fillId="0" borderId="0" xfId="0" applyNumberFormat="1" applyFont="1" applyAlignment="1">
      <alignment horizontal="left" vertical="center"/>
    </xf>
    <xf numFmtId="4" fontId="8" fillId="0" borderId="0" xfId="4" applyNumberFormat="1" applyFont="1" applyAlignment="1">
      <alignment horizontal="right" vertical="center"/>
    </xf>
    <xf numFmtId="3" fontId="9" fillId="2" borderId="10" xfId="0" applyNumberFormat="1" applyFont="1" applyFill="1" applyBorder="1" applyAlignment="1" applyProtection="1">
      <alignment horizontal="left" vertical="center"/>
      <protection locked="0"/>
    </xf>
    <xf numFmtId="3" fontId="9" fillId="2" borderId="12" xfId="0" applyNumberFormat="1" applyFont="1" applyFill="1" applyBorder="1" applyAlignment="1" applyProtection="1">
      <alignment horizontal="left" vertical="center"/>
      <protection locked="0"/>
    </xf>
    <xf numFmtId="3" fontId="8" fillId="2" borderId="10" xfId="4" applyNumberFormat="1" applyFont="1" applyFill="1" applyBorder="1" applyAlignment="1" applyProtection="1">
      <alignment horizontal="left" vertical="center"/>
      <protection locked="0"/>
    </xf>
    <xf numFmtId="3" fontId="8" fillId="2" borderId="11" xfId="4" applyNumberFormat="1" applyFont="1" applyFill="1" applyBorder="1" applyAlignment="1" applyProtection="1">
      <alignment horizontal="left" vertical="center"/>
      <protection locked="0"/>
    </xf>
    <xf numFmtId="3" fontId="8" fillId="2" borderId="12" xfId="4" applyNumberFormat="1" applyFont="1" applyFill="1" applyBorder="1" applyAlignment="1" applyProtection="1">
      <alignment horizontal="left" vertical="center"/>
      <protection locked="0"/>
    </xf>
    <xf numFmtId="3" fontId="5" fillId="0" borderId="8" xfId="4" applyNumberFormat="1" applyFont="1" applyBorder="1" applyAlignment="1">
      <alignment horizontal="center" vertical="center"/>
    </xf>
    <xf numFmtId="3" fontId="5" fillId="0" borderId="0" xfId="4" applyNumberFormat="1" applyFont="1" applyAlignment="1">
      <alignment horizontal="center" vertical="center"/>
    </xf>
    <xf numFmtId="3" fontId="5" fillId="0" borderId="9" xfId="4" applyNumberFormat="1" applyFont="1" applyBorder="1" applyAlignment="1">
      <alignment horizontal="center" vertical="center"/>
    </xf>
    <xf numFmtId="165" fontId="5" fillId="2" borderId="10" xfId="2" applyFont="1" applyFill="1" applyBorder="1" applyAlignment="1" applyProtection="1">
      <alignment horizontal="center" vertical="center"/>
      <protection locked="0"/>
    </xf>
    <xf numFmtId="165" fontId="5" fillId="2" borderId="11" xfId="2" applyFont="1" applyFill="1" applyBorder="1" applyAlignment="1" applyProtection="1">
      <alignment horizontal="center" vertical="center"/>
      <protection locked="0"/>
    </xf>
    <xf numFmtId="165" fontId="5" fillId="2" borderId="12" xfId="2" applyFont="1" applyFill="1" applyBorder="1" applyAlignment="1" applyProtection="1">
      <alignment horizontal="center" vertical="center"/>
      <protection locked="0"/>
    </xf>
    <xf numFmtId="3" fontId="7" fillId="0" borderId="0" xfId="4" applyNumberFormat="1" applyFont="1" applyAlignment="1">
      <alignment horizontal="right" vertical="center"/>
    </xf>
    <xf numFmtId="3" fontId="8" fillId="0" borderId="0" xfId="4" applyNumberFormat="1" applyFont="1" applyAlignment="1">
      <alignment horizontal="right" vertical="center"/>
    </xf>
    <xf numFmtId="3" fontId="12" fillId="2" borderId="1" xfId="4" applyNumberFormat="1" applyFont="1" applyFill="1" applyBorder="1" applyAlignment="1" applyProtection="1">
      <alignment horizontal="center" vertical="center" wrapText="1"/>
      <protection locked="0"/>
    </xf>
    <xf numFmtId="3" fontId="12" fillId="2" borderId="2" xfId="4" applyNumberFormat="1" applyFont="1" applyFill="1" applyBorder="1" applyAlignment="1" applyProtection="1">
      <alignment horizontal="center" vertical="center" wrapText="1"/>
      <protection locked="0"/>
    </xf>
    <xf numFmtId="3" fontId="12" fillId="2" borderId="3" xfId="4" applyNumberFormat="1" applyFont="1" applyFill="1" applyBorder="1" applyAlignment="1" applyProtection="1">
      <alignment horizontal="center" vertical="center" wrapText="1"/>
      <protection locked="0"/>
    </xf>
    <xf numFmtId="3" fontId="12" fillId="2" borderId="8" xfId="4" applyNumberFormat="1" applyFont="1" applyFill="1" applyBorder="1" applyAlignment="1" applyProtection="1">
      <alignment horizontal="center" vertical="center" wrapText="1"/>
      <protection locked="0"/>
    </xf>
    <xf numFmtId="3" fontId="12" fillId="2" borderId="0" xfId="4" applyNumberFormat="1" applyFont="1" applyFill="1" applyAlignment="1" applyProtection="1">
      <alignment horizontal="center" vertical="center" wrapText="1"/>
      <protection locked="0"/>
    </xf>
    <xf numFmtId="3" fontId="12" fillId="2" borderId="9" xfId="4" applyNumberFormat="1" applyFont="1" applyFill="1" applyBorder="1" applyAlignment="1" applyProtection="1">
      <alignment horizontal="center" vertical="center" wrapText="1"/>
      <protection locked="0"/>
    </xf>
    <xf numFmtId="3" fontId="12" fillId="2" borderId="5" xfId="4" applyNumberFormat="1" applyFont="1" applyFill="1" applyBorder="1" applyAlignment="1" applyProtection="1">
      <alignment horizontal="center" vertical="center" wrapText="1"/>
      <protection locked="0"/>
    </xf>
    <xf numFmtId="3" fontId="12" fillId="2" borderId="6" xfId="4" applyNumberFormat="1" applyFont="1" applyFill="1" applyBorder="1" applyAlignment="1" applyProtection="1">
      <alignment horizontal="center" vertical="center" wrapText="1"/>
      <protection locked="0"/>
    </xf>
    <xf numFmtId="3" fontId="12" fillId="2" borderId="7" xfId="4" applyNumberFormat="1" applyFont="1" applyFill="1" applyBorder="1" applyAlignment="1" applyProtection="1">
      <alignment horizontal="center" vertical="center" wrapText="1"/>
      <protection locked="0"/>
    </xf>
    <xf numFmtId="3" fontId="5" fillId="0" borderId="1" xfId="4" applyNumberFormat="1" applyFont="1" applyBorder="1" applyAlignment="1">
      <alignment horizontal="center" vertical="center"/>
    </xf>
    <xf numFmtId="3" fontId="5" fillId="0" borderId="2" xfId="4" applyNumberFormat="1" applyFont="1" applyBorder="1" applyAlignment="1">
      <alignment horizontal="center" vertical="center"/>
    </xf>
    <xf numFmtId="3" fontId="5" fillId="0" borderId="3" xfId="4" applyNumberFormat="1" applyFont="1" applyBorder="1" applyAlignment="1">
      <alignment horizontal="center" vertical="center"/>
    </xf>
    <xf numFmtId="3" fontId="5" fillId="0" borderId="5" xfId="4" applyNumberFormat="1" applyFont="1" applyBorder="1" applyAlignment="1">
      <alignment horizontal="center" vertical="center"/>
    </xf>
    <xf numFmtId="3" fontId="5" fillId="0" borderId="6" xfId="4" applyNumberFormat="1" applyFont="1" applyBorder="1" applyAlignment="1">
      <alignment horizontal="center" vertical="center"/>
    </xf>
    <xf numFmtId="3" fontId="5" fillId="0" borderId="7" xfId="4" applyNumberFormat="1" applyFont="1" applyBorder="1" applyAlignment="1">
      <alignment horizontal="center" vertical="center"/>
    </xf>
    <xf numFmtId="3" fontId="5" fillId="0" borderId="4" xfId="4" applyNumberFormat="1" applyFont="1" applyBorder="1" applyAlignment="1">
      <alignment horizontal="center" vertical="center"/>
    </xf>
    <xf numFmtId="3" fontId="6" fillId="0" borderId="4" xfId="4" applyNumberFormat="1" applyFont="1" applyBorder="1" applyAlignment="1">
      <alignment horizontal="center" vertical="center"/>
    </xf>
    <xf numFmtId="0" fontId="2" fillId="0" borderId="4" xfId="11" applyBorder="1" applyAlignment="1">
      <alignment horizontal="center"/>
    </xf>
    <xf numFmtId="3" fontId="18" fillId="0" borderId="4" xfId="4" applyNumberFormat="1" applyFont="1" applyBorder="1" applyAlignment="1" applyProtection="1">
      <alignment horizontal="center" vertical="center" wrapText="1"/>
      <protection hidden="1"/>
    </xf>
    <xf numFmtId="0" fontId="18" fillId="12" borderId="32" xfId="11" applyFont="1" applyFill="1" applyBorder="1" applyAlignment="1">
      <alignment horizontal="center" vertical="center" wrapText="1"/>
    </xf>
    <xf numFmtId="0" fontId="0" fillId="24" borderId="4" xfId="0" applyFill="1" applyBorder="1" applyAlignment="1">
      <alignment horizontal="center" vertical="center"/>
    </xf>
    <xf numFmtId="0" fontId="2" fillId="3" borderId="4" xfId="11" applyFill="1" applyBorder="1" applyAlignment="1">
      <alignment horizontal="center" vertical="center"/>
    </xf>
    <xf numFmtId="3" fontId="36" fillId="19" borderId="10" xfId="11" applyNumberFormat="1" applyFont="1" applyFill="1" applyBorder="1" applyAlignment="1" applyProtection="1">
      <alignment horizontal="left" vertical="center" wrapText="1"/>
      <protection hidden="1"/>
    </xf>
    <xf numFmtId="3" fontId="36" fillId="19" borderId="11" xfId="11" applyNumberFormat="1" applyFont="1" applyFill="1" applyBorder="1" applyAlignment="1" applyProtection="1">
      <alignment horizontal="left" vertical="center" wrapText="1"/>
      <protection hidden="1"/>
    </xf>
    <xf numFmtId="3" fontId="36" fillId="19" borderId="12" xfId="11" applyNumberFormat="1" applyFont="1" applyFill="1" applyBorder="1" applyAlignment="1" applyProtection="1">
      <alignment horizontal="left" vertical="center" wrapText="1"/>
      <protection hidden="1"/>
    </xf>
    <xf numFmtId="3" fontId="18" fillId="0" borderId="4" xfId="11" applyNumberFormat="1" applyFont="1" applyBorder="1" applyAlignment="1" applyProtection="1">
      <alignment horizontal="center" vertical="center" wrapText="1"/>
      <protection hidden="1"/>
    </xf>
    <xf numFmtId="3" fontId="18" fillId="0" borderId="4" xfId="4" applyNumberFormat="1" applyFont="1" applyBorder="1" applyAlignment="1" applyProtection="1">
      <alignment horizontal="center" vertical="center"/>
      <protection hidden="1"/>
    </xf>
    <xf numFmtId="3" fontId="0" fillId="3" borderId="10" xfId="4" applyNumberFormat="1" applyFont="1" applyFill="1" applyBorder="1" applyAlignment="1" applyProtection="1">
      <alignment horizontal="left"/>
      <protection hidden="1"/>
    </xf>
    <xf numFmtId="3" fontId="0" fillId="3" borderId="11" xfId="4" applyNumberFormat="1" applyFont="1" applyFill="1" applyBorder="1" applyAlignment="1" applyProtection="1">
      <alignment horizontal="left"/>
      <protection hidden="1"/>
    </xf>
    <xf numFmtId="3" fontId="0" fillId="3" borderId="12" xfId="4" applyNumberFormat="1" applyFont="1" applyFill="1" applyBorder="1" applyAlignment="1" applyProtection="1">
      <alignment horizontal="left"/>
      <protection hidden="1"/>
    </xf>
    <xf numFmtId="183" fontId="0" fillId="17" borderId="10" xfId="4" applyNumberFormat="1" applyFont="1" applyFill="1" applyBorder="1" applyAlignment="1" applyProtection="1">
      <alignment horizontal="center"/>
      <protection hidden="1"/>
    </xf>
    <xf numFmtId="183" fontId="0" fillId="17" borderId="12" xfId="4" applyNumberFormat="1" applyFont="1" applyFill="1" applyBorder="1" applyAlignment="1" applyProtection="1">
      <alignment horizontal="center"/>
      <protection hidden="1"/>
    </xf>
    <xf numFmtId="183" fontId="0" fillId="0" borderId="10" xfId="4" applyNumberFormat="1" applyFont="1" applyBorder="1" applyAlignment="1" applyProtection="1">
      <alignment horizontal="center"/>
      <protection hidden="1"/>
    </xf>
    <xf numFmtId="183" fontId="0" fillId="0" borderId="12" xfId="4" applyNumberFormat="1" applyFont="1" applyBorder="1" applyAlignment="1" applyProtection="1">
      <alignment horizontal="center"/>
      <protection hidden="1"/>
    </xf>
    <xf numFmtId="3" fontId="2" fillId="3" borderId="10" xfId="4" applyNumberFormat="1" applyFont="1" applyFill="1" applyBorder="1" applyAlignment="1" applyProtection="1">
      <alignment horizontal="left"/>
      <protection hidden="1"/>
    </xf>
    <xf numFmtId="3" fontId="2" fillId="3" borderId="11" xfId="4" applyNumberFormat="1" applyFont="1" applyFill="1" applyBorder="1" applyAlignment="1" applyProtection="1">
      <alignment horizontal="left"/>
      <protection hidden="1"/>
    </xf>
    <xf numFmtId="3" fontId="2" fillId="3" borderId="12" xfId="4" applyNumberFormat="1" applyFont="1" applyFill="1" applyBorder="1" applyAlignment="1" applyProtection="1">
      <alignment horizontal="left"/>
      <protection hidden="1"/>
    </xf>
    <xf numFmtId="3" fontId="18" fillId="0" borderId="4" xfId="4" applyNumberFormat="1" applyFont="1" applyBorder="1" applyAlignment="1" applyProtection="1">
      <alignment horizontal="center"/>
      <protection hidden="1"/>
    </xf>
    <xf numFmtId="183" fontId="18" fillId="0" borderId="10" xfId="2" applyNumberFormat="1" applyFont="1" applyFill="1" applyBorder="1" applyAlignment="1" applyProtection="1">
      <alignment horizontal="center"/>
      <protection hidden="1"/>
    </xf>
    <xf numFmtId="183" fontId="18" fillId="0" borderId="12" xfId="2" applyNumberFormat="1" applyFont="1" applyFill="1" applyBorder="1" applyAlignment="1" applyProtection="1">
      <alignment horizontal="center"/>
      <protection hidden="1"/>
    </xf>
    <xf numFmtId="183" fontId="0" fillId="3" borderId="10" xfId="4" applyNumberFormat="1" applyFont="1" applyFill="1" applyBorder="1" applyAlignment="1" applyProtection="1">
      <alignment horizontal="center"/>
      <protection hidden="1"/>
    </xf>
    <xf numFmtId="183" fontId="0" fillId="3" borderId="12" xfId="4" applyNumberFormat="1" applyFont="1" applyFill="1" applyBorder="1" applyAlignment="1" applyProtection="1">
      <alignment horizontal="center"/>
      <protection hidden="1"/>
    </xf>
    <xf numFmtId="3" fontId="2" fillId="3" borderId="10" xfId="4" applyNumberFormat="1" applyFont="1" applyFill="1" applyBorder="1" applyAlignment="1" applyProtection="1">
      <alignment horizontal="left" wrapText="1"/>
      <protection hidden="1"/>
    </xf>
    <xf numFmtId="3" fontId="2" fillId="3" borderId="11" xfId="4" applyNumberFormat="1" applyFont="1" applyFill="1" applyBorder="1" applyAlignment="1" applyProtection="1">
      <alignment horizontal="left" wrapText="1"/>
      <protection hidden="1"/>
    </xf>
    <xf numFmtId="3" fontId="2" fillId="3" borderId="12" xfId="4" applyNumberFormat="1" applyFont="1" applyFill="1" applyBorder="1" applyAlignment="1" applyProtection="1">
      <alignment horizontal="left" wrapText="1"/>
      <protection hidden="1"/>
    </xf>
    <xf numFmtId="0" fontId="18" fillId="0" borderId="10" xfId="11" applyFont="1" applyBorder="1" applyAlignment="1">
      <alignment horizontal="center"/>
    </xf>
    <xf numFmtId="0" fontId="18" fillId="0" borderId="11" xfId="11" applyFont="1" applyBorder="1" applyAlignment="1">
      <alignment horizontal="center"/>
    </xf>
    <xf numFmtId="183" fontId="18" fillId="17" borderId="10" xfId="2" applyNumberFormat="1" applyFont="1" applyFill="1" applyBorder="1" applyAlignment="1" applyProtection="1">
      <alignment horizontal="center"/>
      <protection hidden="1"/>
    </xf>
    <xf numFmtId="183" fontId="18" fillId="17" borderId="12" xfId="2" applyNumberFormat="1" applyFont="1" applyFill="1" applyBorder="1" applyAlignment="1" applyProtection="1">
      <alignment horizontal="center"/>
      <protection hidden="1"/>
    </xf>
    <xf numFmtId="3" fontId="39" fillId="0" borderId="0" xfId="11" applyNumberFormat="1" applyFont="1" applyAlignment="1" applyProtection="1">
      <alignment horizontal="center" vertical="center" wrapText="1"/>
      <protection locked="0"/>
    </xf>
    <xf numFmtId="3" fontId="18" fillId="0" borderId="6" xfId="11" applyNumberFormat="1" applyFont="1" applyBorder="1" applyAlignment="1">
      <alignment horizontal="center" vertical="center"/>
    </xf>
    <xf numFmtId="3" fontId="18" fillId="0" borderId="6" xfId="11" applyNumberFormat="1" applyFont="1" applyBorder="1" applyAlignment="1">
      <alignment horizontal="center"/>
    </xf>
    <xf numFmtId="3" fontId="18" fillId="0" borderId="4" xfId="4" applyNumberFormat="1" applyFont="1" applyBorder="1" applyAlignment="1">
      <alignment horizontal="center" vertical="center"/>
    </xf>
    <xf numFmtId="3" fontId="18" fillId="3" borderId="4" xfId="4" applyNumberFormat="1" applyFont="1" applyFill="1" applyBorder="1" applyAlignment="1">
      <alignment horizontal="center" vertical="center"/>
    </xf>
    <xf numFmtId="0" fontId="38" fillId="5" borderId="0" xfId="11" applyFont="1" applyFill="1" applyAlignment="1">
      <alignment horizontal="center" vertical="center"/>
    </xf>
    <xf numFmtId="3" fontId="18" fillId="0" borderId="2" xfId="4" applyNumberFormat="1" applyFont="1" applyBorder="1" applyAlignment="1">
      <alignment horizontal="center"/>
    </xf>
    <xf numFmtId="3" fontId="39" fillId="0" borderId="0" xfId="11" applyNumberFormat="1" applyFont="1" applyAlignment="1" applyProtection="1">
      <alignment horizontal="center" vertical="center"/>
      <protection locked="0"/>
    </xf>
    <xf numFmtId="3" fontId="2" fillId="0" borderId="0" xfId="3" applyNumberFormat="1" applyAlignment="1" applyProtection="1">
      <protection locked="0"/>
    </xf>
    <xf numFmtId="4" fontId="2" fillId="0" borderId="0" xfId="3" applyNumberFormat="1" applyAlignment="1" applyProtection="1">
      <protection locked="0"/>
    </xf>
  </cellXfs>
  <cellStyles count="12">
    <cellStyle name="Millares 2" xfId="8" xr:uid="{2B918743-EA1E-4242-80EA-13B7F26524A8}"/>
    <cellStyle name="Moneda" xfId="1" builtinId="4"/>
    <cellStyle name="Moneda [0] 2" xfId="2" xr:uid="{E91CEDF6-C6F4-4693-9813-412763FC1D2A}"/>
    <cellStyle name="Moneda 2" xfId="5" xr:uid="{F246AAC5-DCED-485B-9D64-F95FB6B7630F}"/>
    <cellStyle name="Normal" xfId="0" builtinId="0"/>
    <cellStyle name="Normal 10" xfId="11" xr:uid="{DE5844BE-C8C3-405A-BD3A-471354F27BB5}"/>
    <cellStyle name="Normal 2" xfId="3" xr:uid="{41FC3F0F-1CBF-405B-9320-4F14475DF347}"/>
    <cellStyle name="Normal 2 2 2" xfId="6" xr:uid="{4EBD150C-6226-4D17-8EA9-E7F2F0281BE4}"/>
    <cellStyle name="Normal 6" xfId="7" xr:uid="{ED9DE5F7-3CD3-4C27-9571-755386AB1E0F}"/>
    <cellStyle name="Normal_LISTA S.E.D" xfId="4" xr:uid="{E842F5CF-0561-4093-B9A5-F7A161F3993A}"/>
    <cellStyle name="Normal_precios 2001-2 y 2002-1" xfId="9" xr:uid="{E0C28071-0037-483C-B701-DECE08429698}"/>
    <cellStyle name="Porcentaje 2" xfId="10" xr:uid="{5E4D25B9-F900-44D6-B3B7-7FA4A1340E95}"/>
  </cellStyles>
  <dxfs count="1">
    <dxf>
      <font>
        <b/>
        <i/>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22</xdr:col>
      <xdr:colOff>280646</xdr:colOff>
      <xdr:row>1</xdr:row>
      <xdr:rowOff>141174</xdr:rowOff>
    </xdr:from>
    <xdr:to>
      <xdr:col>24</xdr:col>
      <xdr:colOff>159000</xdr:colOff>
      <xdr:row>2</xdr:row>
      <xdr:rowOff>503464</xdr:rowOff>
    </xdr:to>
    <xdr:pic>
      <xdr:nvPicPr>
        <xdr:cNvPr id="2" name="Imagen 1">
          <a:extLst>
            <a:ext uri="{FF2B5EF4-FFF2-40B4-BE49-F238E27FC236}">
              <a16:creationId xmlns:a16="http://schemas.microsoft.com/office/drawing/2014/main" id="{1AE876F0-82F6-41B1-A435-97BE802153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893371" y="293574"/>
          <a:ext cx="1869079" cy="83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493992</xdr:colOff>
      <xdr:row>1</xdr:row>
      <xdr:rowOff>180189</xdr:rowOff>
    </xdr:from>
    <xdr:to>
      <xdr:col>2</xdr:col>
      <xdr:colOff>1723950</xdr:colOff>
      <xdr:row>2</xdr:row>
      <xdr:rowOff>486062</xdr:rowOff>
    </xdr:to>
    <xdr:pic>
      <xdr:nvPicPr>
        <xdr:cNvPr id="3" name="Imagen 2" descr="Logotipo&#10;&#10;Descripción generada automáticamente">
          <a:extLst>
            <a:ext uri="{FF2B5EF4-FFF2-40B4-BE49-F238E27FC236}">
              <a16:creationId xmlns:a16="http://schemas.microsoft.com/office/drawing/2014/main" id="{229259D0-9CB3-4E0D-AE2B-5C2C16EA028C}"/>
            </a:ext>
          </a:extLst>
        </xdr:cNvPr>
        <xdr:cNvPicPr>
          <a:picLocks noChangeAspect="1"/>
        </xdr:cNvPicPr>
      </xdr:nvPicPr>
      <xdr:blipFill>
        <a:blip xmlns:r="http://schemas.openxmlformats.org/officeDocument/2006/relationships" r:embed="rId2"/>
        <a:stretch>
          <a:fillRect/>
        </a:stretch>
      </xdr:blipFill>
      <xdr:spPr>
        <a:xfrm>
          <a:off x="703542" y="332589"/>
          <a:ext cx="2372958" cy="7821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23811</xdr:colOff>
      <xdr:row>1</xdr:row>
      <xdr:rowOff>134168</xdr:rowOff>
    </xdr:from>
    <xdr:to>
      <xdr:col>2</xdr:col>
      <xdr:colOff>285748</xdr:colOff>
      <xdr:row>1</xdr:row>
      <xdr:rowOff>711913</xdr:rowOff>
    </xdr:to>
    <xdr:pic>
      <xdr:nvPicPr>
        <xdr:cNvPr id="2" name="Imagen 1" descr="Logotipo&#10;&#10;Descripción generada automáticamente">
          <a:extLst>
            <a:ext uri="{FF2B5EF4-FFF2-40B4-BE49-F238E27FC236}">
              <a16:creationId xmlns:a16="http://schemas.microsoft.com/office/drawing/2014/main" id="{E0438E02-E287-442C-A4C1-1E8A3596D183}"/>
            </a:ext>
          </a:extLst>
        </xdr:cNvPr>
        <xdr:cNvPicPr>
          <a:picLocks noChangeAspect="1"/>
        </xdr:cNvPicPr>
      </xdr:nvPicPr>
      <xdr:blipFill>
        <a:blip xmlns:r="http://schemas.openxmlformats.org/officeDocument/2006/relationships" r:embed="rId1"/>
        <a:stretch>
          <a:fillRect/>
        </a:stretch>
      </xdr:blipFill>
      <xdr:spPr>
        <a:xfrm>
          <a:off x="23811" y="296093"/>
          <a:ext cx="1957387" cy="577745"/>
        </a:xfrm>
        <a:prstGeom prst="rect">
          <a:avLst/>
        </a:prstGeom>
      </xdr:spPr>
    </xdr:pic>
    <xdr:clientData/>
  </xdr:twoCellAnchor>
  <xdr:twoCellAnchor editAs="oneCell">
    <xdr:from>
      <xdr:col>11</xdr:col>
      <xdr:colOff>750093</xdr:colOff>
      <xdr:row>1</xdr:row>
      <xdr:rowOff>95249</xdr:rowOff>
    </xdr:from>
    <xdr:to>
      <xdr:col>13</xdr:col>
      <xdr:colOff>642937</xdr:colOff>
      <xdr:row>1</xdr:row>
      <xdr:rowOff>726280</xdr:rowOff>
    </xdr:to>
    <xdr:pic>
      <xdr:nvPicPr>
        <xdr:cNvPr id="3" name="Imagen 2" descr="Interfaz de usuario gráfica, Texto, Aplicación, Correo electrónico&#10;&#10;Descripción generada automáticamente">
          <a:extLst>
            <a:ext uri="{FF2B5EF4-FFF2-40B4-BE49-F238E27FC236}">
              <a16:creationId xmlns:a16="http://schemas.microsoft.com/office/drawing/2014/main" id="{07AB47B9-0358-421A-ABB4-62A4148020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22768" y="257174"/>
          <a:ext cx="1959769" cy="6310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er-proyect\COMPARTIDOS\GERENCIA\GEMP\AVEC\AVEC2000\Jupter3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castro\c\TEMP\INDICADO\DATOS.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Documents%20and%20Settings/Propietario/Mis%20documentos/PROHIBIDO/OFICINA/elvis/Documents%20and%20Settings/Arellano/Mis%20documentos/LICITACION%20ACUEDUCTO%20PUERTO%20ESCONDIDO/Mis%20documentos/EN-PAVIMENTO%20MONTER&#205;A%2003.xls?680623B6" TargetMode="External"/><Relationship Id="rId1" Type="http://schemas.openxmlformats.org/officeDocument/2006/relationships/externalLinkPath" Target="file:///\\680623B6\EN-PAVIMENTO%20MONTER&#205;A%20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er-proyect\COMPARTIDOS\DOCUME~1\CLBC\LOCALS~1\Temp\C.Lotus.Notes.Data\PRONRIO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Informacion\Users\Roger%20Alvarez\Documents\ROGER%20ALVAREZ\CAUCASIA\ALCANTARILLADO2%20BARRIO%20PUEBLO%20NUEVO%20CAUCASIA.xls" TargetMode="External"/></Relationships>
</file>

<file path=xl/externalLinks/_rels/externalLink14.xml.rels><?xml version="1.0" encoding="UTF-8" standalone="yes"?>
<Relationships xmlns="http://schemas.openxmlformats.org/package/2006/relationships"><Relationship Id="rId2" Type="http://schemas.microsoft.com/office/2019/04/relationships/externalLinkLongPath" Target="/Documents%20and%20Settings/Propietario/Mis%20documentos/PROHIBIDO/OFICINA/elvis/Documents%20and%20Settings/Arellano/Mis%20documentos/LICITACION%20ACUEDUCTO%20PUERTO%20ESCONDIDO/Mis%20documentos/MSOFFICE/EXCEL/LICITACI/EDIFICIO.XLS?D6FC39EA" TargetMode="External"/><Relationship Id="rId1" Type="http://schemas.openxmlformats.org/officeDocument/2006/relationships/externalLinkPath" Target="file:///\\D6FC39EA\EDIFIC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comdes99\FUENTE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C1\Compartida\SHARE\ESTIMA\P7020\PROYECTO\730\CAMBIOS\Z2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hgg\0bra%20552\PPTO%20ADMINISTRATIVO%2013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03CIB\USERS\Gestion%20VRM\INDICADO\Gesti&#243;n98\INDICADO\DATO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C1\Compartida\Users\Laura\AppData\Local\Temp\SHARE\ESTIMA\P7020\PROYECTO\730\CAMBIOS\Z2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03CIB\USERS\WINDOWS\TEMP\DATO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pinzon\c\GRCESAR\OPTIMIZA\MODELO\Enedic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OFERTAS\7422\DPTO\CIVIL\7422CWXL.XLS"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Documents%20and%20Settings/Propietario/Mis%20documentos/PROHIBIDO/OFICINA/elvis/Documents%20and%20Settings/Arellano/Mis%20documentos/LICITACION%20ACUEDUCTO%20PUERTO%20ESCONDIDO/Mis%20documentos/PROYECTOS%20DE%20ESCUELAS/BERASTI.xls?008A7A81" TargetMode="External"/><Relationship Id="rId1" Type="http://schemas.openxmlformats.org/officeDocument/2006/relationships/externalLinkPath" Target="file:///\\008A7A81\BERAST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Rafael%20Luj&#225;n/AREAS%20DE%20ESTUDIO/Alta%20%20Ingenieria/PPTO%20VIS%20TIPOII%20(3%20Al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Input"/>
      <sheetName val="Summary"/>
      <sheetName val="LoanCalc"/>
      <sheetName val="CorpTax"/>
      <sheetName val="Export"/>
      <sheetName val="Import"/>
      <sheetName val="Yspack"/>
      <sheetName val="4-AGO-04"/>
      <sheetName val="CAPEX ACACIAS 90K"/>
      <sheetName val="API93"/>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Crudos"/>
      <sheetName val="TOVFEB."/>
      <sheetName val="GCB2000"/>
      <sheetName val="C21_A310"/>
      <sheetName val="C21_G115"/>
      <sheetName val="C21_G220"/>
      <sheetName val="Ppto 2001"/>
      <sheetName val="CONTRATO"/>
      <sheetName val="Tabla"/>
      <sheetName val="Base Info"/>
      <sheetName val="DPC"/>
      <sheetName val="Estrategia"/>
      <sheetName val="Ppto_2001"/>
      <sheetName val="TOVFEB_"/>
      <sheetName val="Base_Info"/>
      <sheetName val="BRUTA-INY"/>
      <sheetName val="RES EQV"/>
      <sheetName val="RES GASOL"/>
      <sheetName val="RES PET"/>
      <sheetName val="RES GAS"/>
      <sheetName val="RES LPG"/>
      <sheetName val="POZOS"/>
      <sheetName val="RES_EQV"/>
      <sheetName val="RES_GASOL"/>
      <sheetName val="RES_PET"/>
      <sheetName val="RES_GAS"/>
      <sheetName val="RES_LPG"/>
      <sheetName val="Base_P10"/>
      <sheetName val="Base_P50"/>
      <sheetName val="Base_P90"/>
      <sheetName val="Prod_Inv_P10"/>
      <sheetName val="Prod_Inv_P50"/>
      <sheetName val="Prod_Inv_P90"/>
      <sheetName val="Todos"/>
      <sheetName val="Cuad 2.9 "/>
      <sheetName val="Ppto_20011"/>
      <sheetName val="TOVFEB_1"/>
      <sheetName val="Base_Info1"/>
      <sheetName val="RES_EQV1"/>
      <sheetName val="RES_GASOL1"/>
      <sheetName val="RES_PET1"/>
      <sheetName val="RES_GAS1"/>
      <sheetName val="RES_LPG1"/>
      <sheetName val="ASO"/>
      <sheetName val="Capital_Acum1"/>
      <sheetName val="Assume"/>
      <sheetName val="NOPAT_Acum1"/>
      <sheetName val="CONTRATOS"/>
      <sheetName val="DB"/>
      <sheetName val="Params"/>
      <sheetName val="Sheet1"/>
      <sheetName val="DB1"/>
      <sheetName val="ReserveData"/>
      <sheetName val="RollupParams"/>
      <sheetName val="BatchFeedback"/>
      <sheetName val="Cat"/>
      <sheetName val="Work"/>
      <sheetName val="LimitsSheet"/>
      <sheetName val="FormControls"/>
      <sheetName val="Versions"/>
      <sheetName val="RawData"/>
      <sheetName val="SaveParams"/>
      <sheetName val="IorStreams"/>
      <sheetName val="Maturity Matrix"/>
      <sheetName val="Calcs"/>
      <sheetName val="COSTOS_DE_TRANSPORTE1"/>
      <sheetName val="OPCIONES_DE_SIMULACION1"/>
      <sheetName val="COMPRA_MATERIA_PRIMA1"/>
      <sheetName val="Parametros Inversion"/>
      <sheetName val="Parámetros Formato"/>
      <sheetName val="APU"/>
      <sheetName val="#¡REF"/>
      <sheetName val="LISTA VALIDACION"/>
      <sheetName val="PYF100-2"/>
      <sheetName val="CrudosA"/>
      <sheetName val="casosWTI"/>
      <sheetName val="PLAN CARGUE RIS (for nuevo)"/>
      <sheetName val="Análisis determinístico"/>
      <sheetName val="Modelo financiero"/>
      <sheetName val="PLANILLA"/>
      <sheetName val="TALLA"/>
      <sheetName val="Hoja3"/>
      <sheetName val="Análisis_determinístico"/>
      <sheetName val="PLAN_CARGUE_RIS_(for_nuevo)"/>
      <sheetName val="Modelo_financiero"/>
      <sheetName val="Análisis_determinístico1"/>
      <sheetName val="PLAN_CARGUE_RIS_(for_nuevo)1"/>
      <sheetName val="Modelo_financiero1"/>
      <sheetName val="Resumen"/>
      <sheetName val="Modelo Financiero Determ. "/>
      <sheetName val="envío"/>
      <sheetName val="API93"/>
      <sheetName val="PSM Monthly"/>
      <sheetName val="Hoja2"/>
      <sheetName val="1. MODELO 60KB"/>
      <sheetName val="BHA"/>
      <sheetName val="TABLA5"/>
      <sheetName val="DCurva"/>
      <sheetName val="Inf.Semanal"/>
      <sheetName val="BUFORM"/>
      <sheetName val="BUNUMBER"/>
      <sheetName val="INTROFORM"/>
      <sheetName val="INOUTFLOW"/>
      <sheetName val="TPNUMBER"/>
      <sheetName val="Ppto_20012"/>
      <sheetName val="TOVFEB_2"/>
      <sheetName val="Base_Info2"/>
      <sheetName val="RES_EQV2"/>
      <sheetName val="RES_GASOL2"/>
      <sheetName val="RES_PET2"/>
      <sheetName val="RES_GAS2"/>
      <sheetName val="RES_LPG2"/>
      <sheetName val="Cuad_2_9_"/>
      <sheetName val="Parametros_Inversion"/>
      <sheetName val="Maturity_Matrix"/>
      <sheetName val="Curves"/>
      <sheetName val="Note"/>
      <sheetName val="Heads"/>
      <sheetName val="Tables"/>
      <sheetName val="Page_2"/>
      <sheetName val="Dbase"/>
      <sheetName val="5094-200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sheetName val="RELACION"/>
      <sheetName val="PT y FF"/>
      <sheetName val="EXP GENERAL"/>
      <sheetName val="EXP ESPECI"/>
      <sheetName val="FROM-3,hoja1"/>
      <sheetName val="EXP ESP PROFE"/>
      <sheetName val="ORG."/>
    </sheetNames>
    <sheetDataSet>
      <sheetData sheetId="0"/>
      <sheetData sheetId="1"/>
      <sheetData sheetId="2"/>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 750"/>
      <sheetName val="59y22%"/>
      <sheetName val=" DESAR Y NO DESAR"/>
      <sheetName val="con 500"/>
      <sheetName val="con400 y posibles"/>
      <sheetName val="RC39,40,41,42"/>
      <sheetName val="GRAF.PRONOS"/>
      <sheetName val="Prod bas &amp; In Cto"/>
      <sheetName val="Tabla"/>
    </sheetNames>
    <sheetDataSet>
      <sheetData sheetId="0"/>
      <sheetData sheetId="1" refreshError="1"/>
      <sheetData sheetId="2"/>
      <sheetData sheetId="3"/>
      <sheetData sheetId="4"/>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UESTA"/>
      <sheetName val="PRECIO"/>
      <sheetName val="APU"/>
      <sheetName val="CUADRILLA"/>
      <sheetName val="PRESTAC"/>
      <sheetName val="AUI"/>
      <sheetName val="Hoja9"/>
      <sheetName val="Hoja10"/>
      <sheetName val="Hoja11"/>
      <sheetName val="Hoja12"/>
      <sheetName val="Hoja13"/>
      <sheetName val="Hoja14"/>
      <sheetName val="Hoja15"/>
      <sheetName val="Hoja16"/>
      <sheetName val="Compatibility Report"/>
      <sheetName val="Compatibility Report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O"/>
      <sheetName val="CARTA"/>
      <sheetName val="AUI-PREST"/>
      <sheetName val="PROGRA"/>
      <sheetName val="RESUMEN"/>
      <sheetName val="MATE"/>
      <sheetName val="UNICIVIL"/>
      <sheetName val="OBRAS CIVILES"/>
      <sheetName val="SANITA"/>
      <sheetName val="INSTELEC"/>
      <sheetName val="ANAELEC"/>
      <sheetName val="RESUMEN "/>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VOLUMETR."/>
      <sheetName val="PLANEADAS"/>
      <sheetName val="REALES"/>
      <sheetName val="DATOS (2)"/>
      <sheetName val="PRECIOS REAL"/>
      <sheetName val="TRANSFER"/>
      <sheetName val="PRECIOS PROG."/>
      <sheetName val="PRECIOS VOL."/>
      <sheetName val="ACUM. EXPORT"/>
      <sheetName val="PRECIOS PLAN"/>
      <sheetName val="PREC. I.P"/>
      <sheetName val="PREC. TRANSF."/>
      <sheetName val="CARGAS"/>
      <sheetName val="DATOS MARG."/>
      <sheetName val="REAL"/>
      <sheetName val="PLAN"/>
      <sheetName val="VOLUM"/>
      <sheetName val="Hoja2"/>
      <sheetName val="VR"/>
      <sheetName val="OPCIONES DE SIMULACION"/>
      <sheetName val="COSTOS DE TRANSPORTE"/>
      <sheetName val="BOUNDS &amp; ROWS"/>
      <sheetName val="COMPRA MATERIA PRIMA"/>
      <sheetName val="AIU"/>
      <sheetName val="CALCULO SALARIO"/>
      <sheetName val="VOLUMETR_"/>
      <sheetName val="DATOS_(2)"/>
      <sheetName val="PRECIOS_REAL"/>
      <sheetName val="PRECIOS_PROG_"/>
      <sheetName val="PRECIOS_VOL_"/>
      <sheetName val="ACUM__EXPORT"/>
      <sheetName val="PRECIOS_PLAN"/>
      <sheetName val="PREC__I_P"/>
      <sheetName val="PREC__TRANSF_"/>
      <sheetName val="DATOS_MARG_"/>
      <sheetName val="PARAMETROS"/>
      <sheetName val="A_A310"/>
      <sheetName val="A_G105"/>
      <sheetName val="A_G200"/>
      <sheetName val="Resultados"/>
      <sheetName val="MATRIZ"/>
      <sheetName val="VOLUMETR_1"/>
      <sheetName val="DATOS_(2)1"/>
      <sheetName val="PRECIOS_REAL1"/>
      <sheetName val="PRECIOS_PROG_1"/>
      <sheetName val="PRECIOS_VOL_1"/>
      <sheetName val="ACUM__EXPORT1"/>
      <sheetName val="PRECIOS_PLAN1"/>
      <sheetName val="PREC__I_P1"/>
      <sheetName val="PREC__TRANSF_1"/>
      <sheetName val="DATOS_MARG_1"/>
      <sheetName val="OPCIONES_DE_SIMULACION"/>
      <sheetName val="COSTOS_DE_TRANSPORTE"/>
      <sheetName val="BOUNDS_&amp;_ROWS"/>
      <sheetName val="COMPRA_MATERIA_PRIMA"/>
      <sheetName val="CALCULO_SALARIO"/>
      <sheetName val="API93"/>
      <sheetName val="Prestaciones y AIU"/>
      <sheetName val="Tabla5"/>
      <sheetName val="Estimado"/>
      <sheetName val="pressure"/>
      <sheetName val="140 kbbld Cus,BCF22"/>
      <sheetName val="Equipo"/>
      <sheetName val="VOLUMETR_2"/>
      <sheetName val="DATOS_(2)2"/>
      <sheetName val="PRECIOS_REAL2"/>
      <sheetName val="PRECIOS_PROG_2"/>
      <sheetName val="PRECIOS_VOL_2"/>
      <sheetName val="ACUM__EXPORT2"/>
      <sheetName val="PRECIOS_PLAN2"/>
      <sheetName val="PREC__I_P2"/>
      <sheetName val="PREC__TRANSF_2"/>
      <sheetName val="DATOS_MARG_2"/>
      <sheetName val="OPCIONES_DE_SIMULACION1"/>
      <sheetName val="COSTOS_DE_TRANSPORTE1"/>
      <sheetName val="BOUNDS_&amp;_ROWS1"/>
      <sheetName val="COMPRA_MATERIA_PRIMA1"/>
      <sheetName val="CALCULO_SALARIO1"/>
      <sheetName val="Prestaciones_y_AIU"/>
      <sheetName val="Tablas"/>
      <sheetName val="SABANA"/>
      <sheetName val="RESUMEN"/>
      <sheetName val="original_s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INST"/>
      <sheetName val="original_sist"/>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Análisis determinístico"/>
      <sheetName val="envío"/>
      <sheetName val="Modelo financiero"/>
      <sheetName val="API93"/>
      <sheetName val="PSM Monthly"/>
      <sheetName val="Análisis_determinístico"/>
      <sheetName val="Modelo_financiero"/>
      <sheetName val="Análisis_determinístico1"/>
      <sheetName val="Modelo_financiero1"/>
      <sheetName val="1. MODELO 60KB"/>
      <sheetName val="Hoja2"/>
      <sheetName val="BHA"/>
      <sheetName val="TABLA5"/>
      <sheetName val="PLAN CARGUE RIS (for nuevo)"/>
      <sheetName val="GCB2000"/>
      <sheetName val="PLANILLA"/>
      <sheetName val="TALLA"/>
      <sheetName val="Hoja3"/>
      <sheetName val="PLAN_CARGUE_RIS_(for_nuevo)"/>
      <sheetName val="PLAN_CARGUE_RIS_(for_nuevo)1"/>
      <sheetName val="Resumen"/>
      <sheetName val="Modelo Financiero Determ. "/>
      <sheetName val="Crudos"/>
      <sheetName val="TOVFEB."/>
      <sheetName val="C21_A310"/>
      <sheetName val="C21_G115"/>
      <sheetName val="C21_G220"/>
      <sheetName val="Ppto 2001"/>
      <sheetName val="CONTRATO"/>
      <sheetName val="Tabla"/>
      <sheetName val="Base Info"/>
      <sheetName val="DPC"/>
      <sheetName val="Estrategia"/>
      <sheetName val="Ppto_2001"/>
      <sheetName val="TOVFEB_"/>
      <sheetName val="Base_Info"/>
      <sheetName val="BRUTA-INY"/>
      <sheetName val="RES EQV"/>
      <sheetName val="RES GASOL"/>
      <sheetName val="RES PET"/>
      <sheetName val="RES GAS"/>
      <sheetName val="RES LPG"/>
      <sheetName val="POZOS"/>
      <sheetName val="RES_EQV"/>
      <sheetName val="RES_GASOL"/>
      <sheetName val="RES_PET"/>
      <sheetName val="RES_GAS"/>
      <sheetName val="RES_LPG"/>
      <sheetName val="Base_P10"/>
      <sheetName val="Base_P50"/>
      <sheetName val="Base_P90"/>
      <sheetName val="Prod_Inv_P10"/>
      <sheetName val="Prod_Inv_P50"/>
      <sheetName val="Prod_Inv_P90"/>
      <sheetName val="Todos"/>
      <sheetName val="Cuad 2.9 "/>
      <sheetName val="Ppto_20011"/>
      <sheetName val="TOVFEB_1"/>
      <sheetName val="Base_Info1"/>
      <sheetName val="RES_EQV1"/>
      <sheetName val="RES_GASOL1"/>
      <sheetName val="RES_PET1"/>
      <sheetName val="RES_GAS1"/>
      <sheetName val="RES_LPG1"/>
      <sheetName val="ASO"/>
      <sheetName val="Capital_Acum1"/>
      <sheetName val="Assume"/>
      <sheetName val="NOPAT_Acum1"/>
      <sheetName val="CONTRATOS"/>
      <sheetName val="DB"/>
      <sheetName val="Params"/>
      <sheetName val="Sheet1"/>
      <sheetName val="DB1"/>
      <sheetName val="ReserveData"/>
      <sheetName val="RollupParams"/>
      <sheetName val="BatchFeedback"/>
      <sheetName val="Cat"/>
      <sheetName val="Work"/>
      <sheetName val="LimitsSheet"/>
      <sheetName val="FormControls"/>
      <sheetName val="Versions"/>
      <sheetName val="RawData"/>
      <sheetName val="SaveParams"/>
      <sheetName val="IorStreams"/>
      <sheetName val="Maturity Matrix"/>
      <sheetName val="Calcs"/>
      <sheetName val="COSTOS_DE_TRANSPORTE1"/>
      <sheetName val="OPCIONES_DE_SIMULACION1"/>
      <sheetName val="COMPRA_MATERIA_PRIMA1"/>
      <sheetName val="Parametros Inversion"/>
      <sheetName val="APU"/>
      <sheetName val="Parámetros Formato"/>
      <sheetName val="#¡REF"/>
      <sheetName val="LISTA VALIDACION"/>
      <sheetName val="PYF100-2"/>
      <sheetName val="CrudosA"/>
      <sheetName val="casosWTI"/>
      <sheetName val="DCurva"/>
      <sheetName val="Inf.Semanal"/>
      <sheetName val="Main"/>
      <sheetName val="CorpTax"/>
      <sheetName val="Input"/>
      <sheetName val="Listas Desplegables"/>
      <sheetName val="Admin Cost Flow"/>
      <sheetName val="C.E cas"/>
      <sheetName val="INV $ cas"/>
      <sheetName val="ANS_DAB"/>
      <sheetName val="steel"/>
      <sheetName val="USED WELLS"/>
      <sheetName val="Hoja1"/>
      <sheetName val="PIA CASABE SUR ECP"/>
      <sheetName val="URCDIT"/>
      <sheetName val="PERSON"/>
      <sheetName val="CODIGOS PERDIDAS"/>
      <sheetName val="Datos_de_Entrada"/>
      <sheetName val="ListaEmpresas"/>
      <sheetName val="Lineas del PACC"/>
      <sheetName val="COL 21169"/>
      <sheetName val="Lista APU"/>
      <sheetName val="Tablas"/>
      <sheetName val="DEST. MEDIOS"/>
      <sheetName val="COMBUASF"/>
      <sheetName val="BALCRUDO"/>
      <sheetName val="PRECIOS"/>
      <sheetName val="CARGASPROC."/>
      <sheetName val="G L P  FINAL"/>
      <sheetName val="Graficos"/>
      <sheetName val="nombres"/>
      <sheetName val="Puntos"/>
      <sheetName val="BUFORM"/>
      <sheetName val="BUNUMBER"/>
      <sheetName val="INTROFORM"/>
      <sheetName val="INOUTFLOW"/>
      <sheetName val="TPNUMBER"/>
      <sheetName val="Ppto_20012"/>
      <sheetName val="TOVFEB_2"/>
      <sheetName val="Base_Info2"/>
      <sheetName val="RES_EQV2"/>
      <sheetName val="RES_GASOL2"/>
      <sheetName val="RES_PET2"/>
      <sheetName val="RES_GAS2"/>
      <sheetName val="RES_LPG2"/>
      <sheetName val="Cuad_2_9_"/>
      <sheetName val="Parametros_Inversion"/>
      <sheetName val="Maturity_Matrix"/>
      <sheetName val="Curves"/>
      <sheetName val="Note"/>
      <sheetName val="Heads"/>
      <sheetName val="Tables"/>
      <sheetName val="Page_2"/>
      <sheetName val="Dbase"/>
      <sheetName val="5094-2003"/>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INST"/>
      <sheetName val="original_sist"/>
    </sheetNames>
    <sheetDataSet>
      <sheetData sheetId="0" refreshError="1"/>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PLAN CARGUE RIS (for nuevo)"/>
      <sheetName val="Análisis determinístico"/>
      <sheetName val="Modelo financiero"/>
      <sheetName val="GCB2000"/>
      <sheetName val="PLANILLA"/>
      <sheetName val="TALLA"/>
      <sheetName val="Hoja3"/>
      <sheetName val="Análisis_determinístico"/>
      <sheetName val="PLAN_CARGUE_RIS_(for_nuevo)"/>
      <sheetName val="Modelo_financiero"/>
      <sheetName val="Análisis_determinístico1"/>
      <sheetName val="PLAN_CARGUE_RIS_(for_nuevo)1"/>
      <sheetName val="Modelo_financiero1"/>
      <sheetName val="Resumen"/>
      <sheetName val="Modelo Financiero Determ. "/>
      <sheetName val="DCurva"/>
      <sheetName val="Inf.Semanal"/>
      <sheetName val="envío"/>
      <sheetName val="API93"/>
      <sheetName val="PSM Monthly"/>
      <sheetName val="1. MODELO 60KB"/>
      <sheetName val="Hoja2"/>
      <sheetName val="BHA"/>
      <sheetName val="Crudos"/>
      <sheetName val="TOVFEB."/>
      <sheetName val="C21_A310"/>
      <sheetName val="C21_G115"/>
      <sheetName val="C21_G220"/>
      <sheetName val="Ppto 2001"/>
      <sheetName val="CONTRATO"/>
      <sheetName val="Tabla"/>
      <sheetName val="Base Info"/>
      <sheetName val="DPC"/>
      <sheetName val="Estrategia"/>
      <sheetName val="Ppto_2001"/>
      <sheetName val="TOVFEB_"/>
      <sheetName val="Base_Info"/>
      <sheetName val="BRUTA-INY"/>
      <sheetName val="RES EQV"/>
      <sheetName val="RES GASOL"/>
      <sheetName val="RES PET"/>
      <sheetName val="RES GAS"/>
      <sheetName val="RES LPG"/>
      <sheetName val="POZOS"/>
      <sheetName val="RES_EQV"/>
      <sheetName val="RES_GASOL"/>
      <sheetName val="RES_PET"/>
      <sheetName val="RES_GAS"/>
      <sheetName val="RES_LPG"/>
      <sheetName val="Base_P10"/>
      <sheetName val="Base_P50"/>
      <sheetName val="Base_P90"/>
      <sheetName val="Prod_Inv_P10"/>
      <sheetName val="Prod_Inv_P50"/>
      <sheetName val="Prod_Inv_P90"/>
      <sheetName val="Todos"/>
      <sheetName val="Cuad 2.9 "/>
      <sheetName val="Ppto_20011"/>
      <sheetName val="TOVFEB_1"/>
      <sheetName val="Base_Info1"/>
      <sheetName val="RES_EQV1"/>
      <sheetName val="RES_GASOL1"/>
      <sheetName val="RES_PET1"/>
      <sheetName val="RES_GAS1"/>
      <sheetName val="RES_LPG1"/>
      <sheetName val="ASO"/>
      <sheetName val="Capital_Acum1"/>
      <sheetName val="Assume"/>
      <sheetName val="NOPAT_Acum1"/>
      <sheetName val="CONTRATOS"/>
      <sheetName val="DB"/>
      <sheetName val="Params"/>
      <sheetName val="Sheet1"/>
      <sheetName val="DB1"/>
      <sheetName val="ReserveData"/>
      <sheetName val="RollupParams"/>
      <sheetName val="BatchFeedback"/>
      <sheetName val="Cat"/>
      <sheetName val="Work"/>
      <sheetName val="LimitsSheet"/>
      <sheetName val="FormControls"/>
      <sheetName val="Versions"/>
      <sheetName val="RawData"/>
      <sheetName val="SaveParams"/>
      <sheetName val="IorStreams"/>
      <sheetName val="Maturity Matrix"/>
      <sheetName val="Calcs"/>
      <sheetName val="COSTOS_DE_TRANSPORTE1"/>
      <sheetName val="OPCIONES_DE_SIMULACION1"/>
      <sheetName val="COMPRA_MATERIA_PRIMA1"/>
      <sheetName val="Parametros Inversion"/>
      <sheetName val="Parámetros Formato"/>
      <sheetName val="APU"/>
      <sheetName val="#¡REF"/>
      <sheetName val="TABLA5"/>
      <sheetName val="LISTA VALIDACION"/>
      <sheetName val="PYF100-2"/>
      <sheetName val="CrudosA"/>
      <sheetName val="casosWTI"/>
      <sheetName val="Listas Desplegables"/>
      <sheetName val="Admin Cost Flow"/>
      <sheetName val="C.E cas"/>
      <sheetName val="INV $ cas"/>
      <sheetName val="ANS_DAB"/>
      <sheetName val="steel"/>
      <sheetName val="USED WELLS"/>
      <sheetName val="Hoja1"/>
      <sheetName val="PIA CASABE SUR ECP"/>
      <sheetName val="URCDIT"/>
      <sheetName val="PERSON"/>
      <sheetName val="CODIGOS PERDIDAS"/>
      <sheetName val="Datos_de_Entrada"/>
      <sheetName val="ListaEmpresas"/>
      <sheetName val="Lineas del PACC"/>
      <sheetName val="COL 21169"/>
      <sheetName val="Lista APU"/>
      <sheetName val="Tablas"/>
      <sheetName val="DEST. MEDIOS"/>
      <sheetName val="COMBUASF"/>
      <sheetName val="BALCRUDO"/>
      <sheetName val="PRECIOS"/>
      <sheetName val="CARGASPROC."/>
      <sheetName val="G L P  FINAL"/>
      <sheetName val="Graficos"/>
      <sheetName val="nombres"/>
      <sheetName val="Puntos"/>
      <sheetName val="Main"/>
      <sheetName val="CorpTax"/>
      <sheetName val="Input"/>
      <sheetName val="BUFORM"/>
      <sheetName val="BUNUMBER"/>
      <sheetName val="INTROFORM"/>
      <sheetName val="INOUTFLOW"/>
      <sheetName val="TPNUMBER"/>
      <sheetName val="Ppto_20012"/>
      <sheetName val="TOVFEB_2"/>
      <sheetName val="Base_Info2"/>
      <sheetName val="RES_EQV2"/>
      <sheetName val="RES_GASOL2"/>
      <sheetName val="RES_PET2"/>
      <sheetName val="RES_GAS2"/>
      <sheetName val="RES_LPG2"/>
      <sheetName val="Cuad_2_9_"/>
      <sheetName val="Parametros_Inversion"/>
      <sheetName val="Maturity_Matrix"/>
      <sheetName val="Curves"/>
      <sheetName val="Note"/>
      <sheetName val="Heads"/>
      <sheetName val="Tables"/>
      <sheetName val="Page_2"/>
      <sheetName val="Dbase"/>
      <sheetName val="5094-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ENTRADA"/>
      <sheetName val="RESUMEN FORMA"/>
      <sheetName val="T'A"/>
      <sheetName val="SABANA"/>
      <sheetName val="CRUDOS"/>
      <sheetName val="PIMS-SOLUCION 2000"/>
      <sheetName val="MEZCLAS"/>
      <sheetName val="TKS"/>
      <sheetName val="RESUMEN"/>
      <sheetName val="SABANA UCR"/>
      <sheetName val="mto.electr."/>
      <sheetName val="API93"/>
      <sheetName val="EMPRESA"/>
      <sheetName val="DATOS CONTRATO"/>
      <sheetName val="LIQ-NOM"/>
      <sheetName val="NOMINA-1"/>
      <sheetName val="DATOS"/>
      <sheetName val="DATABASE"/>
      <sheetName val="Hoja3"/>
      <sheetName val="MANO DE OBRA"/>
      <sheetName val="1.1"/>
      <sheetName val="EQUIPO"/>
      <sheetName val="TUBERIA"/>
      <sheetName val="Hoja2"/>
      <sheetName val="MATERIALES"/>
      <sheetName val="DATOS_ENTRADA"/>
      <sheetName val="RESUMEN_FORMA"/>
      <sheetName val="PIMS-SOLUCION_2000"/>
      <sheetName val="SABANA_UCR"/>
      <sheetName val="mto_electr_"/>
      <sheetName val="DATOS_CONTRATO"/>
      <sheetName val="DATOS_ENTRADA1"/>
      <sheetName val="RESUMEN_FORMA1"/>
      <sheetName val="PIMS-SOLUCION_20001"/>
      <sheetName val="SABANA_UCR1"/>
      <sheetName val="mto_electr_1"/>
      <sheetName val="DATOS_CONTRATO1"/>
      <sheetName val="DPC"/>
      <sheetName val="Bases de Datos"/>
      <sheetName val="Instrucciones "/>
      <sheetName val="TABLA5"/>
      <sheetName val="Tablas"/>
      <sheetName val="COSTOS UNITARIOS"/>
      <sheetName val="CA-29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422CW00"/>
      <sheetName val="STRSUMM0"/>
      <sheetName val="CURVA S"/>
      <sheetName val="mto.electr."/>
      <sheetName val="Tabla5"/>
      <sheetName val="Com-MEC"/>
      <sheetName val="Curva &quot;S&quot; General"/>
      <sheetName val="steel"/>
      <sheetName val="1. MODELO 60KB"/>
      <sheetName val="civ_roma"/>
      <sheetName val="EQUIPOS"/>
      <sheetName val="M.O."/>
      <sheetName val="MATERIALES"/>
      <sheetName val="MAQUINARIA"/>
      <sheetName val="calculation"/>
      <sheetName val="MOD-DEV.XLS"/>
      <sheetName val="CURVA_S"/>
      <sheetName val="mto_electr_"/>
      <sheetName val="Curva_&quot;S&quot;_General"/>
      <sheetName val="1__MODELO_60KB"/>
      <sheetName val="CURVA_S1"/>
      <sheetName val="mto_electr_1"/>
      <sheetName val="Curva_&quot;S&quot;_General1"/>
      <sheetName val="1__MODELO_60KB1"/>
      <sheetName val="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refreshError="1"/>
      <sheetData sheetId="2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sheetName val="PREC"/>
      <sheetName val="ACTAS"/>
      <sheetName val="ELECTRI"/>
      <sheetName val="PRE-ACTA"/>
      <sheetName val="RECIBO"/>
      <sheetName val="MOBRA"/>
      <sheetName val="PROPU"/>
      <sheetName val="CUAD"/>
      <sheetName val="AUI.PRES"/>
      <sheetName val="COTIZAR"/>
      <sheetName val="CUENTAS"/>
      <sheetName val="RESUMEN"/>
      <sheetName val="PROGRA"/>
      <sheetName val="CARTA"/>
      <sheetName val="RESU.MOBRA"/>
      <sheetName val="HIERR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Básicos"/>
      <sheetName val="Precios"/>
      <sheetName val="PRESUPUESTO"/>
      <sheetName val="Costos Ind."/>
      <sheetName val="1.1 localiz. y rep."/>
      <sheetName val="1.2. Descapote"/>
      <sheetName val="1.3 Campam."/>
      <sheetName val="1.4. Inst.prov.energ."/>
      <sheetName val="1.5 Inst. Prov. Agua"/>
      <sheetName val="2.1 Excav."/>
      <sheetName val="2.2 Conc. Ciclópeo"/>
      <sheetName val="2.3 Viga inf."/>
      <sheetName val="2.4 acero 60"/>
      <sheetName val="2.5 Acero 37"/>
      <sheetName val="2.6 Sobrec."/>
      <sheetName val="2.7 Imperm."/>
      <sheetName val="2.8 Relleno"/>
      <sheetName val="2.9 Retiro Material"/>
      <sheetName val="3.1 Colum."/>
      <sheetName val="3.2 Viga Sup."/>
      <sheetName val="3.3 Acero 60"/>
      <sheetName val="3.4 Acero 37"/>
      <sheetName val="4.1 Muros"/>
      <sheetName val="5.1 Cubierta AC"/>
      <sheetName val="5.2 Canal"/>
      <sheetName val="6.1Piso"/>
      <sheetName val="6.2 Ceram. baño"/>
      <sheetName val="6.3 Placa Cto Parqueo"/>
      <sheetName val="7.1 puerta madera"/>
      <sheetName val="7.2 Puertas Metálicas"/>
      <sheetName val="7.3 Ventanería Al."/>
      <sheetName val="7.4 Closet"/>
      <sheetName val="8.1 Pañete"/>
      <sheetName val="8.2 Ceram. Cocina"/>
      <sheetName val="9.1 Pto Sanit. 4&quot;"/>
      <sheetName val="9.2 Pto Sanit. 2&quot;"/>
      <sheetName val="9.3 Drenaje Lluvias"/>
      <sheetName val="9.4 Pozo Sépt."/>
      <sheetName val="9.5 Caja Reg."/>
      <sheetName val="9.6 Trampa Grasa"/>
      <sheetName val="10.1 Pto Hid."/>
      <sheetName val="10.2 Tanque"/>
      <sheetName val="10.3 Medidor Agua"/>
      <sheetName val="11.1 Acom.Gral Elect."/>
      <sheetName val="11.2 Tablero Gral"/>
      <sheetName val="11.3 Pto Elect."/>
      <sheetName val="11.4 Contador luz"/>
      <sheetName val="11.5 Aparatos Electricos"/>
      <sheetName val="12.1 Sanit. , lav. y acces."/>
      <sheetName val="12.2 Juego de incrus."/>
      <sheetName val="12.3 Rejillas"/>
      <sheetName val="12.4 Mesón Cocina"/>
      <sheetName val="12.5 Lavadero"/>
      <sheetName val="12.6 Espejo"/>
      <sheetName val="12.7 Ducha"/>
      <sheetName val="13.1 Tubería Gas"/>
      <sheetName val="13.2 Codos Cu"/>
      <sheetName val="13.3 Tee Cu"/>
      <sheetName val="13.4 Medidor gas"/>
      <sheetName val="13.5 Caja medidor"/>
      <sheetName val="14.1 Viniltex"/>
      <sheetName val="14.2 Esmalte"/>
      <sheetName val="14.3 Silcoplast"/>
      <sheetName val="14.4 Resanes"/>
      <sheetName val="15.1 Retiro Esc."/>
      <sheetName val="15.2 Aseo Obra Negra"/>
      <sheetName val="15.3 Relleno Tierra Neg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B9D1C-D370-481D-ABB2-1AEF2BC854B3}">
  <sheetPr>
    <tabColor rgb="FF00B050"/>
    <pageSetUpPr fitToPage="1"/>
  </sheetPr>
  <dimension ref="A1:AI832"/>
  <sheetViews>
    <sheetView showGridLines="0" showZeros="0" tabSelected="1" view="pageBreakPreview" topLeftCell="E371" zoomScale="70" zoomScaleNormal="55" zoomScaleSheetLayoutView="70" zoomScalePageLayoutView="10" workbookViewId="0">
      <selection activeCell="P385" sqref="P385"/>
    </sheetView>
  </sheetViews>
  <sheetFormatPr defaultColWidth="10" defaultRowHeight="14.25"/>
  <cols>
    <col min="1" max="1" width="2.75" style="19" customWidth="1"/>
    <col min="2" max="2" width="15" style="19" customWidth="1"/>
    <col min="3" max="3" width="23.75" style="19" customWidth="1"/>
    <col min="4" max="4" width="12.375" style="19" customWidth="1"/>
    <col min="5" max="7" width="11.75" style="19" customWidth="1"/>
    <col min="8" max="8" width="18.75" style="19" customWidth="1"/>
    <col min="9" max="9" width="26.5" style="19" customWidth="1"/>
    <col min="10" max="10" width="9.25" style="19" customWidth="1"/>
    <col min="11" max="11" width="10.25" style="20" customWidth="1"/>
    <col min="12" max="12" width="13.5" style="38" customWidth="1"/>
    <col min="13" max="13" width="21.375" style="102" customWidth="1"/>
    <col min="14" max="14" width="22.25" style="19" customWidth="1"/>
    <col min="15" max="15" width="11.875" style="19" customWidth="1"/>
    <col min="16" max="16" width="17.625" style="6" bestFit="1" customWidth="1"/>
    <col min="17" max="17" width="25.625" style="19" customWidth="1"/>
    <col min="18" max="18" width="2.375" style="19" customWidth="1"/>
    <col min="19" max="19" width="28.625" style="6" bestFit="1" customWidth="1"/>
    <col min="20" max="20" width="20" style="19" customWidth="1"/>
    <col min="21" max="21" width="3.125" style="19" customWidth="1"/>
    <col min="22" max="22" width="15.875" style="19" customWidth="1"/>
    <col min="23" max="23" width="20.125" style="19" bestFit="1" customWidth="1"/>
    <col min="24" max="24" width="6" style="81" customWidth="1"/>
    <col min="25" max="25" width="6" style="532" customWidth="1"/>
    <col min="26" max="26" width="17.875" style="6" customWidth="1"/>
    <col min="27" max="27" width="11.5" style="6" customWidth="1"/>
    <col min="28" max="28" width="21.25" style="7" hidden="1" customWidth="1"/>
    <col min="29" max="29" width="0" style="19" hidden="1" customWidth="1"/>
    <col min="30" max="30" width="25" style="6" hidden="1" customWidth="1"/>
    <col min="31" max="31" width="18.5" style="79" bestFit="1" customWidth="1"/>
    <col min="32" max="32" width="7.75" style="80" hidden="1" customWidth="1"/>
    <col min="33" max="33" width="18" style="19" customWidth="1"/>
    <col min="34" max="34" width="20.375" style="81" customWidth="1"/>
    <col min="35" max="16384" width="10" style="19"/>
  </cols>
  <sheetData>
    <row r="1" spans="1:27" ht="12" customHeight="1">
      <c r="A1" s="1"/>
      <c r="B1" s="1"/>
      <c r="C1" s="1"/>
      <c r="D1" s="1"/>
      <c r="E1" s="1"/>
      <c r="F1" s="1"/>
      <c r="G1" s="1"/>
      <c r="H1" s="1"/>
      <c r="I1" s="1"/>
      <c r="J1" s="1"/>
      <c r="K1" s="2"/>
      <c r="L1" s="3"/>
      <c r="M1" s="4"/>
      <c r="N1" s="1"/>
      <c r="O1" s="1"/>
      <c r="P1" s="5"/>
      <c r="Q1" s="4"/>
      <c r="R1" s="1"/>
      <c r="S1" s="1"/>
      <c r="T1" s="1"/>
      <c r="U1" s="1"/>
      <c r="V1" s="1"/>
      <c r="W1" s="4"/>
      <c r="X1" s="1"/>
      <c r="Y1" s="1"/>
    </row>
    <row r="2" spans="1:27" ht="37.5" customHeight="1">
      <c r="A2" s="1"/>
      <c r="B2" s="1009"/>
      <c r="C2" s="1010"/>
      <c r="D2" s="1011"/>
      <c r="E2" s="1015" t="s">
        <v>0</v>
      </c>
      <c r="F2" s="1015"/>
      <c r="G2" s="1015"/>
      <c r="H2" s="1015"/>
      <c r="I2" s="1015"/>
      <c r="J2" s="1015"/>
      <c r="K2" s="1015"/>
      <c r="L2" s="1015"/>
      <c r="M2" s="1015"/>
      <c r="N2" s="1015"/>
      <c r="O2" s="1015"/>
      <c r="P2" s="1015"/>
      <c r="Q2" s="1015"/>
      <c r="R2" s="1015"/>
      <c r="S2" s="1015"/>
      <c r="T2" s="8" t="s">
        <v>1</v>
      </c>
      <c r="U2" s="1016" t="s">
        <v>2</v>
      </c>
      <c r="V2" s="1016"/>
      <c r="W2" s="1015"/>
      <c r="X2" s="1015"/>
      <c r="Y2" s="1015"/>
    </row>
    <row r="3" spans="1:27" ht="53.25" customHeight="1">
      <c r="A3" s="1"/>
      <c r="B3" s="1012"/>
      <c r="C3" s="1013"/>
      <c r="D3" s="1014"/>
      <c r="E3" s="1015" t="s">
        <v>3</v>
      </c>
      <c r="F3" s="1015"/>
      <c r="G3" s="1015"/>
      <c r="H3" s="1015"/>
      <c r="I3" s="1015"/>
      <c r="J3" s="1015"/>
      <c r="K3" s="1015"/>
      <c r="L3" s="1015"/>
      <c r="M3" s="1015"/>
      <c r="N3" s="1015"/>
      <c r="O3" s="1015"/>
      <c r="P3" s="1015"/>
      <c r="Q3" s="1015"/>
      <c r="R3" s="1015"/>
      <c r="S3" s="1015"/>
      <c r="T3" s="8" t="s">
        <v>4</v>
      </c>
      <c r="U3" s="1016">
        <v>3</v>
      </c>
      <c r="V3" s="1016"/>
      <c r="W3" s="1015"/>
      <c r="X3" s="1015"/>
      <c r="Y3" s="1015"/>
    </row>
    <row r="4" spans="1:27" ht="32.25" customHeight="1">
      <c r="A4" s="1"/>
      <c r="B4" s="9"/>
      <c r="C4" s="10"/>
      <c r="D4" s="10"/>
      <c r="E4" s="10"/>
      <c r="F4" s="10"/>
      <c r="G4" s="10"/>
      <c r="H4" s="10"/>
      <c r="I4" s="10"/>
      <c r="J4" s="10"/>
      <c r="K4" s="10"/>
      <c r="L4" s="10"/>
      <c r="M4" s="10"/>
      <c r="N4" s="10"/>
      <c r="O4" s="10"/>
      <c r="P4" s="10"/>
      <c r="Q4" s="10"/>
      <c r="R4" s="10"/>
      <c r="S4" s="10"/>
      <c r="T4" s="10"/>
      <c r="U4" s="10"/>
      <c r="V4" s="10"/>
      <c r="W4" s="10"/>
      <c r="X4" s="10"/>
      <c r="Y4" s="11"/>
    </row>
    <row r="5" spans="1:27" ht="20.25">
      <c r="A5" s="1"/>
      <c r="B5" s="992"/>
      <c r="C5" s="993"/>
      <c r="D5" s="993"/>
      <c r="E5" s="993"/>
      <c r="F5" s="993"/>
      <c r="G5" s="993"/>
      <c r="H5" s="993"/>
      <c r="I5" s="993"/>
      <c r="J5" s="993"/>
      <c r="K5" s="993"/>
      <c r="L5" s="993"/>
      <c r="M5" s="993"/>
      <c r="N5" s="993"/>
      <c r="O5" s="993"/>
      <c r="P5" s="993"/>
      <c r="Q5" s="993"/>
      <c r="R5" s="993"/>
      <c r="S5" s="993"/>
      <c r="T5" s="993"/>
      <c r="U5" s="993"/>
      <c r="V5" s="993"/>
      <c r="W5" s="993"/>
      <c r="X5" s="993"/>
      <c r="Y5" s="994"/>
    </row>
    <row r="6" spans="1:27" ht="20.25">
      <c r="A6" s="1"/>
      <c r="B6" s="9"/>
      <c r="C6" s="10"/>
      <c r="D6" s="10"/>
      <c r="E6" s="10"/>
      <c r="F6" s="10"/>
      <c r="G6" s="10"/>
      <c r="H6" s="10"/>
      <c r="I6" s="10"/>
      <c r="J6" s="10"/>
      <c r="K6" s="10"/>
      <c r="L6" s="10"/>
      <c r="M6" s="10"/>
      <c r="N6" s="10"/>
      <c r="O6" s="10"/>
      <c r="P6" s="10"/>
      <c r="Q6" s="10"/>
      <c r="R6" s="10"/>
      <c r="S6" s="10"/>
      <c r="T6" s="10"/>
      <c r="U6" s="10"/>
      <c r="V6" s="10"/>
      <c r="W6" s="10"/>
      <c r="X6" s="10"/>
      <c r="Y6" s="11"/>
    </row>
    <row r="7" spans="1:27" ht="23.25">
      <c r="A7" s="1"/>
      <c r="B7" s="9"/>
      <c r="C7" s="10"/>
      <c r="D7" s="10"/>
      <c r="E7" s="995" t="s">
        <v>5</v>
      </c>
      <c r="F7" s="996"/>
      <c r="G7" s="996"/>
      <c r="H7" s="996"/>
      <c r="I7" s="996"/>
      <c r="J7" s="996"/>
      <c r="K7" s="996"/>
      <c r="L7" s="996"/>
      <c r="M7" s="996"/>
      <c r="N7" s="996"/>
      <c r="O7" s="996"/>
      <c r="P7" s="996"/>
      <c r="Q7" s="997"/>
      <c r="R7" s="1"/>
      <c r="S7" s="998" t="s">
        <v>6</v>
      </c>
      <c r="T7" s="998"/>
      <c r="U7" s="12"/>
      <c r="V7" s="13">
        <v>3</v>
      </c>
      <c r="W7" s="10"/>
      <c r="X7" s="10"/>
      <c r="Y7" s="11"/>
    </row>
    <row r="8" spans="1:27" ht="23.25">
      <c r="A8" s="1"/>
      <c r="B8" s="9"/>
      <c r="C8" s="10"/>
      <c r="D8" s="10"/>
      <c r="E8" s="10"/>
      <c r="F8" s="10"/>
      <c r="G8" s="10"/>
      <c r="H8" s="1"/>
      <c r="I8" s="14"/>
      <c r="J8" s="10"/>
      <c r="K8" s="10"/>
      <c r="L8" s="10"/>
      <c r="M8" s="10"/>
      <c r="N8" s="10"/>
      <c r="O8" s="10"/>
      <c r="P8" s="10"/>
      <c r="Q8" s="15"/>
      <c r="R8" s="1"/>
      <c r="S8" s="1"/>
      <c r="T8" s="16"/>
      <c r="U8" s="16"/>
      <c r="V8" s="16"/>
      <c r="W8" s="10"/>
      <c r="X8" s="16"/>
      <c r="Y8" s="11"/>
    </row>
    <row r="9" spans="1:27" ht="17.100000000000001" customHeight="1">
      <c r="A9" s="1"/>
      <c r="B9" s="9"/>
      <c r="C9" s="1"/>
      <c r="D9" s="1"/>
      <c r="E9" s="17"/>
      <c r="F9" s="17"/>
      <c r="G9" s="17"/>
      <c r="H9" s="18"/>
      <c r="I9" s="18"/>
      <c r="L9" s="3"/>
      <c r="M9" s="15"/>
      <c r="N9" s="1"/>
      <c r="O9" s="1"/>
      <c r="P9" s="5"/>
      <c r="Q9" s="15"/>
      <c r="R9" s="1"/>
      <c r="S9" s="1"/>
      <c r="T9" s="21"/>
      <c r="U9" s="21"/>
      <c r="V9" s="21"/>
      <c r="W9" s="22"/>
      <c r="X9" s="23"/>
      <c r="Y9" s="24"/>
    </row>
    <row r="10" spans="1:27" ht="25.5" customHeight="1">
      <c r="A10" s="1"/>
      <c r="B10" s="25" t="s">
        <v>7</v>
      </c>
      <c r="C10" s="26"/>
      <c r="D10" s="989" t="s">
        <v>8</v>
      </c>
      <c r="E10" s="990"/>
      <c r="F10" s="990"/>
      <c r="G10" s="991"/>
      <c r="H10" s="18"/>
      <c r="I10" s="18"/>
      <c r="L10" s="18"/>
      <c r="M10" s="18"/>
      <c r="N10" s="18"/>
      <c r="O10" s="18"/>
      <c r="P10" s="18"/>
      <c r="Q10" s="18"/>
      <c r="R10" s="18"/>
      <c r="S10" s="18"/>
      <c r="T10" s="21"/>
      <c r="U10" s="21"/>
      <c r="V10" s="21"/>
      <c r="W10" s="22"/>
      <c r="X10" s="23"/>
      <c r="Y10" s="24"/>
    </row>
    <row r="11" spans="1:27" ht="22.15" customHeight="1">
      <c r="A11" s="27"/>
      <c r="B11" s="25"/>
      <c r="C11" s="26"/>
      <c r="D11" s="26"/>
      <c r="E11" s="28"/>
      <c r="F11" s="28"/>
      <c r="G11" s="28"/>
      <c r="H11" s="28"/>
      <c r="I11" s="28"/>
      <c r="L11" s="29"/>
      <c r="M11" s="30"/>
      <c r="N11" s="28"/>
      <c r="O11" s="28"/>
      <c r="P11" s="31"/>
      <c r="Q11" s="32"/>
      <c r="R11" s="28"/>
      <c r="S11" s="28"/>
      <c r="T11" s="26"/>
      <c r="U11" s="26"/>
      <c r="V11" s="28"/>
      <c r="W11" s="32"/>
      <c r="X11" s="28"/>
      <c r="Y11" s="33"/>
      <c r="AA11" s="6" t="str">
        <f>+UPPER(M11)</f>
        <v/>
      </c>
    </row>
    <row r="12" spans="1:27" ht="21.75" customHeight="1">
      <c r="A12" s="34"/>
      <c r="B12" s="35"/>
      <c r="C12" s="23"/>
      <c r="D12" s="23"/>
      <c r="E12" s="23"/>
      <c r="F12" s="23"/>
      <c r="G12" s="23"/>
      <c r="H12" s="23"/>
      <c r="I12" s="23"/>
      <c r="J12" s="1"/>
      <c r="K12" s="2"/>
      <c r="L12" s="29"/>
      <c r="M12" s="36"/>
      <c r="N12" s="23"/>
      <c r="O12" s="23"/>
      <c r="P12" s="37"/>
      <c r="Q12" s="36"/>
      <c r="R12" s="23"/>
      <c r="S12" s="23"/>
      <c r="T12" s="23"/>
      <c r="U12" s="23"/>
      <c r="V12" s="23"/>
      <c r="W12" s="36"/>
      <c r="X12" s="23"/>
      <c r="Y12" s="24"/>
      <c r="AA12" s="6" t="s">
        <v>9</v>
      </c>
    </row>
    <row r="13" spans="1:27" ht="45" customHeight="1">
      <c r="A13" s="34"/>
      <c r="B13" s="25" t="s">
        <v>10</v>
      </c>
      <c r="C13" s="26"/>
      <c r="D13" s="982" t="s">
        <v>11</v>
      </c>
      <c r="E13" s="983"/>
      <c r="F13" s="983"/>
      <c r="G13" s="983"/>
      <c r="H13" s="983"/>
      <c r="I13" s="984"/>
      <c r="J13" s="999" t="s">
        <v>12</v>
      </c>
      <c r="K13" s="999"/>
      <c r="M13" s="39"/>
      <c r="O13" s="1000" t="s">
        <v>13</v>
      </c>
      <c r="P13" s="1001"/>
      <c r="Q13" s="1001"/>
      <c r="R13" s="1001"/>
      <c r="S13" s="1001"/>
      <c r="T13" s="1001"/>
      <c r="U13" s="1001"/>
      <c r="V13" s="1001"/>
      <c r="W13" s="1001"/>
      <c r="X13" s="1002"/>
      <c r="Y13" s="24"/>
    </row>
    <row r="14" spans="1:27" ht="14.25" customHeight="1">
      <c r="A14" s="34"/>
      <c r="B14" s="35"/>
      <c r="C14" s="40"/>
      <c r="D14" s="41"/>
      <c r="E14" s="41"/>
      <c r="F14" s="41"/>
      <c r="G14" s="41"/>
      <c r="H14" s="41"/>
      <c r="I14" s="41"/>
      <c r="J14" s="40"/>
      <c r="K14" s="42"/>
      <c r="L14" s="43"/>
      <c r="M14" s="44"/>
      <c r="O14" s="1003"/>
      <c r="P14" s="1004"/>
      <c r="Q14" s="1004"/>
      <c r="R14" s="1004"/>
      <c r="S14" s="1004"/>
      <c r="T14" s="1004"/>
      <c r="U14" s="1004"/>
      <c r="V14" s="1004"/>
      <c r="W14" s="1004"/>
      <c r="X14" s="1005"/>
      <c r="Y14" s="24"/>
    </row>
    <row r="15" spans="1:27" ht="33.75" customHeight="1">
      <c r="A15" s="34"/>
      <c r="B15" s="45" t="s">
        <v>14</v>
      </c>
      <c r="C15" s="26"/>
      <c r="D15" s="982" t="s">
        <v>15</v>
      </c>
      <c r="E15" s="983"/>
      <c r="F15" s="983"/>
      <c r="G15" s="983"/>
      <c r="H15" s="983"/>
      <c r="I15" s="984"/>
      <c r="J15" s="18"/>
      <c r="K15" s="18"/>
      <c r="L15" s="43"/>
      <c r="M15" s="30"/>
      <c r="O15" s="1006"/>
      <c r="P15" s="1007"/>
      <c r="Q15" s="1007"/>
      <c r="R15" s="1007"/>
      <c r="S15" s="1007"/>
      <c r="T15" s="1007"/>
      <c r="U15" s="1007"/>
      <c r="V15" s="1007"/>
      <c r="W15" s="1007"/>
      <c r="X15" s="1008"/>
      <c r="Y15" s="24"/>
    </row>
    <row r="16" spans="1:27" ht="16.5">
      <c r="A16" s="34"/>
      <c r="B16" s="35"/>
      <c r="C16" s="40"/>
      <c r="D16" s="46"/>
      <c r="E16" s="46"/>
      <c r="F16" s="46"/>
      <c r="G16" s="46"/>
      <c r="H16" s="46"/>
      <c r="I16" s="46"/>
      <c r="J16" s="46"/>
      <c r="K16" s="42"/>
      <c r="L16" s="34"/>
      <c r="M16" s="34"/>
      <c r="N16" s="34"/>
      <c r="O16" s="34"/>
      <c r="P16" s="34"/>
      <c r="Q16" s="47"/>
      <c r="R16" s="23"/>
      <c r="S16" s="23"/>
      <c r="T16" s="23"/>
      <c r="U16" s="23"/>
      <c r="V16" s="23"/>
      <c r="W16" s="47"/>
      <c r="X16" s="23"/>
      <c r="Y16" s="24"/>
    </row>
    <row r="17" spans="1:27" ht="6" customHeight="1">
      <c r="A17" s="34"/>
      <c r="B17" s="35"/>
      <c r="C17" s="40"/>
      <c r="D17" s="46"/>
      <c r="E17" s="46"/>
      <c r="F17" s="46"/>
      <c r="G17" s="46"/>
      <c r="H17" s="46"/>
      <c r="I17" s="46"/>
      <c r="J17" s="46"/>
      <c r="K17" s="42"/>
      <c r="L17" s="31"/>
      <c r="M17" s="32"/>
      <c r="N17" s="28"/>
      <c r="O17" s="46"/>
      <c r="P17" s="48"/>
      <c r="Q17" s="47"/>
      <c r="R17" s="23"/>
      <c r="S17" s="23"/>
      <c r="T17" s="23"/>
      <c r="U17" s="23"/>
      <c r="V17" s="23"/>
      <c r="W17" s="47"/>
      <c r="X17" s="23"/>
      <c r="Y17" s="24"/>
    </row>
    <row r="18" spans="1:27" ht="18">
      <c r="A18" s="27"/>
      <c r="B18" s="25"/>
      <c r="C18" s="26"/>
      <c r="D18" s="985"/>
      <c r="E18" s="985"/>
      <c r="F18" s="49"/>
      <c r="G18" s="49"/>
      <c r="H18" s="50"/>
      <c r="I18" s="50"/>
      <c r="J18" s="986" t="s">
        <v>16</v>
      </c>
      <c r="K18" s="986"/>
      <c r="M18" s="26" t="s">
        <v>17</v>
      </c>
      <c r="N18" s="26"/>
      <c r="O18" s="987" t="s">
        <v>18</v>
      </c>
      <c r="P18" s="988"/>
      <c r="Q18" s="47"/>
      <c r="R18" s="51"/>
      <c r="S18" s="26" t="s">
        <v>19</v>
      </c>
      <c r="T18" s="26"/>
      <c r="U18" s="26" t="s">
        <v>17</v>
      </c>
      <c r="V18" s="966" t="s">
        <v>20</v>
      </c>
      <c r="W18" s="967"/>
      <c r="X18" s="968"/>
      <c r="Y18" s="24"/>
    </row>
    <row r="19" spans="1:27" ht="6" customHeight="1">
      <c r="A19" s="34"/>
      <c r="B19" s="35"/>
      <c r="C19" s="40"/>
      <c r="D19" s="40"/>
      <c r="E19" s="40"/>
      <c r="F19" s="40"/>
      <c r="G19" s="40"/>
      <c r="H19" s="40"/>
      <c r="I19" s="40"/>
      <c r="J19" s="40"/>
      <c r="K19" s="42"/>
      <c r="L19" s="43"/>
      <c r="M19" s="52"/>
      <c r="N19" s="26"/>
      <c r="O19" s="53"/>
      <c r="P19" s="54"/>
      <c r="Q19" s="36"/>
      <c r="R19" s="51"/>
      <c r="S19" s="46"/>
      <c r="T19" s="46"/>
      <c r="U19" s="23"/>
      <c r="V19" s="55"/>
      <c r="W19" s="47"/>
      <c r="X19" s="23"/>
      <c r="Y19" s="24"/>
    </row>
    <row r="20" spans="1:27" ht="22.5" customHeight="1">
      <c r="A20" s="27"/>
      <c r="B20" s="25" t="s">
        <v>21</v>
      </c>
      <c r="C20" s="26"/>
      <c r="D20" s="989" t="s">
        <v>8</v>
      </c>
      <c r="E20" s="990"/>
      <c r="F20" s="990"/>
      <c r="G20" s="991"/>
      <c r="H20" s="40"/>
      <c r="I20" s="40"/>
      <c r="J20" s="986" t="s">
        <v>22</v>
      </c>
      <c r="K20" s="986"/>
      <c r="M20" s="26" t="s">
        <v>17</v>
      </c>
      <c r="N20" s="50"/>
      <c r="O20" s="980">
        <f>M797</f>
        <v>1133844207</v>
      </c>
      <c r="P20" s="981"/>
      <c r="Q20" s="30"/>
      <c r="R20" s="51"/>
      <c r="S20" s="26" t="s">
        <v>23</v>
      </c>
      <c r="T20" s="26"/>
      <c r="U20" s="26" t="s">
        <v>17</v>
      </c>
      <c r="V20" s="966" t="s">
        <v>24</v>
      </c>
      <c r="W20" s="967"/>
      <c r="X20" s="968"/>
      <c r="Y20" s="24"/>
      <c r="Z20" s="56"/>
    </row>
    <row r="21" spans="1:27" ht="15.75" customHeight="1">
      <c r="A21" s="34"/>
      <c r="B21" s="35"/>
      <c r="C21" s="40"/>
      <c r="D21" s="40"/>
      <c r="E21" s="40"/>
      <c r="F21" s="40"/>
      <c r="G21" s="40"/>
      <c r="H21" s="40"/>
      <c r="I21" s="40"/>
      <c r="J21" s="40"/>
      <c r="K21" s="42"/>
      <c r="L21" s="43"/>
      <c r="M21" s="52"/>
      <c r="N21" s="55"/>
      <c r="O21" s="46"/>
      <c r="P21" s="48"/>
      <c r="Q21" s="36"/>
      <c r="R21" s="51"/>
      <c r="S21" s="46"/>
      <c r="T21" s="46"/>
      <c r="U21" s="23"/>
      <c r="V21" s="55"/>
      <c r="W21" s="57"/>
      <c r="X21" s="23"/>
      <c r="Y21" s="24"/>
      <c r="Z21" s="58"/>
    </row>
    <row r="22" spans="1:27" ht="26.25" customHeight="1">
      <c r="A22" s="27"/>
      <c r="B22" s="25" t="s">
        <v>25</v>
      </c>
      <c r="C22" s="26"/>
      <c r="D22" s="982" t="s">
        <v>26</v>
      </c>
      <c r="E22" s="983"/>
      <c r="F22" s="983"/>
      <c r="G22" s="983"/>
      <c r="H22" s="983"/>
      <c r="I22" s="984"/>
      <c r="J22" s="975" t="s">
        <v>27</v>
      </c>
      <c r="K22" s="975"/>
      <c r="M22" s="26" t="s">
        <v>17</v>
      </c>
      <c r="N22" s="50"/>
      <c r="O22" s="980"/>
      <c r="P22" s="981"/>
      <c r="Q22" s="59"/>
      <c r="R22" s="51"/>
      <c r="S22" s="26" t="s">
        <v>28</v>
      </c>
      <c r="T22" s="26"/>
      <c r="U22" s="26" t="s">
        <v>17</v>
      </c>
      <c r="V22" s="966" t="s">
        <v>29</v>
      </c>
      <c r="W22" s="967"/>
      <c r="X22" s="968"/>
      <c r="Y22" s="24"/>
      <c r="Z22" s="58"/>
    </row>
    <row r="23" spans="1:27" ht="6" customHeight="1">
      <c r="A23" s="27"/>
      <c r="B23" s="25"/>
      <c r="C23" s="26"/>
      <c r="D23" s="41"/>
      <c r="E23" s="41"/>
      <c r="F23" s="41"/>
      <c r="G23" s="41"/>
      <c r="H23" s="46"/>
      <c r="I23" s="46"/>
      <c r="J23" s="46"/>
      <c r="K23" s="42"/>
      <c r="L23" s="60"/>
      <c r="M23" s="60"/>
      <c r="N23" s="61"/>
      <c r="O23" s="27"/>
      <c r="P23" s="27"/>
      <c r="Q23" s="59"/>
      <c r="R23" s="51"/>
      <c r="S23" s="27"/>
      <c r="T23" s="27"/>
      <c r="U23" s="27"/>
      <c r="V23" s="27"/>
      <c r="W23" s="27"/>
      <c r="X23" s="23"/>
      <c r="Y23" s="24"/>
      <c r="Z23" s="58"/>
    </row>
    <row r="24" spans="1:27" ht="21" customHeight="1">
      <c r="A24" s="27"/>
      <c r="B24" s="25"/>
      <c r="C24" s="26"/>
      <c r="D24" s="62"/>
      <c r="E24" s="62"/>
      <c r="F24" s="62"/>
      <c r="G24" s="62"/>
      <c r="H24" s="62"/>
      <c r="I24" s="62"/>
      <c r="J24" s="975" t="s">
        <v>30</v>
      </c>
      <c r="K24" s="975"/>
      <c r="M24" s="26" t="s">
        <v>17</v>
      </c>
      <c r="N24" s="50"/>
      <c r="O24" s="980"/>
      <c r="P24" s="981"/>
      <c r="Q24" s="59"/>
      <c r="R24" s="51"/>
      <c r="S24" s="26" t="s">
        <v>31</v>
      </c>
      <c r="T24" s="26"/>
      <c r="U24" s="26" t="s">
        <v>17</v>
      </c>
      <c r="V24" s="966"/>
      <c r="W24" s="967"/>
      <c r="X24" s="968"/>
      <c r="Y24" s="24"/>
      <c r="Z24" s="63"/>
    </row>
    <row r="25" spans="1:27" ht="24" customHeight="1">
      <c r="A25" s="27"/>
      <c r="B25" s="35"/>
      <c r="C25" s="40"/>
      <c r="D25" s="40"/>
      <c r="E25" s="46"/>
      <c r="F25" s="46"/>
      <c r="G25" s="46"/>
      <c r="H25" s="46"/>
      <c r="I25" s="46"/>
      <c r="J25" s="975" t="s">
        <v>32</v>
      </c>
      <c r="K25" s="975"/>
      <c r="M25" s="26" t="s">
        <v>17</v>
      </c>
      <c r="N25" s="50"/>
      <c r="O25" s="980"/>
      <c r="P25" s="981"/>
      <c r="Q25" s="59"/>
      <c r="R25" s="51"/>
      <c r="S25" s="26" t="s">
        <v>33</v>
      </c>
      <c r="T25" s="26"/>
      <c r="U25" s="26" t="s">
        <v>17</v>
      </c>
      <c r="V25" s="966"/>
      <c r="W25" s="967"/>
      <c r="X25" s="968"/>
      <c r="Y25" s="24"/>
      <c r="Z25" s="58"/>
      <c r="AA25" s="58">
        <v>44839</v>
      </c>
    </row>
    <row r="26" spans="1:27" ht="21" customHeight="1">
      <c r="A26" s="27"/>
      <c r="B26" s="25"/>
      <c r="C26" s="26"/>
      <c r="D26" s="64"/>
      <c r="E26" s="65"/>
      <c r="F26" s="66"/>
      <c r="G26" s="66"/>
      <c r="H26" s="46"/>
      <c r="I26" s="46"/>
      <c r="J26" s="975" t="s">
        <v>34</v>
      </c>
      <c r="K26" s="975"/>
      <c r="M26" s="26" t="s">
        <v>17</v>
      </c>
      <c r="N26" s="50"/>
      <c r="O26" s="980"/>
      <c r="P26" s="981"/>
      <c r="Q26" s="59"/>
      <c r="R26" s="51"/>
      <c r="S26" s="26" t="s">
        <v>35</v>
      </c>
      <c r="T26" s="26"/>
      <c r="U26" s="26" t="s">
        <v>17</v>
      </c>
      <c r="V26" s="966"/>
      <c r="W26" s="967"/>
      <c r="X26" s="968"/>
      <c r="Y26" s="24"/>
      <c r="Z26" s="58"/>
      <c r="AA26" s="58">
        <v>45126</v>
      </c>
    </row>
    <row r="27" spans="1:27" ht="18" customHeight="1">
      <c r="A27" s="27"/>
      <c r="B27" s="25"/>
      <c r="C27" s="26"/>
      <c r="D27" s="67"/>
      <c r="E27" s="66"/>
      <c r="F27" s="66"/>
      <c r="G27" s="66"/>
      <c r="H27" s="46"/>
      <c r="I27" s="46"/>
      <c r="J27" s="46"/>
      <c r="K27" s="42"/>
      <c r="L27" s="68"/>
      <c r="M27" s="68"/>
      <c r="N27" s="69"/>
      <c r="O27" s="70"/>
      <c r="P27" s="70"/>
      <c r="Q27" s="59"/>
      <c r="R27" s="51"/>
      <c r="S27" s="71" t="s">
        <v>36</v>
      </c>
      <c r="T27" s="71"/>
      <c r="U27" s="71" t="s">
        <v>17</v>
      </c>
      <c r="V27" s="966" t="s">
        <v>37</v>
      </c>
      <c r="W27" s="967"/>
      <c r="X27" s="968"/>
      <c r="Y27" s="24"/>
      <c r="Z27" s="58"/>
      <c r="AA27" s="6">
        <f>+AA26-AA25</f>
        <v>287</v>
      </c>
    </row>
    <row r="28" spans="1:27" ht="18">
      <c r="A28" s="27"/>
      <c r="B28" s="25"/>
      <c r="C28" s="26"/>
      <c r="D28" s="67"/>
      <c r="E28" s="66"/>
      <c r="F28" s="66"/>
      <c r="G28" s="66"/>
      <c r="H28" s="46"/>
      <c r="I28" s="46"/>
      <c r="J28" s="46"/>
      <c r="K28" s="42"/>
      <c r="L28" s="68"/>
      <c r="M28" s="68"/>
      <c r="N28" s="69"/>
      <c r="O28" s="70"/>
      <c r="P28" s="70"/>
      <c r="Q28" s="59"/>
      <c r="R28" s="51"/>
      <c r="S28" s="71"/>
      <c r="T28" s="71"/>
      <c r="U28" s="71"/>
      <c r="V28" s="72"/>
      <c r="W28" s="73"/>
      <c r="X28" s="23"/>
      <c r="Y28" s="24"/>
      <c r="Z28" s="58"/>
    </row>
    <row r="29" spans="1:27" ht="20.25" customHeight="1">
      <c r="A29" s="27"/>
      <c r="B29" s="25"/>
      <c r="C29" s="26"/>
      <c r="D29" s="67"/>
      <c r="E29" s="66"/>
      <c r="F29" s="66"/>
      <c r="G29" s="66"/>
      <c r="H29" s="46"/>
      <c r="I29" s="46"/>
      <c r="J29" s="975" t="s">
        <v>38</v>
      </c>
      <c r="K29" s="975"/>
      <c r="M29" s="26" t="s">
        <v>17</v>
      </c>
      <c r="N29" s="50"/>
      <c r="O29" s="976">
        <f>+O24+O25+O26+O20</f>
        <v>1133844207</v>
      </c>
      <c r="P29" s="977"/>
      <c r="Q29" s="59"/>
      <c r="R29" s="51"/>
      <c r="S29" s="71" t="s">
        <v>39</v>
      </c>
      <c r="T29" s="71"/>
      <c r="U29" s="71" t="s">
        <v>17</v>
      </c>
      <c r="V29" s="966" t="s">
        <v>40</v>
      </c>
      <c r="W29" s="967"/>
      <c r="X29" s="968"/>
      <c r="Y29" s="24"/>
      <c r="Z29" s="58"/>
    </row>
    <row r="30" spans="1:27" ht="18">
      <c r="A30" s="27"/>
      <c r="B30" s="74"/>
      <c r="C30" s="75"/>
      <c r="D30" s="75"/>
      <c r="E30" s="75"/>
      <c r="F30" s="75"/>
      <c r="G30" s="75"/>
      <c r="H30" s="46"/>
      <c r="I30" s="46"/>
      <c r="J30" s="46"/>
      <c r="K30" s="42"/>
      <c r="L30" s="60"/>
      <c r="M30" s="60"/>
      <c r="N30" s="27"/>
      <c r="O30" s="27"/>
      <c r="P30" s="27"/>
      <c r="Q30" s="59"/>
      <c r="R30" s="51"/>
      <c r="S30" s="71"/>
      <c r="T30" s="71"/>
      <c r="U30" s="71"/>
      <c r="V30" s="76"/>
      <c r="W30" s="76"/>
      <c r="X30" s="23"/>
      <c r="Y30" s="24"/>
      <c r="Z30" s="58"/>
    </row>
    <row r="31" spans="1:27" ht="15.75" customHeight="1">
      <c r="A31" s="27"/>
      <c r="B31" s="74"/>
      <c r="C31" s="75"/>
      <c r="D31" s="75"/>
      <c r="E31" s="75"/>
      <c r="F31" s="75"/>
      <c r="G31" s="75"/>
      <c r="H31" s="46"/>
      <c r="I31" s="46"/>
      <c r="J31" s="46"/>
      <c r="K31" s="42"/>
      <c r="L31" s="60"/>
      <c r="M31" s="60"/>
      <c r="N31" s="27"/>
      <c r="O31" s="27"/>
      <c r="P31" s="27"/>
      <c r="Q31" s="59"/>
      <c r="R31" s="51"/>
      <c r="S31" s="71" t="s">
        <v>41</v>
      </c>
      <c r="T31" s="71"/>
      <c r="U31" s="71" t="s">
        <v>17</v>
      </c>
      <c r="V31" s="966" t="s">
        <v>42</v>
      </c>
      <c r="W31" s="967"/>
      <c r="X31" s="968"/>
      <c r="Y31" s="24"/>
      <c r="Z31" s="58"/>
    </row>
    <row r="32" spans="1:27" ht="18">
      <c r="A32" s="27"/>
      <c r="B32" s="77"/>
      <c r="C32" s="75"/>
      <c r="D32" s="978"/>
      <c r="E32" s="978"/>
      <c r="F32" s="78"/>
      <c r="G32" s="78"/>
      <c r="H32" s="46"/>
      <c r="I32" s="46"/>
      <c r="J32" s="46"/>
      <c r="K32" s="42"/>
      <c r="L32" s="60"/>
      <c r="M32" s="60"/>
      <c r="N32" s="27"/>
      <c r="O32" s="27"/>
      <c r="P32" s="27"/>
      <c r="Q32" s="59"/>
      <c r="R32" s="51"/>
      <c r="S32" s="71"/>
      <c r="T32" s="71"/>
      <c r="U32" s="71"/>
      <c r="V32" s="72"/>
      <c r="W32" s="73"/>
      <c r="X32" s="23"/>
      <c r="Y32" s="24"/>
      <c r="Z32" s="56"/>
    </row>
    <row r="33" spans="1:32" ht="18" customHeight="1">
      <c r="A33" s="27"/>
      <c r="B33" s="25"/>
      <c r="C33" s="26"/>
      <c r="D33" s="41"/>
      <c r="E33" s="41"/>
      <c r="F33" s="41"/>
      <c r="G33" s="41"/>
      <c r="H33" s="46"/>
      <c r="I33" s="46"/>
      <c r="J33" s="46"/>
      <c r="K33" s="42"/>
      <c r="L33" s="60"/>
      <c r="M33" s="60"/>
      <c r="N33" s="27"/>
      <c r="O33" s="27"/>
      <c r="P33" s="27"/>
      <c r="Q33" s="59"/>
      <c r="R33" s="51"/>
      <c r="S33" s="71" t="s">
        <v>39</v>
      </c>
      <c r="T33" s="71"/>
      <c r="U33" s="71" t="s">
        <v>17</v>
      </c>
      <c r="V33" s="966" t="s">
        <v>43</v>
      </c>
      <c r="W33" s="967"/>
      <c r="X33" s="968"/>
      <c r="Y33" s="24"/>
    </row>
    <row r="34" spans="1:32" ht="18" customHeight="1">
      <c r="A34" s="27"/>
      <c r="B34" s="25"/>
      <c r="C34" s="26"/>
      <c r="D34" s="41"/>
      <c r="E34" s="41"/>
      <c r="F34" s="41"/>
      <c r="G34" s="41"/>
      <c r="H34" s="46"/>
      <c r="I34" s="46"/>
      <c r="J34" s="46"/>
      <c r="K34" s="42"/>
      <c r="L34" s="60"/>
      <c r="M34" s="60"/>
      <c r="N34" s="27"/>
      <c r="O34" s="27"/>
      <c r="P34" s="27"/>
      <c r="Q34" s="59"/>
      <c r="R34" s="51"/>
      <c r="S34" s="71"/>
      <c r="T34" s="71"/>
      <c r="U34" s="71"/>
      <c r="V34" s="82"/>
      <c r="W34" s="82"/>
      <c r="X34" s="82"/>
      <c r="Y34" s="24"/>
    </row>
    <row r="35" spans="1:32" ht="18" customHeight="1">
      <c r="A35" s="27"/>
      <c r="B35" s="25"/>
      <c r="C35" s="26"/>
      <c r="D35" s="41"/>
      <c r="E35" s="41"/>
      <c r="F35" s="41"/>
      <c r="G35" s="41"/>
      <c r="H35" s="46"/>
      <c r="I35" s="46"/>
      <c r="J35" s="46"/>
      <c r="K35" s="42"/>
      <c r="L35" s="60"/>
      <c r="M35" s="60"/>
      <c r="N35" s="27"/>
      <c r="O35" s="27"/>
      <c r="P35" s="27"/>
      <c r="Q35" s="59"/>
      <c r="R35" s="51"/>
      <c r="S35" s="71" t="s">
        <v>44</v>
      </c>
      <c r="T35" s="71"/>
      <c r="U35" s="71" t="s">
        <v>17</v>
      </c>
      <c r="V35" s="966" t="s">
        <v>45</v>
      </c>
      <c r="W35" s="967"/>
      <c r="X35" s="968"/>
      <c r="Y35" s="24"/>
    </row>
    <row r="36" spans="1:32" ht="18" customHeight="1">
      <c r="A36" s="27"/>
      <c r="B36" s="25"/>
      <c r="C36" s="26"/>
      <c r="D36" s="41"/>
      <c r="E36" s="41"/>
      <c r="F36" s="41"/>
      <c r="G36" s="41"/>
      <c r="H36" s="46"/>
      <c r="I36" s="46"/>
      <c r="J36" s="46"/>
      <c r="K36" s="42"/>
      <c r="L36" s="60"/>
      <c r="M36" s="60"/>
      <c r="N36" s="27"/>
      <c r="O36" s="27"/>
      <c r="P36" s="27"/>
      <c r="Q36" s="59"/>
      <c r="R36" s="51"/>
      <c r="S36" s="71"/>
      <c r="T36" s="71"/>
      <c r="U36" s="71"/>
      <c r="V36" s="82"/>
      <c r="W36" s="82"/>
      <c r="X36" s="82"/>
      <c r="Y36" s="24"/>
    </row>
    <row r="37" spans="1:32" ht="18" customHeight="1">
      <c r="A37" s="27"/>
      <c r="B37" s="25"/>
      <c r="C37" s="26"/>
      <c r="D37" s="41"/>
      <c r="E37" s="41"/>
      <c r="F37" s="41"/>
      <c r="G37" s="41"/>
      <c r="H37" s="46"/>
      <c r="I37" s="46"/>
      <c r="J37" s="46"/>
      <c r="K37" s="42"/>
      <c r="L37" s="60"/>
      <c r="M37" s="60"/>
      <c r="N37" s="27"/>
      <c r="O37" s="27"/>
      <c r="P37" s="27"/>
      <c r="Q37" s="59"/>
      <c r="R37" s="51"/>
      <c r="S37" s="71" t="s">
        <v>46</v>
      </c>
      <c r="T37" s="71"/>
      <c r="U37" s="71" t="s">
        <v>17</v>
      </c>
      <c r="V37" s="966" t="s">
        <v>47</v>
      </c>
      <c r="W37" s="967"/>
      <c r="X37" s="968"/>
      <c r="Y37" s="24"/>
    </row>
    <row r="38" spans="1:32" ht="18">
      <c r="A38" s="27"/>
      <c r="B38" s="25"/>
      <c r="C38" s="26"/>
      <c r="D38" s="41"/>
      <c r="E38" s="41"/>
      <c r="F38" s="41"/>
      <c r="G38" s="41"/>
      <c r="H38" s="46"/>
      <c r="I38" s="46"/>
      <c r="J38" s="46"/>
      <c r="K38" s="42"/>
      <c r="L38" s="68"/>
      <c r="M38" s="68"/>
      <c r="N38" s="69"/>
      <c r="O38" s="70"/>
      <c r="P38" s="70"/>
      <c r="R38" s="51"/>
      <c r="S38" s="71"/>
      <c r="T38" s="71"/>
      <c r="U38" s="71"/>
      <c r="V38" s="76"/>
      <c r="W38" s="76"/>
      <c r="X38" s="23"/>
      <c r="Y38" s="24"/>
    </row>
    <row r="39" spans="1:32" ht="15.75" customHeight="1">
      <c r="A39" s="27"/>
      <c r="B39" s="25"/>
      <c r="C39" s="26"/>
      <c r="D39" s="41"/>
      <c r="E39" s="41"/>
      <c r="F39" s="41"/>
      <c r="G39" s="41"/>
      <c r="H39" s="46"/>
      <c r="I39" s="46"/>
      <c r="J39" s="27"/>
      <c r="K39" s="27"/>
      <c r="L39" s="27"/>
      <c r="M39" s="27"/>
      <c r="N39" s="27"/>
      <c r="O39" s="27"/>
      <c r="P39" s="27"/>
      <c r="Q39" s="59"/>
      <c r="R39" s="51"/>
      <c r="S39" s="71" t="s">
        <v>48</v>
      </c>
      <c r="T39" s="71"/>
      <c r="U39" s="71" t="s">
        <v>17</v>
      </c>
      <c r="V39" s="966" t="s">
        <v>49</v>
      </c>
      <c r="W39" s="967"/>
      <c r="X39" s="968"/>
      <c r="Y39" s="24"/>
    </row>
    <row r="40" spans="1:32" ht="18">
      <c r="A40" s="27"/>
      <c r="B40" s="25"/>
      <c r="C40" s="26"/>
      <c r="D40" s="41"/>
      <c r="E40" s="969" t="s">
        <v>50</v>
      </c>
      <c r="F40" s="970"/>
      <c r="G40" s="970"/>
      <c r="H40" s="970"/>
      <c r="I40" s="83"/>
      <c r="J40" s="973">
        <f>TRUNC(Q805,0)</f>
        <v>320326597</v>
      </c>
      <c r="K40" s="973"/>
      <c r="L40" s="973"/>
      <c r="M40" s="973"/>
      <c r="N40" s="973"/>
      <c r="O40" s="84"/>
      <c r="P40" s="85"/>
      <c r="R40" s="51"/>
      <c r="S40" s="73"/>
      <c r="T40" s="73"/>
      <c r="U40" s="73"/>
      <c r="V40" s="86"/>
      <c r="W40" s="72"/>
      <c r="X40" s="23"/>
      <c r="Y40" s="24"/>
    </row>
    <row r="41" spans="1:32" ht="20.25" customHeight="1">
      <c r="A41" s="27"/>
      <c r="B41" s="87"/>
      <c r="C41" s="88"/>
      <c r="D41" s="88"/>
      <c r="E41" s="971"/>
      <c r="F41" s="972"/>
      <c r="G41" s="972"/>
      <c r="H41" s="972"/>
      <c r="I41" s="89"/>
      <c r="J41" s="974"/>
      <c r="K41" s="974"/>
      <c r="L41" s="974"/>
      <c r="M41" s="974"/>
      <c r="N41" s="974"/>
      <c r="O41" s="90"/>
      <c r="P41" s="91"/>
      <c r="Q41" s="59"/>
      <c r="R41" s="92"/>
      <c r="S41" s="71" t="s">
        <v>51</v>
      </c>
      <c r="T41" s="71"/>
      <c r="U41" s="71" t="s">
        <v>17</v>
      </c>
      <c r="V41" s="966" t="s">
        <v>52</v>
      </c>
      <c r="W41" s="967"/>
      <c r="X41" s="968"/>
      <c r="Y41" s="93"/>
    </row>
    <row r="42" spans="1:32" ht="18" customHeight="1">
      <c r="A42" s="27"/>
      <c r="B42" s="94"/>
      <c r="C42" s="95"/>
      <c r="D42" s="95"/>
      <c r="E42" s="95"/>
      <c r="F42" s="95"/>
      <c r="G42" s="95"/>
      <c r="H42" s="95"/>
      <c r="I42" s="95"/>
      <c r="J42" s="27"/>
      <c r="K42" s="27"/>
      <c r="L42" s="27"/>
      <c r="M42" s="27"/>
      <c r="N42" s="27"/>
      <c r="O42" s="27"/>
      <c r="P42" s="27"/>
      <c r="Q42" s="27"/>
      <c r="R42" s="92"/>
      <c r="S42" s="71"/>
      <c r="T42" s="71"/>
      <c r="U42" s="71"/>
      <c r="V42" s="71"/>
      <c r="W42" s="71"/>
      <c r="X42" s="96"/>
      <c r="Y42" s="93"/>
    </row>
    <row r="43" spans="1:32" ht="6" customHeight="1">
      <c r="A43" s="27"/>
      <c r="B43" s="94"/>
      <c r="C43" s="95"/>
      <c r="D43" s="95"/>
      <c r="E43" s="945" t="s">
        <v>53</v>
      </c>
      <c r="F43" s="946"/>
      <c r="G43" s="946"/>
      <c r="H43" s="946"/>
      <c r="I43" s="949" t="s">
        <v>54</v>
      </c>
      <c r="J43" s="949"/>
      <c r="K43" s="949"/>
      <c r="L43" s="949"/>
      <c r="M43" s="949"/>
      <c r="N43" s="949"/>
      <c r="O43" s="949"/>
      <c r="P43" s="950"/>
      <c r="Q43" s="27"/>
      <c r="R43" s="27"/>
      <c r="T43" s="71"/>
      <c r="U43" s="71"/>
      <c r="V43" s="97"/>
      <c r="W43" s="97"/>
      <c r="X43" s="96"/>
      <c r="Y43" s="93"/>
    </row>
    <row r="44" spans="1:32" ht="27" customHeight="1">
      <c r="A44" s="27"/>
      <c r="B44" s="98"/>
      <c r="C44" s="99"/>
      <c r="D44" s="99"/>
      <c r="E44" s="947"/>
      <c r="F44" s="948"/>
      <c r="G44" s="948"/>
      <c r="H44" s="948"/>
      <c r="I44" s="951"/>
      <c r="J44" s="951"/>
      <c r="K44" s="951"/>
      <c r="L44" s="951"/>
      <c r="M44" s="951"/>
      <c r="N44" s="951"/>
      <c r="O44" s="951"/>
      <c r="P44" s="952"/>
      <c r="Q44" s="27"/>
      <c r="R44" s="27"/>
      <c r="T44" s="27"/>
      <c r="U44" s="27"/>
      <c r="V44" s="27"/>
      <c r="W44" s="27"/>
      <c r="X44" s="27"/>
      <c r="Y44" s="93"/>
    </row>
    <row r="45" spans="1:32" ht="75" customHeight="1">
      <c r="A45" s="598"/>
      <c r="B45" s="677"/>
      <c r="C45" s="678"/>
      <c r="D45" s="678"/>
      <c r="E45" s="979" t="s">
        <v>55</v>
      </c>
      <c r="F45" s="979"/>
      <c r="G45" s="979"/>
      <c r="H45" s="979"/>
      <c r="I45" s="979"/>
      <c r="J45" s="979"/>
      <c r="K45" s="979"/>
      <c r="L45" s="979"/>
      <c r="M45" s="979"/>
      <c r="N45" s="979"/>
      <c r="O45" s="979"/>
      <c r="P45" s="979"/>
      <c r="Q45" s="286"/>
      <c r="R45" s="286"/>
      <c r="S45" s="286"/>
      <c r="T45" s="286"/>
      <c r="U45" s="622"/>
      <c r="V45" s="286"/>
      <c r="W45" s="623"/>
      <c r="X45" s="616"/>
      <c r="Y45" s="617"/>
      <c r="Z45" s="609"/>
      <c r="AA45" s="609"/>
      <c r="AB45" s="610"/>
      <c r="AC45" s="598"/>
      <c r="AD45" s="609"/>
      <c r="AF45" s="611"/>
    </row>
    <row r="46" spans="1:32" ht="27" customHeight="1">
      <c r="A46" s="27"/>
      <c r="B46" s="98"/>
      <c r="C46" s="99"/>
      <c r="D46" s="99"/>
      <c r="E46" s="100"/>
      <c r="F46" s="100"/>
      <c r="G46" s="100"/>
      <c r="H46" s="100"/>
      <c r="I46" s="100"/>
      <c r="J46" s="99"/>
      <c r="K46" s="99"/>
      <c r="L46" s="99"/>
      <c r="M46" s="99"/>
      <c r="N46" s="99"/>
      <c r="O46" s="99"/>
      <c r="P46" s="99"/>
      <c r="Q46" s="99"/>
      <c r="R46" s="99"/>
      <c r="S46" s="99"/>
      <c r="T46" s="99"/>
      <c r="U46" s="27"/>
      <c r="V46" s="27"/>
      <c r="W46" s="27"/>
      <c r="X46" s="27"/>
      <c r="Y46" s="93"/>
    </row>
    <row r="47" spans="1:32" ht="29.25" customHeight="1">
      <c r="B47" s="953" t="s">
        <v>56</v>
      </c>
      <c r="C47" s="954"/>
      <c r="D47" s="954"/>
      <c r="E47" s="954"/>
      <c r="F47" s="954"/>
      <c r="G47" s="954"/>
      <c r="H47" s="954"/>
      <c r="I47" s="954"/>
      <c r="J47" s="954"/>
      <c r="K47" s="954"/>
      <c r="L47" s="954"/>
      <c r="M47" s="954"/>
      <c r="N47" s="955"/>
      <c r="O47" s="101"/>
      <c r="P47" s="956" t="s">
        <v>57</v>
      </c>
      <c r="Q47" s="957"/>
      <c r="R47" s="957"/>
      <c r="S47" s="957"/>
      <c r="T47" s="957"/>
      <c r="U47" s="957"/>
      <c r="V47" s="957"/>
      <c r="W47" s="957"/>
      <c r="X47" s="957"/>
      <c r="Y47" s="958"/>
    </row>
    <row r="48" spans="1:32" ht="18" customHeight="1">
      <c r="P48" s="959" t="s">
        <v>58</v>
      </c>
      <c r="Q48" s="960"/>
      <c r="R48" s="103"/>
      <c r="S48" s="961" t="s">
        <v>59</v>
      </c>
      <c r="T48" s="962"/>
      <c r="U48" s="104"/>
      <c r="V48" s="963" t="s">
        <v>60</v>
      </c>
      <c r="W48" s="964"/>
      <c r="X48" s="964"/>
      <c r="Y48" s="965"/>
    </row>
    <row r="49" spans="2:34" s="105" customFormat="1" ht="24" customHeight="1">
      <c r="B49" s="106" t="s">
        <v>61</v>
      </c>
      <c r="C49" s="927" t="s">
        <v>62</v>
      </c>
      <c r="D49" s="928"/>
      <c r="E49" s="928"/>
      <c r="F49" s="928"/>
      <c r="G49" s="928"/>
      <c r="H49" s="928"/>
      <c r="I49" s="928"/>
      <c r="J49" s="929"/>
      <c r="K49" s="107" t="s">
        <v>63</v>
      </c>
      <c r="L49" s="108" t="s">
        <v>64</v>
      </c>
      <c r="M49" s="109" t="s">
        <v>65</v>
      </c>
      <c r="N49" s="110" t="s">
        <v>66</v>
      </c>
      <c r="O49" s="111"/>
      <c r="P49" s="112" t="s">
        <v>67</v>
      </c>
      <c r="Q49" s="113" t="s">
        <v>66</v>
      </c>
      <c r="R49" s="114"/>
      <c r="S49" s="112" t="s">
        <v>67</v>
      </c>
      <c r="T49" s="113"/>
      <c r="U49" s="115"/>
      <c r="V49" s="116" t="s">
        <v>67</v>
      </c>
      <c r="W49" s="116" t="s">
        <v>68</v>
      </c>
      <c r="X49" s="117" t="s">
        <v>69</v>
      </c>
      <c r="Y49" s="118"/>
      <c r="Z49" s="119"/>
      <c r="AA49" s="119"/>
      <c r="AB49" s="120"/>
      <c r="AD49" s="119"/>
      <c r="AE49" s="121"/>
      <c r="AF49" s="122"/>
      <c r="AH49" s="123"/>
    </row>
    <row r="50" spans="2:34">
      <c r="B50" s="124"/>
      <c r="C50" s="125"/>
      <c r="D50" s="125"/>
      <c r="E50" s="125"/>
      <c r="F50" s="125"/>
      <c r="G50" s="125"/>
      <c r="H50" s="125"/>
      <c r="I50" s="125"/>
      <c r="J50" s="125"/>
      <c r="K50" s="126"/>
      <c r="L50" s="127"/>
      <c r="M50" s="128"/>
      <c r="N50" s="129"/>
      <c r="O50" s="129"/>
      <c r="P50" s="130"/>
      <c r="Q50" s="131"/>
      <c r="R50" s="132"/>
      <c r="S50" s="130"/>
      <c r="T50" s="131"/>
      <c r="U50" s="129"/>
      <c r="V50" s="131"/>
      <c r="W50" s="131"/>
      <c r="X50" s="940"/>
      <c r="Y50" s="941"/>
    </row>
    <row r="51" spans="2:34" ht="20.100000000000001" customHeight="1">
      <c r="B51" s="133">
        <v>1</v>
      </c>
      <c r="C51" s="942" t="s">
        <v>70</v>
      </c>
      <c r="D51" s="942"/>
      <c r="E51" s="942"/>
      <c r="F51" s="942"/>
      <c r="G51" s="942"/>
      <c r="H51" s="942"/>
      <c r="I51" s="942"/>
      <c r="J51" s="942"/>
      <c r="K51" s="942"/>
      <c r="L51" s="942"/>
      <c r="M51" s="943"/>
      <c r="N51" s="134"/>
      <c r="O51" s="135"/>
      <c r="P51" s="136"/>
      <c r="Q51" s="137"/>
      <c r="R51" s="138"/>
      <c r="S51" s="136"/>
      <c r="T51" s="137"/>
      <c r="U51" s="138"/>
      <c r="V51" s="137"/>
      <c r="W51" s="137"/>
      <c r="X51" s="940"/>
      <c r="Y51" s="941"/>
    </row>
    <row r="52" spans="2:34" ht="19.5" customHeight="1">
      <c r="B52" s="139"/>
      <c r="C52" s="944" t="s">
        <v>71</v>
      </c>
      <c r="D52" s="942"/>
      <c r="E52" s="942"/>
      <c r="F52" s="942"/>
      <c r="G52" s="942"/>
      <c r="H52" s="942"/>
      <c r="I52" s="943"/>
      <c r="J52" s="140"/>
      <c r="K52" s="140" t="s">
        <v>63</v>
      </c>
      <c r="L52" s="141">
        <v>1</v>
      </c>
      <c r="M52" s="142">
        <f>+M61</f>
        <v>52463.859999999993</v>
      </c>
      <c r="N52" s="143"/>
      <c r="O52" s="129"/>
      <c r="P52" s="144"/>
      <c r="Q52" s="145"/>
      <c r="R52" s="132"/>
      <c r="S52" s="144"/>
      <c r="T52" s="143"/>
      <c r="U52" s="129"/>
      <c r="V52" s="144"/>
      <c r="W52" s="143"/>
      <c r="X52" s="939"/>
      <c r="Y52" s="939"/>
      <c r="AB52" s="7">
        <f t="shared" ref="AB52:AB77" si="0">+N52-W52</f>
        <v>0</v>
      </c>
    </row>
    <row r="53" spans="2:34" ht="10.5" customHeight="1">
      <c r="B53" s="146"/>
      <c r="C53" s="147"/>
      <c r="D53" s="147"/>
      <c r="E53" s="147"/>
      <c r="F53" s="147"/>
      <c r="G53" s="147"/>
      <c r="H53" s="147"/>
      <c r="I53" s="147"/>
      <c r="J53" s="147"/>
      <c r="K53" s="146"/>
      <c r="L53" s="148"/>
      <c r="M53" s="149"/>
      <c r="N53" s="150"/>
      <c r="O53" s="129"/>
      <c r="P53" s="151"/>
      <c r="Q53" s="152"/>
      <c r="R53" s="129"/>
      <c r="S53" s="151"/>
      <c r="T53" s="153"/>
      <c r="U53" s="129"/>
      <c r="V53" s="151"/>
      <c r="W53" s="153"/>
      <c r="X53" s="154"/>
      <c r="Y53" s="154"/>
    </row>
    <row r="54" spans="2:34" ht="12" customHeight="1">
      <c r="B54" s="155"/>
      <c r="C54" s="156"/>
      <c r="D54" s="156"/>
      <c r="E54" s="156"/>
      <c r="F54" s="156"/>
      <c r="G54" s="156"/>
      <c r="H54" s="156"/>
      <c r="I54" s="156"/>
      <c r="J54" s="156"/>
      <c r="K54" s="156"/>
      <c r="L54" s="156"/>
      <c r="M54" s="157"/>
      <c r="N54" s="150"/>
      <c r="O54" s="129"/>
      <c r="P54" s="151"/>
      <c r="Q54" s="152"/>
      <c r="R54" s="129"/>
      <c r="S54" s="151"/>
      <c r="T54" s="153"/>
      <c r="U54" s="129"/>
      <c r="V54" s="151"/>
      <c r="W54" s="153"/>
      <c r="X54" s="154"/>
      <c r="Y54" s="154"/>
    </row>
    <row r="55" spans="2:34" ht="19.5" customHeight="1">
      <c r="B55" s="158"/>
      <c r="C55" s="854" t="s">
        <v>72</v>
      </c>
      <c r="D55" s="855"/>
      <c r="E55" s="855"/>
      <c r="F55" s="855"/>
      <c r="G55" s="855"/>
      <c r="H55" s="855"/>
      <c r="I55" s="855"/>
      <c r="J55" s="855"/>
      <c r="K55" s="159"/>
      <c r="L55" s="159"/>
      <c r="M55" s="160"/>
      <c r="N55" s="150"/>
      <c r="O55" s="129"/>
      <c r="P55" s="144"/>
      <c r="Q55" s="145"/>
      <c r="R55" s="132"/>
      <c r="S55" s="144"/>
      <c r="T55" s="143"/>
      <c r="U55" s="129"/>
      <c r="V55" s="144"/>
      <c r="W55" s="143"/>
      <c r="X55" s="939"/>
      <c r="Y55" s="939"/>
    </row>
    <row r="56" spans="2:34">
      <c r="B56" s="161">
        <v>1</v>
      </c>
      <c r="C56" s="840" t="s">
        <v>73</v>
      </c>
      <c r="D56" s="841"/>
      <c r="E56" s="841"/>
      <c r="F56" s="841"/>
      <c r="G56" s="841"/>
      <c r="H56" s="841"/>
      <c r="I56" s="841"/>
      <c r="J56" s="842"/>
      <c r="K56" s="161" t="s">
        <v>74</v>
      </c>
      <c r="L56" s="162">
        <v>70.000000885911106</v>
      </c>
      <c r="M56" s="163">
        <v>22575.63</v>
      </c>
      <c r="N56" s="143">
        <f>ROUND(L56*M56,2)</f>
        <v>1580294.12</v>
      </c>
      <c r="O56" s="129"/>
      <c r="P56" s="164"/>
      <c r="Q56" s="145">
        <f>ROUND((ROUNDDOWN(P56,2))*M56,2)</f>
        <v>0</v>
      </c>
      <c r="R56" s="129"/>
      <c r="S56" s="164">
        <v>70.000000885911106</v>
      </c>
      <c r="T56" s="143">
        <f>ROUND(M56*S56,2)</f>
        <v>1580294.12</v>
      </c>
      <c r="U56" s="129"/>
      <c r="V56" s="144">
        <f t="shared" ref="V56:V60" si="1">P56+S56</f>
        <v>70.000000885911106</v>
      </c>
      <c r="W56" s="143">
        <f>ROUND(M56*V56,2)</f>
        <v>1580294.12</v>
      </c>
      <c r="X56" s="792">
        <f t="shared" ref="X56:X60" si="2">IF(N56=0,0)+IF(N56&gt;0,W56/N56)</f>
        <v>1</v>
      </c>
      <c r="Y56" s="793"/>
      <c r="Z56" s="6">
        <v>1580294.1176470588</v>
      </c>
      <c r="AA56" s="6">
        <f>+W56-Z56</f>
        <v>2.3529413156211376E-3</v>
      </c>
      <c r="AB56" s="7">
        <f t="shared" si="0"/>
        <v>0</v>
      </c>
      <c r="AE56" s="79">
        <f>+W56-N56</f>
        <v>0</v>
      </c>
      <c r="AG56" s="19">
        <v>2.5210083913407288E-4</v>
      </c>
    </row>
    <row r="57" spans="2:34">
      <c r="B57" s="161">
        <v>2</v>
      </c>
      <c r="C57" s="840" t="s">
        <v>75</v>
      </c>
      <c r="D57" s="841"/>
      <c r="E57" s="841"/>
      <c r="F57" s="841"/>
      <c r="G57" s="841"/>
      <c r="H57" s="841"/>
      <c r="I57" s="841"/>
      <c r="J57" s="842"/>
      <c r="K57" s="161" t="s">
        <v>74</v>
      </c>
      <c r="L57" s="162">
        <v>70.000008642814706</v>
      </c>
      <c r="M57" s="163">
        <v>17355.46</v>
      </c>
      <c r="N57" s="143">
        <f t="shared" ref="N57:N60" si="3">ROUND(L57*M57,2)</f>
        <v>1214882.3500000001</v>
      </c>
      <c r="O57" s="129"/>
      <c r="P57" s="164"/>
      <c r="Q57" s="145">
        <f t="shared" ref="Q57:Q61" si="4">ROUND((ROUNDDOWN(P57,2))*M57,2)</f>
        <v>0</v>
      </c>
      <c r="R57" s="129"/>
      <c r="S57" s="164">
        <v>70.000008642814706</v>
      </c>
      <c r="T57" s="143">
        <f t="shared" ref="T57:T59" si="5">ROUND(M57*S57,2)</f>
        <v>1214882.3500000001</v>
      </c>
      <c r="U57" s="129"/>
      <c r="V57" s="144">
        <f t="shared" si="1"/>
        <v>70.000008642814706</v>
      </c>
      <c r="W57" s="143">
        <f t="shared" ref="W57:W59" si="6">ROUND(M57*V57,2)</f>
        <v>1214882.3500000001</v>
      </c>
      <c r="X57" s="792">
        <f t="shared" si="2"/>
        <v>1</v>
      </c>
      <c r="Y57" s="793"/>
      <c r="Z57" s="6">
        <v>1214882.3529411766</v>
      </c>
      <c r="AA57" s="6">
        <f t="shared" ref="AA57:AA121" si="7">+W57-Z57</f>
        <v>-2.9411765281111002E-3</v>
      </c>
      <c r="AB57" s="7">
        <f t="shared" si="0"/>
        <v>0</v>
      </c>
      <c r="AE57" s="79">
        <f t="shared" ref="AE57:AE121" si="8">+W57-N57</f>
        <v>0</v>
      </c>
      <c r="AG57" s="19">
        <v>2.1848739525012206E-3</v>
      </c>
    </row>
    <row r="58" spans="2:34" ht="25.5" customHeight="1">
      <c r="B58" s="161">
        <v>3</v>
      </c>
      <c r="C58" s="840" t="s">
        <v>76</v>
      </c>
      <c r="D58" s="841"/>
      <c r="E58" s="841"/>
      <c r="F58" s="841"/>
      <c r="G58" s="841"/>
      <c r="H58" s="841"/>
      <c r="I58" s="841"/>
      <c r="J58" s="842"/>
      <c r="K58" s="161" t="s">
        <v>74</v>
      </c>
      <c r="L58" s="162">
        <v>69.999987665560482</v>
      </c>
      <c r="M58" s="163">
        <v>7296.64</v>
      </c>
      <c r="N58" s="143">
        <f t="shared" si="3"/>
        <v>510764.71</v>
      </c>
      <c r="O58" s="129"/>
      <c r="P58" s="164"/>
      <c r="Q58" s="145">
        <f t="shared" si="4"/>
        <v>0</v>
      </c>
      <c r="R58" s="129"/>
      <c r="S58" s="164">
        <v>69.999987665560482</v>
      </c>
      <c r="T58" s="143">
        <f t="shared" si="5"/>
        <v>510764.71</v>
      </c>
      <c r="U58" s="129"/>
      <c r="V58" s="144">
        <f t="shared" si="1"/>
        <v>69.999987665560482</v>
      </c>
      <c r="W58" s="143">
        <f t="shared" si="6"/>
        <v>510764.71</v>
      </c>
      <c r="X58" s="792">
        <f t="shared" si="2"/>
        <v>1</v>
      </c>
      <c r="Y58" s="793"/>
      <c r="Z58" s="6">
        <v>510764.70588235295</v>
      </c>
      <c r="AA58" s="6">
        <f t="shared" si="7"/>
        <v>4.1176470695063472E-3</v>
      </c>
      <c r="AB58" s="7">
        <f t="shared" si="0"/>
        <v>0</v>
      </c>
      <c r="AE58" s="79">
        <f t="shared" si="8"/>
        <v>0</v>
      </c>
      <c r="AG58" s="19">
        <v>-1.3445378153846832E-3</v>
      </c>
    </row>
    <row r="59" spans="2:34">
      <c r="B59" s="161">
        <v>4</v>
      </c>
      <c r="C59" s="840" t="s">
        <v>77</v>
      </c>
      <c r="D59" s="841"/>
      <c r="E59" s="841"/>
      <c r="F59" s="841"/>
      <c r="G59" s="841"/>
      <c r="H59" s="841"/>
      <c r="I59" s="841"/>
      <c r="J59" s="842"/>
      <c r="K59" s="161" t="s">
        <v>74</v>
      </c>
      <c r="L59" s="162">
        <v>70.000036793416228</v>
      </c>
      <c r="M59" s="163">
        <v>1902.52</v>
      </c>
      <c r="N59" s="143">
        <f t="shared" si="3"/>
        <v>133176.47</v>
      </c>
      <c r="O59" s="129"/>
      <c r="P59" s="164"/>
      <c r="Q59" s="145">
        <f t="shared" si="4"/>
        <v>0</v>
      </c>
      <c r="R59" s="129"/>
      <c r="S59" s="164">
        <v>70.000036793416228</v>
      </c>
      <c r="T59" s="143">
        <f t="shared" si="5"/>
        <v>133176.47</v>
      </c>
      <c r="U59" s="129"/>
      <c r="V59" s="144">
        <f t="shared" si="1"/>
        <v>70.000036793416228</v>
      </c>
      <c r="W59" s="143">
        <f t="shared" si="6"/>
        <v>133176.47</v>
      </c>
      <c r="X59" s="792">
        <f t="shared" si="2"/>
        <v>1</v>
      </c>
      <c r="Y59" s="793"/>
      <c r="Z59" s="6">
        <v>133176.4705882353</v>
      </c>
      <c r="AA59" s="6">
        <f t="shared" si="7"/>
        <v>-5.8823529980145395E-4</v>
      </c>
      <c r="AB59" s="7">
        <f t="shared" si="0"/>
        <v>0</v>
      </c>
      <c r="AE59" s="79">
        <f t="shared" si="8"/>
        <v>0</v>
      </c>
      <c r="AG59" s="19">
        <v>1.0084033615385124E-3</v>
      </c>
    </row>
    <row r="60" spans="2:34">
      <c r="B60" s="161">
        <v>5</v>
      </c>
      <c r="C60" s="840" t="s">
        <v>78</v>
      </c>
      <c r="D60" s="841"/>
      <c r="E60" s="841"/>
      <c r="F60" s="841"/>
      <c r="G60" s="841"/>
      <c r="H60" s="841"/>
      <c r="I60" s="841"/>
      <c r="J60" s="842"/>
      <c r="K60" s="161" t="s">
        <v>74</v>
      </c>
      <c r="L60" s="162">
        <v>70</v>
      </c>
      <c r="M60" s="163">
        <v>3333.61</v>
      </c>
      <c r="N60" s="143">
        <f t="shared" si="3"/>
        <v>233352.7</v>
      </c>
      <c r="O60" s="129"/>
      <c r="P60" s="164"/>
      <c r="Q60" s="145">
        <f t="shared" si="4"/>
        <v>0</v>
      </c>
      <c r="R60" s="129"/>
      <c r="S60" s="164"/>
      <c r="T60" s="145">
        <f t="shared" ref="T60" si="9">ROUND((ROUNDDOWN(S60,2))*M60,2)</f>
        <v>0</v>
      </c>
      <c r="U60" s="129"/>
      <c r="V60" s="144">
        <f t="shared" si="1"/>
        <v>0</v>
      </c>
      <c r="W60" s="150">
        <f t="shared" ref="W60" si="10">ROUND((ROUNDDOWN(V60,2))*M60,2)</f>
        <v>0</v>
      </c>
      <c r="X60" s="792">
        <f t="shared" si="2"/>
        <v>0</v>
      </c>
      <c r="Y60" s="793"/>
      <c r="AA60" s="6">
        <f t="shared" si="7"/>
        <v>0</v>
      </c>
      <c r="AE60" s="79">
        <f t="shared" si="8"/>
        <v>-233352.7</v>
      </c>
      <c r="AG60" s="19">
        <v>3.4453781513548165E-3</v>
      </c>
    </row>
    <row r="61" spans="2:34" s="105" customFormat="1" ht="15">
      <c r="B61" s="165"/>
      <c r="C61" s="843" t="s">
        <v>79</v>
      </c>
      <c r="D61" s="844"/>
      <c r="E61" s="844"/>
      <c r="F61" s="844"/>
      <c r="G61" s="844"/>
      <c r="H61" s="844"/>
      <c r="I61" s="844"/>
      <c r="J61" s="844"/>
      <c r="K61" s="166"/>
      <c r="L61" s="167"/>
      <c r="M61" s="168">
        <f>SUM(M56:M60)</f>
        <v>52463.859999999993</v>
      </c>
      <c r="N61" s="169">
        <f>ROUND(SUM(N52:N60),2)</f>
        <v>3672470.35</v>
      </c>
      <c r="O61" s="170"/>
      <c r="P61" s="144"/>
      <c r="Q61" s="145">
        <f t="shared" si="4"/>
        <v>0</v>
      </c>
      <c r="R61" s="129"/>
      <c r="S61" s="144"/>
      <c r="T61" s="171">
        <f>ROUND(SUM(T52:T60),2)</f>
        <v>3439117.65</v>
      </c>
      <c r="U61" s="170"/>
      <c r="V61" s="172"/>
      <c r="W61" s="171">
        <f>ROUND(SUM(W52:W60),2)</f>
        <v>3439117.65</v>
      </c>
      <c r="X61" s="932">
        <f>IF(N61=0,0)+IF(N61&gt;0,W61/N61)</f>
        <v>0.93645892879706971</v>
      </c>
      <c r="Y61" s="933"/>
      <c r="Z61" s="119">
        <v>3439117.6470588231</v>
      </c>
      <c r="AA61" s="6">
        <f t="shared" si="7"/>
        <v>2.9411767609417439E-3</v>
      </c>
      <c r="AB61" s="7"/>
      <c r="AD61" s="119"/>
      <c r="AE61" s="79">
        <f t="shared" si="8"/>
        <v>-233352.70000000019</v>
      </c>
      <c r="AF61" s="122"/>
      <c r="AH61" s="123"/>
    </row>
    <row r="62" spans="2:34" s="105" customFormat="1" ht="5.25" customHeight="1">
      <c r="B62" s="173"/>
      <c r="C62" s="174"/>
      <c r="D62" s="174"/>
      <c r="E62" s="174"/>
      <c r="F62" s="174"/>
      <c r="G62" s="174"/>
      <c r="H62" s="174"/>
      <c r="I62" s="174"/>
      <c r="J62" s="174"/>
      <c r="K62" s="175"/>
      <c r="L62" s="176"/>
      <c r="M62" s="177"/>
      <c r="N62" s="177"/>
      <c r="O62" s="170"/>
      <c r="P62" s="151"/>
      <c r="Q62" s="177"/>
      <c r="R62" s="129"/>
      <c r="S62" s="151"/>
      <c r="T62" s="178"/>
      <c r="U62" s="170"/>
      <c r="V62" s="179"/>
      <c r="W62" s="178"/>
      <c r="X62" s="180"/>
      <c r="Y62" s="181"/>
      <c r="Z62" s="119"/>
      <c r="AA62" s="6">
        <f t="shared" si="7"/>
        <v>0</v>
      </c>
      <c r="AB62" s="7">
        <f t="shared" si="0"/>
        <v>0</v>
      </c>
      <c r="AD62" s="119"/>
      <c r="AE62" s="79">
        <f t="shared" si="8"/>
        <v>0</v>
      </c>
      <c r="AF62" s="122"/>
      <c r="AH62" s="123"/>
    </row>
    <row r="63" spans="2:34" ht="6" customHeight="1">
      <c r="B63" s="182"/>
      <c r="C63" s="129"/>
      <c r="D63" s="129"/>
      <c r="E63" s="129"/>
      <c r="F63" s="129"/>
      <c r="G63" s="129"/>
      <c r="H63" s="129"/>
      <c r="I63" s="129"/>
      <c r="J63" s="129"/>
      <c r="L63" s="183"/>
      <c r="M63" s="184"/>
      <c r="N63" s="129"/>
      <c r="O63" s="129"/>
      <c r="P63" s="185"/>
      <c r="Q63" s="129"/>
      <c r="R63" s="129"/>
      <c r="S63" s="185"/>
      <c r="T63" s="129"/>
      <c r="U63" s="129"/>
      <c r="V63" s="129"/>
      <c r="W63" s="129"/>
      <c r="X63" s="186"/>
      <c r="Y63" s="187"/>
      <c r="AA63" s="6">
        <f t="shared" si="7"/>
        <v>0</v>
      </c>
      <c r="AB63" s="7">
        <f t="shared" si="0"/>
        <v>0</v>
      </c>
      <c r="AE63" s="79">
        <f t="shared" si="8"/>
        <v>0</v>
      </c>
    </row>
    <row r="64" spans="2:34">
      <c r="B64" s="188"/>
      <c r="C64" s="189" t="s">
        <v>80</v>
      </c>
      <c r="D64" s="190"/>
      <c r="E64" s="190"/>
      <c r="F64" s="190"/>
      <c r="G64" s="190"/>
      <c r="H64" s="190"/>
      <c r="I64" s="190"/>
      <c r="J64" s="190"/>
      <c r="K64" s="190"/>
      <c r="L64" s="190"/>
      <c r="M64" s="191"/>
      <c r="N64" s="191"/>
      <c r="O64" s="135"/>
      <c r="P64" s="192"/>
      <c r="Q64" s="138"/>
      <c r="R64" s="129"/>
      <c r="S64" s="192"/>
      <c r="T64" s="138"/>
      <c r="U64" s="138"/>
      <c r="V64" s="138"/>
      <c r="W64" s="138"/>
      <c r="X64" s="934"/>
      <c r="Y64" s="935"/>
      <c r="AA64" s="6">
        <f t="shared" si="7"/>
        <v>0</v>
      </c>
      <c r="AB64" s="7">
        <f t="shared" si="0"/>
        <v>0</v>
      </c>
      <c r="AE64" s="79">
        <f t="shared" si="8"/>
        <v>0</v>
      </c>
    </row>
    <row r="65" spans="1:34" ht="15">
      <c r="B65" s="193">
        <v>1</v>
      </c>
      <c r="C65" s="936" t="s">
        <v>81</v>
      </c>
      <c r="D65" s="936"/>
      <c r="E65" s="936"/>
      <c r="F65" s="936"/>
      <c r="G65" s="936"/>
      <c r="H65" s="936"/>
      <c r="I65" s="936"/>
      <c r="J65" s="936"/>
      <c r="K65" s="194"/>
      <c r="L65" s="194"/>
      <c r="M65" s="195"/>
      <c r="N65" s="196"/>
      <c r="O65" s="111"/>
      <c r="P65" s="197" t="s">
        <v>67</v>
      </c>
      <c r="Q65" s="116" t="s">
        <v>66</v>
      </c>
      <c r="R65" s="129"/>
      <c r="S65" s="197" t="s">
        <v>67</v>
      </c>
      <c r="T65" s="116"/>
      <c r="U65" s="115"/>
      <c r="V65" s="116" t="s">
        <v>67</v>
      </c>
      <c r="W65" s="116" t="s">
        <v>68</v>
      </c>
      <c r="X65" s="937" t="s">
        <v>69</v>
      </c>
      <c r="Y65" s="937"/>
      <c r="AA65" s="6" t="e">
        <f t="shared" si="7"/>
        <v>#VALUE!</v>
      </c>
      <c r="AB65" s="7" t="e">
        <f t="shared" si="0"/>
        <v>#VALUE!</v>
      </c>
      <c r="AE65" s="79" t="e">
        <f t="shared" si="8"/>
        <v>#VALUE!</v>
      </c>
    </row>
    <row r="66" spans="1:34" ht="14.25" customHeight="1">
      <c r="B66" s="198" t="s">
        <v>82</v>
      </c>
      <c r="C66" s="938" t="s">
        <v>83</v>
      </c>
      <c r="D66" s="938"/>
      <c r="E66" s="938"/>
      <c r="F66" s="938"/>
      <c r="G66" s="938"/>
      <c r="H66" s="938"/>
      <c r="I66" s="938"/>
      <c r="J66" s="938"/>
      <c r="K66" s="199"/>
      <c r="L66" s="199"/>
      <c r="M66" s="195"/>
      <c r="N66" s="196"/>
      <c r="O66" s="111"/>
      <c r="P66" s="164"/>
      <c r="Q66" s="137"/>
      <c r="R66" s="129"/>
      <c r="S66" s="164"/>
      <c r="T66" s="137"/>
      <c r="U66" s="138"/>
      <c r="V66" s="200"/>
      <c r="W66" s="200"/>
      <c r="X66" s="856"/>
      <c r="Y66" s="856"/>
      <c r="AA66" s="6">
        <f t="shared" si="7"/>
        <v>0</v>
      </c>
      <c r="AB66" s="7">
        <f t="shared" si="0"/>
        <v>0</v>
      </c>
      <c r="AE66" s="79">
        <f t="shared" si="8"/>
        <v>0</v>
      </c>
    </row>
    <row r="67" spans="1:34" ht="14.25" customHeight="1">
      <c r="B67" s="201" t="s">
        <v>84</v>
      </c>
      <c r="C67" s="926" t="s">
        <v>85</v>
      </c>
      <c r="D67" s="926"/>
      <c r="E67" s="926"/>
      <c r="F67" s="926"/>
      <c r="G67" s="926"/>
      <c r="H67" s="926"/>
      <c r="I67" s="926"/>
      <c r="J67" s="926"/>
      <c r="K67" s="202"/>
      <c r="L67" s="203"/>
      <c r="M67" s="202"/>
      <c r="N67" s="202"/>
      <c r="O67" s="111"/>
      <c r="P67" s="164"/>
      <c r="Q67" s="137"/>
      <c r="R67" s="129"/>
      <c r="S67" s="164"/>
      <c r="T67" s="137"/>
      <c r="U67" s="138"/>
      <c r="V67" s="137"/>
      <c r="W67" s="137"/>
      <c r="X67" s="849"/>
      <c r="Y67" s="850"/>
    </row>
    <row r="68" spans="1:34" ht="14.25" customHeight="1">
      <c r="B68" s="204"/>
      <c r="C68" s="205"/>
      <c r="D68" s="205"/>
      <c r="E68" s="205"/>
      <c r="F68" s="205"/>
      <c r="G68" s="205"/>
      <c r="H68" s="205"/>
      <c r="I68" s="205"/>
      <c r="J68" s="205"/>
      <c r="K68" s="206"/>
      <c r="L68" s="207"/>
      <c r="M68" s="206"/>
      <c r="N68" s="206"/>
      <c r="O68" s="111"/>
      <c r="P68" s="208"/>
      <c r="Q68" s="138"/>
      <c r="R68" s="129"/>
      <c r="S68" s="208"/>
      <c r="T68" s="138"/>
      <c r="U68" s="138"/>
      <c r="V68" s="138"/>
      <c r="W68" s="138"/>
      <c r="X68" s="209"/>
      <c r="Y68" s="210"/>
    </row>
    <row r="69" spans="1:34" ht="14.25" customHeight="1">
      <c r="A69" s="211"/>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row>
    <row r="70" spans="1:34" ht="14.25" customHeight="1">
      <c r="A70" s="211"/>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1"/>
    </row>
    <row r="71" spans="1:34" ht="28.5" customHeight="1">
      <c r="B71" s="106" t="s">
        <v>61</v>
      </c>
      <c r="C71" s="927" t="s">
        <v>62</v>
      </c>
      <c r="D71" s="928"/>
      <c r="E71" s="928"/>
      <c r="F71" s="928"/>
      <c r="G71" s="928"/>
      <c r="H71" s="928"/>
      <c r="I71" s="928"/>
      <c r="J71" s="929"/>
      <c r="K71" s="107" t="s">
        <v>63</v>
      </c>
      <c r="L71" s="108" t="s">
        <v>64</v>
      </c>
      <c r="M71" s="109" t="s">
        <v>65</v>
      </c>
      <c r="N71" s="212" t="s">
        <v>66</v>
      </c>
      <c r="O71" s="111"/>
      <c r="P71" s="213"/>
      <c r="Q71" s="214"/>
      <c r="R71" s="214"/>
      <c r="S71" s="213"/>
      <c r="T71" s="214"/>
      <c r="U71" s="214"/>
      <c r="V71" s="214"/>
      <c r="W71" s="214"/>
      <c r="X71" s="215"/>
      <c r="Y71" s="216"/>
    </row>
    <row r="72" spans="1:34" ht="18" customHeight="1">
      <c r="B72" s="217">
        <v>1</v>
      </c>
      <c r="C72" s="218" t="s">
        <v>86</v>
      </c>
      <c r="D72" s="219"/>
      <c r="E72" s="219"/>
      <c r="F72" s="219"/>
      <c r="G72" s="219"/>
      <c r="H72" s="219"/>
      <c r="I72" s="219"/>
      <c r="J72" s="219"/>
      <c r="K72" s="219"/>
      <c r="L72" s="219"/>
      <c r="M72" s="219"/>
      <c r="N72" s="220"/>
      <c r="O72" s="111"/>
      <c r="P72" s="221"/>
      <c r="Q72" s="137"/>
      <c r="R72" s="132"/>
      <c r="S72" s="221"/>
      <c r="T72" s="137"/>
      <c r="U72" s="138"/>
      <c r="V72" s="221"/>
      <c r="W72" s="137"/>
      <c r="X72" s="930"/>
      <c r="Y72" s="931"/>
      <c r="AA72" s="6">
        <f t="shared" si="7"/>
        <v>0</v>
      </c>
      <c r="AB72" s="7">
        <f t="shared" si="0"/>
        <v>0</v>
      </c>
      <c r="AE72" s="79">
        <f t="shared" si="8"/>
        <v>0</v>
      </c>
    </row>
    <row r="73" spans="1:34" ht="15.75">
      <c r="B73" s="222"/>
      <c r="C73" s="219" t="s">
        <v>87</v>
      </c>
      <c r="D73" s="219"/>
      <c r="E73" s="219"/>
      <c r="F73" s="219"/>
      <c r="G73" s="219"/>
      <c r="H73" s="219"/>
      <c r="I73" s="219"/>
      <c r="J73" s="219"/>
      <c r="K73" s="223" t="s">
        <v>63</v>
      </c>
      <c r="L73" s="224">
        <v>1</v>
      </c>
      <c r="M73" s="225">
        <f>N187</f>
        <v>135364747</v>
      </c>
      <c r="N73" s="226"/>
      <c r="O73" s="111"/>
      <c r="P73" s="221"/>
      <c r="Q73" s="137"/>
      <c r="R73" s="132"/>
      <c r="S73" s="221"/>
      <c r="T73" s="137"/>
      <c r="U73" s="138"/>
      <c r="V73" s="221"/>
      <c r="W73" s="137"/>
      <c r="X73" s="930"/>
      <c r="Y73" s="931"/>
      <c r="AA73" s="6">
        <f t="shared" si="7"/>
        <v>0</v>
      </c>
      <c r="AB73" s="7">
        <f t="shared" si="0"/>
        <v>0</v>
      </c>
      <c r="AE73" s="79">
        <f t="shared" si="8"/>
        <v>0</v>
      </c>
    </row>
    <row r="74" spans="1:34" ht="15">
      <c r="B74" s="158"/>
      <c r="C74" s="854" t="s">
        <v>88</v>
      </c>
      <c r="D74" s="855"/>
      <c r="E74" s="855"/>
      <c r="F74" s="855"/>
      <c r="G74" s="855"/>
      <c r="H74" s="855"/>
      <c r="I74" s="855"/>
      <c r="J74" s="855"/>
      <c r="K74" s="855"/>
      <c r="L74" s="227"/>
      <c r="M74" s="221"/>
      <c r="N74" s="221"/>
      <c r="O74" s="111"/>
      <c r="P74" s="228"/>
      <c r="Q74" s="229"/>
      <c r="R74" s="138"/>
      <c r="S74" s="228"/>
      <c r="T74" s="229"/>
      <c r="U74" s="138"/>
      <c r="V74" s="229"/>
      <c r="W74" s="229"/>
      <c r="X74" s="230"/>
      <c r="Y74" s="231"/>
    </row>
    <row r="75" spans="1:34" ht="21.75" customHeight="1">
      <c r="B75" s="232"/>
      <c r="C75" s="918" t="s">
        <v>81</v>
      </c>
      <c r="D75" s="919"/>
      <c r="E75" s="919"/>
      <c r="F75" s="919"/>
      <c r="G75" s="919"/>
      <c r="H75" s="919"/>
      <c r="I75" s="919"/>
      <c r="J75" s="920"/>
      <c r="K75" s="232"/>
      <c r="L75" s="232"/>
      <c r="M75" s="233"/>
      <c r="N75" s="233"/>
      <c r="O75" s="111"/>
      <c r="P75" s="234" t="s">
        <v>67</v>
      </c>
      <c r="Q75" s="235" t="s">
        <v>66</v>
      </c>
      <c r="R75" s="236"/>
      <c r="S75" s="234" t="s">
        <v>67</v>
      </c>
      <c r="T75" s="235" t="s">
        <v>66</v>
      </c>
      <c r="U75" s="237"/>
      <c r="V75" s="238" t="s">
        <v>67</v>
      </c>
      <c r="W75" s="235" t="s">
        <v>68</v>
      </c>
      <c r="X75" s="921" t="s">
        <v>69</v>
      </c>
      <c r="Y75" s="922"/>
    </row>
    <row r="76" spans="1:34" ht="21.75" customHeight="1">
      <c r="B76" s="239">
        <v>1</v>
      </c>
      <c r="C76" s="232" t="s">
        <v>89</v>
      </c>
      <c r="D76" s="240"/>
      <c r="E76" s="240"/>
      <c r="F76" s="240"/>
      <c r="G76" s="240"/>
      <c r="H76" s="240"/>
      <c r="I76" s="240"/>
      <c r="J76" s="241"/>
      <c r="K76" s="242"/>
      <c r="L76" s="232"/>
      <c r="M76" s="243"/>
      <c r="N76" s="233"/>
      <c r="O76" s="111"/>
      <c r="P76" s="164"/>
      <c r="Q76" s="244">
        <f>ROUND((ROUNDDOWN(P76,2))*M76,2)</f>
        <v>0</v>
      </c>
      <c r="R76" s="129"/>
      <c r="S76" s="164"/>
      <c r="T76" s="653">
        <f>ROUND((ROUNDDOWN(S76,2))*M76,2)</f>
        <v>0</v>
      </c>
      <c r="U76" s="129"/>
      <c r="V76" s="144">
        <f t="shared" ref="V76:V84" si="11">P76+S76</f>
        <v>0</v>
      </c>
      <c r="W76" s="150">
        <f>ROUND((ROUNDDOWN(V76,2))*M76,2)</f>
        <v>0</v>
      </c>
      <c r="X76" s="792">
        <f t="shared" ref="X76:X138" si="12">IF(N76=0,0)+IF(N76&gt;0,W76/N76)</f>
        <v>0</v>
      </c>
      <c r="Y76" s="793"/>
      <c r="AE76" s="79" t="e">
        <f>+W75-N76</f>
        <v>#VALUE!</v>
      </c>
    </row>
    <row r="77" spans="1:34" ht="21.75" customHeight="1">
      <c r="B77" s="239">
        <v>1.1000000000000001</v>
      </c>
      <c r="C77" s="923" t="s">
        <v>90</v>
      </c>
      <c r="D77" s="924"/>
      <c r="E77" s="924"/>
      <c r="F77" s="924"/>
      <c r="G77" s="924"/>
      <c r="H77" s="924"/>
      <c r="I77" s="924"/>
      <c r="J77" s="925"/>
      <c r="K77" s="242"/>
      <c r="L77" s="232"/>
      <c r="M77" s="243"/>
      <c r="N77" s="233"/>
      <c r="O77" s="129"/>
      <c r="P77" s="164"/>
      <c r="Q77" s="244">
        <f>ROUND((ROUNDDOWN(P77,2))*M77,2)</f>
        <v>0</v>
      </c>
      <c r="R77" s="129"/>
      <c r="S77" s="164"/>
      <c r="T77" s="653">
        <f>ROUND((ROUNDDOWN(S77,2))*M77,2)</f>
        <v>0</v>
      </c>
      <c r="U77" s="129"/>
      <c r="V77" s="144">
        <f t="shared" si="11"/>
        <v>0</v>
      </c>
      <c r="W77" s="150">
        <f>ROUND((ROUNDDOWN(V77,2))*M77,2)</f>
        <v>0</v>
      </c>
      <c r="X77" s="792">
        <f t="shared" si="12"/>
        <v>0</v>
      </c>
      <c r="Y77" s="793"/>
      <c r="AA77" s="6">
        <f t="shared" si="7"/>
        <v>0</v>
      </c>
      <c r="AB77" s="7">
        <f t="shared" si="0"/>
        <v>0</v>
      </c>
      <c r="AE77" s="79">
        <f t="shared" si="8"/>
        <v>0</v>
      </c>
    </row>
    <row r="78" spans="1:34" s="80" customFormat="1" ht="21.75" customHeight="1">
      <c r="A78" s="19"/>
      <c r="B78" s="245" t="s">
        <v>84</v>
      </c>
      <c r="C78" s="828" t="s">
        <v>91</v>
      </c>
      <c r="D78" s="829"/>
      <c r="E78" s="829" t="s">
        <v>92</v>
      </c>
      <c r="F78" s="829"/>
      <c r="G78" s="829"/>
      <c r="H78" s="829"/>
      <c r="I78" s="829" t="s">
        <v>92</v>
      </c>
      <c r="J78" s="830"/>
      <c r="K78" s="246" t="s">
        <v>74</v>
      </c>
      <c r="L78" s="247">
        <v>70</v>
      </c>
      <c r="M78" s="248">
        <v>10467</v>
      </c>
      <c r="N78" s="249">
        <f>ROUND(L78*M78,2)</f>
        <v>732690</v>
      </c>
      <c r="O78" s="129"/>
      <c r="P78" s="261">
        <v>70</v>
      </c>
      <c r="Q78" s="652">
        <f>+P78*M78</f>
        <v>732690</v>
      </c>
      <c r="R78" s="251"/>
      <c r="S78" s="250"/>
      <c r="T78" s="654"/>
      <c r="U78" s="251"/>
      <c r="V78" s="252">
        <f t="shared" si="11"/>
        <v>70</v>
      </c>
      <c r="W78" s="143">
        <f>ROUND(M78*V78,2)</f>
        <v>732690</v>
      </c>
      <c r="X78" s="792">
        <f t="shared" ref="X78" si="13">IF(N78=0,0)+IF(N78&gt;0,W78/N78)</f>
        <v>1</v>
      </c>
      <c r="Y78" s="793"/>
      <c r="Z78" s="6">
        <v>707140</v>
      </c>
      <c r="AA78" s="6">
        <f>+W79-Z78</f>
        <v>-707140</v>
      </c>
      <c r="AB78" s="7">
        <f>+N78-W79</f>
        <v>732690</v>
      </c>
      <c r="AC78" s="19"/>
      <c r="AD78" s="6">
        <f>+Z78/M78</f>
        <v>67.558994936466988</v>
      </c>
      <c r="AE78" s="79">
        <f>+T84+Q83</f>
        <v>1316121.3</v>
      </c>
      <c r="AG78" s="19">
        <v>365</v>
      </c>
      <c r="AH78" s="253"/>
    </row>
    <row r="79" spans="1:34" s="80" customFormat="1" ht="21.75" customHeight="1">
      <c r="A79" s="19"/>
      <c r="B79" s="254" t="s">
        <v>84</v>
      </c>
      <c r="C79" s="831" t="s">
        <v>91</v>
      </c>
      <c r="D79" s="832"/>
      <c r="E79" s="832" t="s">
        <v>92</v>
      </c>
      <c r="F79" s="832"/>
      <c r="G79" s="832"/>
      <c r="H79" s="832"/>
      <c r="I79" s="832" t="s">
        <v>92</v>
      </c>
      <c r="J79" s="833"/>
      <c r="K79" s="255" t="s">
        <v>74</v>
      </c>
      <c r="L79" s="162">
        <v>70</v>
      </c>
      <c r="M79" s="163">
        <v>10102</v>
      </c>
      <c r="N79" s="143"/>
      <c r="O79" s="129"/>
      <c r="P79" s="261">
        <v>-70</v>
      </c>
      <c r="Q79" s="651">
        <f>ROUND((ROUNDDOWN(P79,2))*M79,2)</f>
        <v>-707140</v>
      </c>
      <c r="R79" s="251"/>
      <c r="S79" s="250">
        <v>70</v>
      </c>
      <c r="T79" s="654">
        <f>ROUND(M79*S79,2)</f>
        <v>707140</v>
      </c>
      <c r="U79" s="251"/>
      <c r="V79" s="252">
        <f t="shared" si="11"/>
        <v>0</v>
      </c>
      <c r="W79" s="143">
        <f>ROUND(M78*V79,2)</f>
        <v>0</v>
      </c>
      <c r="X79" s="792">
        <f>IF(N78=0,0)+IF(N78&gt;0,W79/N78)</f>
        <v>0</v>
      </c>
      <c r="Y79" s="793"/>
      <c r="Z79" s="6"/>
      <c r="AA79" s="6"/>
      <c r="AB79" s="7"/>
      <c r="AC79" s="19"/>
      <c r="AD79" s="6"/>
      <c r="AE79" s="79"/>
      <c r="AG79" s="19"/>
      <c r="AH79" s="253"/>
    </row>
    <row r="80" spans="1:34" s="80" customFormat="1" ht="21.75" customHeight="1">
      <c r="A80" s="19"/>
      <c r="B80" s="245" t="s">
        <v>93</v>
      </c>
      <c r="C80" s="828" t="s">
        <v>94</v>
      </c>
      <c r="D80" s="829"/>
      <c r="E80" s="829" t="s">
        <v>94</v>
      </c>
      <c r="F80" s="829"/>
      <c r="G80" s="829"/>
      <c r="H80" s="829"/>
      <c r="I80" s="829" t="s">
        <v>94</v>
      </c>
      <c r="J80" s="830"/>
      <c r="K80" s="246" t="s">
        <v>95</v>
      </c>
      <c r="L80" s="247">
        <v>70</v>
      </c>
      <c r="M80" s="248">
        <v>2858</v>
      </c>
      <c r="N80" s="249">
        <f>ROUND(L80*M80,2)</f>
        <v>200060</v>
      </c>
      <c r="O80" s="129"/>
      <c r="P80" s="261">
        <v>70</v>
      </c>
      <c r="Q80" s="651">
        <f>ROUND((ROUNDDOWN(P80,2))*M80,2)</f>
        <v>200060</v>
      </c>
      <c r="R80" s="251"/>
      <c r="S80" s="250"/>
      <c r="T80" s="654"/>
      <c r="U80" s="251"/>
      <c r="V80" s="252">
        <f t="shared" si="11"/>
        <v>70</v>
      </c>
      <c r="W80" s="143">
        <f>ROUND(M80*V80,2)</f>
        <v>200060</v>
      </c>
      <c r="X80" s="792">
        <f t="shared" ref="X80" si="14">IF(N80=0,0)+IF(N80&gt;0,W80/N80)</f>
        <v>1</v>
      </c>
      <c r="Y80" s="793"/>
      <c r="Z80" s="6">
        <v>197120</v>
      </c>
      <c r="AA80" s="6">
        <f>+W81-Z80</f>
        <v>-197120</v>
      </c>
      <c r="AB80" s="7">
        <f>+N80-W81</f>
        <v>200060</v>
      </c>
      <c r="AC80" s="19"/>
      <c r="AD80" s="6">
        <f>+Z80/M80</f>
        <v>68.971308607417768</v>
      </c>
      <c r="AE80" s="79">
        <f>+W81-N80</f>
        <v>-200060</v>
      </c>
      <c r="AG80" s="19">
        <v>42</v>
      </c>
      <c r="AH80" s="253"/>
    </row>
    <row r="81" spans="1:34" s="80" customFormat="1" ht="21.75" customHeight="1">
      <c r="A81" s="19"/>
      <c r="B81" s="254" t="s">
        <v>93</v>
      </c>
      <c r="C81" s="831" t="s">
        <v>94</v>
      </c>
      <c r="D81" s="832"/>
      <c r="E81" s="832" t="s">
        <v>94</v>
      </c>
      <c r="F81" s="832"/>
      <c r="G81" s="832"/>
      <c r="H81" s="832"/>
      <c r="I81" s="832" t="s">
        <v>94</v>
      </c>
      <c r="J81" s="833"/>
      <c r="K81" s="255" t="s">
        <v>95</v>
      </c>
      <c r="L81" s="162">
        <v>70</v>
      </c>
      <c r="M81" s="163">
        <f>+M80-AG80</f>
        <v>2816</v>
      </c>
      <c r="N81" s="143"/>
      <c r="O81" s="129"/>
      <c r="P81" s="261">
        <v>-70</v>
      </c>
      <c r="Q81" s="651">
        <f>ROUND((ROUNDDOWN(P81,2))*M81,2)</f>
        <v>-197120</v>
      </c>
      <c r="R81" s="251"/>
      <c r="S81" s="250">
        <v>70</v>
      </c>
      <c r="T81" s="654">
        <f>ROUND(M81*S81,2)</f>
        <v>197120</v>
      </c>
      <c r="U81" s="251"/>
      <c r="V81" s="252">
        <f t="shared" si="11"/>
        <v>0</v>
      </c>
      <c r="W81" s="143">
        <f>ROUND(M80*V81,2)</f>
        <v>0</v>
      </c>
      <c r="X81" s="792">
        <f>IF(N80=0,0)+IF(N80&gt;0,W81/N80)</f>
        <v>0</v>
      </c>
      <c r="Y81" s="793"/>
      <c r="Z81" s="6"/>
      <c r="AA81" s="6"/>
      <c r="AB81" s="7"/>
      <c r="AC81" s="19"/>
      <c r="AD81" s="6"/>
      <c r="AE81" s="79"/>
      <c r="AG81" s="19"/>
      <c r="AH81" s="253"/>
    </row>
    <row r="82" spans="1:34" s="80" customFormat="1" ht="21.75" customHeight="1">
      <c r="A82" s="19"/>
      <c r="B82" s="258">
        <v>1.4</v>
      </c>
      <c r="C82" s="834" t="s">
        <v>96</v>
      </c>
      <c r="D82" s="835"/>
      <c r="E82" s="835"/>
      <c r="F82" s="835"/>
      <c r="G82" s="835"/>
      <c r="H82" s="835"/>
      <c r="I82" s="835"/>
      <c r="J82" s="836"/>
      <c r="K82" s="161"/>
      <c r="L82" s="162"/>
      <c r="M82" s="163"/>
      <c r="N82" s="143">
        <f>ROUND(L82*M82,2)</f>
        <v>0</v>
      </c>
      <c r="O82" s="129"/>
      <c r="P82" s="164"/>
      <c r="Q82" s="652">
        <f>ROUND(M82*P82,2)</f>
        <v>0</v>
      </c>
      <c r="R82" s="129"/>
      <c r="S82" s="250"/>
      <c r="T82" s="654"/>
      <c r="U82" s="251"/>
      <c r="V82" s="252">
        <f t="shared" si="11"/>
        <v>0</v>
      </c>
      <c r="W82" s="143">
        <f>ROUND(M82*V82,2)</f>
        <v>0</v>
      </c>
      <c r="X82" s="792">
        <f t="shared" si="12"/>
        <v>0</v>
      </c>
      <c r="Y82" s="793"/>
      <c r="Z82" s="6"/>
      <c r="AA82" s="6">
        <f t="shared" si="7"/>
        <v>0</v>
      </c>
      <c r="AB82" s="7">
        <f t="shared" ref="AB82:AB167" si="15">+N82-W82</f>
        <v>0</v>
      </c>
      <c r="AC82" s="19"/>
      <c r="AD82" s="6" t="e">
        <f>+Z82/M82</f>
        <v>#DIV/0!</v>
      </c>
      <c r="AE82" s="79">
        <f t="shared" si="8"/>
        <v>0</v>
      </c>
      <c r="AG82" s="19"/>
      <c r="AH82" s="253"/>
    </row>
    <row r="83" spans="1:34" s="80" customFormat="1" ht="21.75" customHeight="1">
      <c r="A83" s="19"/>
      <c r="B83" s="245" t="s">
        <v>97</v>
      </c>
      <c r="C83" s="828" t="s">
        <v>98</v>
      </c>
      <c r="D83" s="829"/>
      <c r="E83" s="829" t="s">
        <v>92</v>
      </c>
      <c r="F83" s="829"/>
      <c r="G83" s="829"/>
      <c r="H83" s="829"/>
      <c r="I83" s="829" t="s">
        <v>92</v>
      </c>
      <c r="J83" s="830"/>
      <c r="K83" s="246" t="s">
        <v>95</v>
      </c>
      <c r="L83" s="247">
        <v>15.3</v>
      </c>
      <c r="M83" s="248">
        <v>43061</v>
      </c>
      <c r="N83" s="249">
        <f>ROUND(L83*M83,2)</f>
        <v>658833.30000000005</v>
      </c>
      <c r="O83" s="129"/>
      <c r="P83" s="250">
        <v>15.3</v>
      </c>
      <c r="Q83" s="651">
        <f>ROUND((ROUNDDOWN(P83,2))*M83,2)</f>
        <v>658833.30000000005</v>
      </c>
      <c r="R83" s="251"/>
      <c r="S83" s="250"/>
      <c r="T83" s="654">
        <f>ROUND(M83*S83,2)</f>
        <v>0</v>
      </c>
      <c r="U83" s="251"/>
      <c r="V83" s="252">
        <f t="shared" si="11"/>
        <v>15.3</v>
      </c>
      <c r="W83" s="143">
        <f>ROUND(M83*V83,2)</f>
        <v>658833.30000000005</v>
      </c>
      <c r="X83" s="792">
        <f t="shared" si="12"/>
        <v>1</v>
      </c>
      <c r="Y83" s="793"/>
      <c r="Z83" s="6">
        <v>657288</v>
      </c>
      <c r="AA83" s="6">
        <f>+W84-Z83</f>
        <v>-657288</v>
      </c>
      <c r="AB83" s="7">
        <f>+N83-W84</f>
        <v>658833.30000000005</v>
      </c>
      <c r="AC83" s="19"/>
      <c r="AD83" s="6">
        <f>+Z83/M83</f>
        <v>15.264113699170943</v>
      </c>
      <c r="AE83" s="79">
        <f>+W84-N83</f>
        <v>-658833.30000000005</v>
      </c>
      <c r="AG83" s="19">
        <v>101</v>
      </c>
      <c r="AH83" s="253"/>
    </row>
    <row r="84" spans="1:34" s="80" customFormat="1" ht="21.75" customHeight="1">
      <c r="A84" s="19"/>
      <c r="B84" s="254" t="s">
        <v>97</v>
      </c>
      <c r="C84" s="831" t="s">
        <v>98</v>
      </c>
      <c r="D84" s="832"/>
      <c r="E84" s="832" t="s">
        <v>92</v>
      </c>
      <c r="F84" s="832"/>
      <c r="G84" s="832"/>
      <c r="H84" s="832"/>
      <c r="I84" s="832" t="s">
        <v>92</v>
      </c>
      <c r="J84" s="833"/>
      <c r="K84" s="255" t="s">
        <v>95</v>
      </c>
      <c r="L84" s="162">
        <v>15.3</v>
      </c>
      <c r="M84" s="163">
        <f>+M83-AG83</f>
        <v>42960</v>
      </c>
      <c r="N84" s="143"/>
      <c r="O84" s="129"/>
      <c r="P84" s="250">
        <v>-15.3</v>
      </c>
      <c r="Q84" s="651">
        <f>ROUND((ROUNDDOWN(P84,2))*M84,2)</f>
        <v>-657288</v>
      </c>
      <c r="R84" s="251"/>
      <c r="S84" s="250">
        <v>15.3</v>
      </c>
      <c r="T84" s="654">
        <f>ROUND(M84*S84,2)</f>
        <v>657288</v>
      </c>
      <c r="U84" s="251"/>
      <c r="V84" s="252">
        <f t="shared" si="11"/>
        <v>0</v>
      </c>
      <c r="W84" s="143">
        <f>ROUND(M83*V84,2)</f>
        <v>0</v>
      </c>
      <c r="X84" s="792">
        <f>IF(N83=0,0)+IF(N83&gt;0,W84/N83)</f>
        <v>0</v>
      </c>
      <c r="Y84" s="793"/>
      <c r="Z84" s="6"/>
      <c r="AA84" s="6"/>
      <c r="AB84" s="7"/>
      <c r="AC84" s="19"/>
      <c r="AD84" s="6"/>
      <c r="AE84" s="79"/>
      <c r="AG84" s="19"/>
      <c r="AH84" s="253"/>
    </row>
    <row r="85" spans="1:34" s="80" customFormat="1" ht="21.75" customHeight="1">
      <c r="A85" s="19"/>
      <c r="B85" s="239">
        <v>2</v>
      </c>
      <c r="C85" s="915" t="s">
        <v>99</v>
      </c>
      <c r="D85" s="916"/>
      <c r="E85" s="916"/>
      <c r="F85" s="916"/>
      <c r="G85" s="916"/>
      <c r="H85" s="916"/>
      <c r="I85" s="916"/>
      <c r="J85" s="917"/>
      <c r="K85" s="259"/>
      <c r="L85" s="259"/>
      <c r="M85" s="259"/>
      <c r="N85" s="259"/>
      <c r="O85" s="111"/>
      <c r="P85" s="164"/>
      <c r="Q85" s="652">
        <f>ROUND(M85*P85,2)</f>
        <v>0</v>
      </c>
      <c r="R85" s="129"/>
      <c r="S85" s="250"/>
      <c r="T85" s="654"/>
      <c r="U85" s="251"/>
      <c r="V85" s="252">
        <f t="shared" ref="V85:V166" si="16">P85+S85</f>
        <v>0</v>
      </c>
      <c r="W85" s="143">
        <f>ROUND(M85*V85,2)</f>
        <v>0</v>
      </c>
      <c r="X85" s="792">
        <f t="shared" si="12"/>
        <v>0</v>
      </c>
      <c r="Y85" s="793"/>
      <c r="Z85" s="6"/>
      <c r="AA85" s="6">
        <f t="shared" si="7"/>
        <v>0</v>
      </c>
      <c r="AB85" s="7">
        <f t="shared" si="15"/>
        <v>0</v>
      </c>
      <c r="AC85" s="19"/>
      <c r="AD85" s="6" t="e">
        <f>+Z85/M85</f>
        <v>#DIV/0!</v>
      </c>
      <c r="AE85" s="79">
        <f t="shared" si="8"/>
        <v>0</v>
      </c>
      <c r="AG85" s="19"/>
      <c r="AH85" s="253"/>
    </row>
    <row r="86" spans="1:34" s="80" customFormat="1" ht="21.75" customHeight="1">
      <c r="A86" s="19"/>
      <c r="B86" s="258">
        <v>2.1</v>
      </c>
      <c r="C86" s="813" t="s">
        <v>100</v>
      </c>
      <c r="D86" s="814"/>
      <c r="E86" s="814"/>
      <c r="F86" s="814"/>
      <c r="G86" s="814"/>
      <c r="H86" s="814"/>
      <c r="I86" s="814"/>
      <c r="J86" s="815"/>
      <c r="K86" s="161"/>
      <c r="L86" s="162"/>
      <c r="M86" s="163"/>
      <c r="N86" s="143">
        <f>ROUND(L86*M86,2)</f>
        <v>0</v>
      </c>
      <c r="O86" s="129"/>
      <c r="P86" s="164"/>
      <c r="Q86" s="652">
        <f>ROUND(M86*P86,2)</f>
        <v>0</v>
      </c>
      <c r="R86" s="129"/>
      <c r="S86" s="260"/>
      <c r="T86" s="654">
        <f>ROUND(M86*S86,2)</f>
        <v>0</v>
      </c>
      <c r="U86" s="251"/>
      <c r="V86" s="252">
        <f t="shared" si="16"/>
        <v>0</v>
      </c>
      <c r="W86" s="143">
        <f>ROUND(M86*V86,2)</f>
        <v>0</v>
      </c>
      <c r="X86" s="792">
        <f t="shared" si="12"/>
        <v>0</v>
      </c>
      <c r="Y86" s="793"/>
      <c r="Z86" s="6"/>
      <c r="AA86" s="6">
        <f t="shared" si="7"/>
        <v>0</v>
      </c>
      <c r="AB86" s="7">
        <f t="shared" si="15"/>
        <v>0</v>
      </c>
      <c r="AC86" s="19"/>
      <c r="AD86" s="6" t="e">
        <f>+Z86/M86</f>
        <v>#DIV/0!</v>
      </c>
      <c r="AE86" s="79">
        <f t="shared" si="8"/>
        <v>0</v>
      </c>
      <c r="AG86" s="19"/>
      <c r="AH86" s="253"/>
    </row>
    <row r="87" spans="1:34" s="80" customFormat="1" ht="21.75" customHeight="1">
      <c r="A87" s="19"/>
      <c r="B87" s="245" t="s">
        <v>101</v>
      </c>
      <c r="C87" s="828" t="s">
        <v>102</v>
      </c>
      <c r="D87" s="829"/>
      <c r="E87" s="829" t="s">
        <v>103</v>
      </c>
      <c r="F87" s="829"/>
      <c r="G87" s="829"/>
      <c r="H87" s="829"/>
      <c r="I87" s="829" t="s">
        <v>103</v>
      </c>
      <c r="J87" s="830"/>
      <c r="K87" s="246" t="s">
        <v>95</v>
      </c>
      <c r="L87" s="247">
        <v>11.11</v>
      </c>
      <c r="M87" s="248">
        <v>48505</v>
      </c>
      <c r="N87" s="249">
        <f>ROUND(L87*M87,2)</f>
        <v>538890.55000000005</v>
      </c>
      <c r="O87" s="129"/>
      <c r="P87" s="250">
        <v>11.11</v>
      </c>
      <c r="Q87" s="652">
        <f t="shared" ref="Q87" si="17">ROUND(M87*P87,2)</f>
        <v>538890.55000000005</v>
      </c>
      <c r="R87" s="251"/>
      <c r="S87" s="250"/>
      <c r="T87" s="654">
        <f>ROUND(M87*S87,2)</f>
        <v>0</v>
      </c>
      <c r="U87" s="251"/>
      <c r="V87" s="252">
        <f>S87+P87</f>
        <v>11.11</v>
      </c>
      <c r="W87" s="143">
        <f>ROUND(M87*V87,2)</f>
        <v>538890.55000000005</v>
      </c>
      <c r="X87" s="792">
        <f t="shared" ref="X87" si="18">IF(N87=0,0)+IF(N87&gt;0,W87/N87)</f>
        <v>1</v>
      </c>
      <c r="Y87" s="793"/>
      <c r="Z87" s="6">
        <v>538279.5</v>
      </c>
      <c r="AA87" s="6">
        <f>+W88-Z87</f>
        <v>-538279.5</v>
      </c>
      <c r="AB87" s="7">
        <f>+N87-W88</f>
        <v>538890.55000000005</v>
      </c>
      <c r="AC87" s="19"/>
      <c r="AD87" s="6">
        <f>+Z87/M87</f>
        <v>11.097402329656736</v>
      </c>
      <c r="AE87" s="79">
        <f>+W88-N87</f>
        <v>-538890.55000000005</v>
      </c>
      <c r="AG87" s="19">
        <v>55</v>
      </c>
      <c r="AH87" s="253"/>
    </row>
    <row r="88" spans="1:34" s="80" customFormat="1" ht="21.75" customHeight="1">
      <c r="A88" s="19"/>
      <c r="B88" s="254" t="s">
        <v>101</v>
      </c>
      <c r="C88" s="831" t="s">
        <v>102</v>
      </c>
      <c r="D88" s="832"/>
      <c r="E88" s="832" t="s">
        <v>103</v>
      </c>
      <c r="F88" s="832"/>
      <c r="G88" s="832"/>
      <c r="H88" s="832"/>
      <c r="I88" s="832" t="s">
        <v>103</v>
      </c>
      <c r="J88" s="833"/>
      <c r="K88" s="255" t="s">
        <v>95</v>
      </c>
      <c r="L88" s="162">
        <f>+S88</f>
        <v>11.11</v>
      </c>
      <c r="M88" s="163">
        <f>+M87-AG87</f>
        <v>48450</v>
      </c>
      <c r="N88" s="143"/>
      <c r="O88" s="129"/>
      <c r="P88" s="250">
        <v>-11.11</v>
      </c>
      <c r="Q88" s="652">
        <f t="shared" ref="Q88:Q90" si="19">ROUND(M88*P88,2)</f>
        <v>-538279.5</v>
      </c>
      <c r="R88" s="251"/>
      <c r="S88" s="250">
        <v>11.11</v>
      </c>
      <c r="T88" s="652">
        <f>ROUND(M88*S88,2)</f>
        <v>538279.5</v>
      </c>
      <c r="U88" s="251"/>
      <c r="V88" s="252">
        <f>S88+P88</f>
        <v>0</v>
      </c>
      <c r="W88" s="143">
        <f>ROUND(M87*V88,2)</f>
        <v>0</v>
      </c>
      <c r="X88" s="792">
        <f>IF(N87=0,0)+IF(N87&gt;0,W88/N87)</f>
        <v>0</v>
      </c>
      <c r="Y88" s="793"/>
      <c r="Z88" s="6"/>
      <c r="AA88" s="6"/>
      <c r="AB88" s="7"/>
      <c r="AC88" s="19"/>
      <c r="AD88" s="6"/>
      <c r="AE88" s="79"/>
      <c r="AG88" s="19"/>
      <c r="AH88" s="253"/>
    </row>
    <row r="89" spans="1:34" s="80" customFormat="1" ht="21.75" customHeight="1">
      <c r="A89" s="19"/>
      <c r="B89" s="245" t="s">
        <v>104</v>
      </c>
      <c r="C89" s="828" t="s">
        <v>105</v>
      </c>
      <c r="D89" s="829"/>
      <c r="E89" s="829" t="s">
        <v>106</v>
      </c>
      <c r="F89" s="829"/>
      <c r="G89" s="829"/>
      <c r="H89" s="829"/>
      <c r="I89" s="829" t="s">
        <v>106</v>
      </c>
      <c r="J89" s="830"/>
      <c r="K89" s="246" t="s">
        <v>95</v>
      </c>
      <c r="L89" s="247">
        <v>14.26</v>
      </c>
      <c r="M89" s="248">
        <v>11607</v>
      </c>
      <c r="N89" s="249">
        <f>ROUND(L89*M89,2)</f>
        <v>165515.82</v>
      </c>
      <c r="O89" s="129"/>
      <c r="P89" s="261">
        <v>14.26</v>
      </c>
      <c r="Q89" s="652">
        <f t="shared" ref="Q89" si="20">ROUND(M89*P89,2)</f>
        <v>165515.82</v>
      </c>
      <c r="R89" s="251"/>
      <c r="S89" s="250"/>
      <c r="T89" s="654">
        <f>ROUND(M89*S89,2)</f>
        <v>0</v>
      </c>
      <c r="U89" s="251"/>
      <c r="V89" s="252">
        <f>P89+S89</f>
        <v>14.26</v>
      </c>
      <c r="W89" s="143">
        <f>ROUND(M89*V89,2)</f>
        <v>165515.82</v>
      </c>
      <c r="X89" s="792">
        <f t="shared" ref="X89" si="21">IF(N89=0,0)+IF(N89&gt;0,W89/N89)</f>
        <v>1</v>
      </c>
      <c r="Y89" s="793"/>
      <c r="Z89" s="6">
        <v>137692</v>
      </c>
      <c r="AA89" s="6">
        <f>+W90-Z89</f>
        <v>-137692</v>
      </c>
      <c r="AB89" s="7">
        <f>+N89-W90</f>
        <v>165515.82</v>
      </c>
      <c r="AC89" s="19"/>
      <c r="AD89" s="6">
        <f>+Z89/M89</f>
        <v>11.862841388817094</v>
      </c>
      <c r="AE89" s="79">
        <f>+W90-N89</f>
        <v>-165515.82</v>
      </c>
      <c r="AG89" s="19">
        <v>7</v>
      </c>
      <c r="AH89" s="253"/>
    </row>
    <row r="90" spans="1:34" s="80" customFormat="1" ht="21.75" customHeight="1">
      <c r="A90" s="19"/>
      <c r="B90" s="254" t="s">
        <v>104</v>
      </c>
      <c r="C90" s="831" t="s">
        <v>105</v>
      </c>
      <c r="D90" s="832"/>
      <c r="E90" s="832" t="s">
        <v>106</v>
      </c>
      <c r="F90" s="832"/>
      <c r="G90" s="832"/>
      <c r="H90" s="832"/>
      <c r="I90" s="832" t="s">
        <v>106</v>
      </c>
      <c r="J90" s="833"/>
      <c r="K90" s="255" t="s">
        <v>95</v>
      </c>
      <c r="L90" s="162">
        <v>14.26</v>
      </c>
      <c r="M90" s="163">
        <f>+M89-AG89</f>
        <v>11600</v>
      </c>
      <c r="N90" s="143"/>
      <c r="O90" s="129"/>
      <c r="P90" s="261">
        <v>-11.87</v>
      </c>
      <c r="Q90" s="652">
        <f t="shared" si="19"/>
        <v>-137692</v>
      </c>
      <c r="R90" s="251"/>
      <c r="S90" s="250">
        <v>11.87</v>
      </c>
      <c r="T90" s="654">
        <f>ROUND(M90*S90,2)</f>
        <v>137692</v>
      </c>
      <c r="U90" s="251"/>
      <c r="V90" s="252">
        <f>P90+S90</f>
        <v>0</v>
      </c>
      <c r="W90" s="143">
        <f>ROUND(M89*V90,2)</f>
        <v>0</v>
      </c>
      <c r="X90" s="792">
        <f>IF(N89=0,0)+IF(N89&gt;0,W90/N89)</f>
        <v>0</v>
      </c>
      <c r="Y90" s="793"/>
      <c r="Z90" s="6"/>
      <c r="AA90" s="6"/>
      <c r="AB90" s="7"/>
      <c r="AC90" s="19"/>
      <c r="AD90" s="6"/>
      <c r="AE90" s="79"/>
      <c r="AG90" s="19"/>
      <c r="AH90" s="253"/>
    </row>
    <row r="91" spans="1:34" s="80" customFormat="1" ht="21.75" customHeight="1">
      <c r="A91" s="19"/>
      <c r="B91" s="258">
        <v>2.2000000000000002</v>
      </c>
      <c r="C91" s="813" t="s">
        <v>107</v>
      </c>
      <c r="D91" s="814"/>
      <c r="E91" s="814"/>
      <c r="F91" s="814"/>
      <c r="G91" s="814"/>
      <c r="H91" s="814"/>
      <c r="I91" s="814"/>
      <c r="J91" s="815"/>
      <c r="K91" s="161"/>
      <c r="L91" s="162"/>
      <c r="M91" s="163"/>
      <c r="N91" s="143">
        <f>ROUND(L91*M91,2)</f>
        <v>0</v>
      </c>
      <c r="O91" s="129"/>
      <c r="P91" s="261"/>
      <c r="Q91" s="652">
        <f>ROUND(M91*P91,2)</f>
        <v>0</v>
      </c>
      <c r="R91" s="251"/>
      <c r="S91" s="250"/>
      <c r="T91" s="654"/>
      <c r="U91" s="251"/>
      <c r="V91" s="252">
        <f t="shared" si="16"/>
        <v>0</v>
      </c>
      <c r="W91" s="143">
        <f>ROUND(M91*V91,2)</f>
        <v>0</v>
      </c>
      <c r="X91" s="792">
        <f t="shared" si="12"/>
        <v>0</v>
      </c>
      <c r="Y91" s="793"/>
      <c r="Z91" s="6"/>
      <c r="AA91" s="6">
        <f t="shared" si="7"/>
        <v>0</v>
      </c>
      <c r="AB91" s="7">
        <f t="shared" si="15"/>
        <v>0</v>
      </c>
      <c r="AC91" s="19"/>
      <c r="AD91" s="6" t="e">
        <f>+Z91/M91</f>
        <v>#DIV/0!</v>
      </c>
      <c r="AE91" s="79">
        <f t="shared" si="8"/>
        <v>0</v>
      </c>
      <c r="AG91" s="19"/>
      <c r="AH91" s="253"/>
    </row>
    <row r="92" spans="1:34" s="80" customFormat="1" ht="21.75" customHeight="1">
      <c r="A92" s="19"/>
      <c r="B92" s="245" t="s">
        <v>108</v>
      </c>
      <c r="C92" s="828" t="s">
        <v>109</v>
      </c>
      <c r="D92" s="829"/>
      <c r="E92" s="829"/>
      <c r="F92" s="829"/>
      <c r="G92" s="829"/>
      <c r="H92" s="829"/>
      <c r="I92" s="829"/>
      <c r="J92" s="830"/>
      <c r="K92" s="246" t="s">
        <v>95</v>
      </c>
      <c r="L92" s="247">
        <v>2.4000000000000004</v>
      </c>
      <c r="M92" s="248">
        <v>461542</v>
      </c>
      <c r="N92" s="249">
        <f>ROUND(L92*M92,2)</f>
        <v>1107700.8</v>
      </c>
      <c r="O92" s="129"/>
      <c r="P92" s="250">
        <v>2.4</v>
      </c>
      <c r="Q92" s="652">
        <f t="shared" ref="Q92" si="22">ROUND(M92*P92,2)</f>
        <v>1107700.8</v>
      </c>
      <c r="R92" s="251"/>
      <c r="S92" s="250"/>
      <c r="T92" s="654">
        <f t="shared" ref="T92:T100" si="23">ROUND(M92*S92,2)</f>
        <v>0</v>
      </c>
      <c r="U92" s="251"/>
      <c r="V92" s="252">
        <f t="shared" ref="V92:V100" si="24">P92+S92</f>
        <v>2.4</v>
      </c>
      <c r="W92" s="143">
        <f>ROUND(M92*V92,2)</f>
        <v>1107700.8</v>
      </c>
      <c r="X92" s="792">
        <f t="shared" si="12"/>
        <v>1</v>
      </c>
      <c r="Y92" s="793"/>
      <c r="Z92" s="6">
        <v>1106443.2</v>
      </c>
      <c r="AA92" s="6">
        <f>+W93-Z92</f>
        <v>-1106443.2</v>
      </c>
      <c r="AB92" s="7">
        <f>+N92-W93</f>
        <v>1107700.8</v>
      </c>
      <c r="AC92" s="19"/>
      <c r="AD92" s="6">
        <f>+Z92/M92</f>
        <v>2.397275220889973</v>
      </c>
      <c r="AE92" s="79">
        <f>+W93-N92</f>
        <v>-1107700.8</v>
      </c>
      <c r="AG92" s="19">
        <v>524</v>
      </c>
      <c r="AH92" s="253"/>
    </row>
    <row r="93" spans="1:34" s="80" customFormat="1" ht="21.75" customHeight="1">
      <c r="A93" s="19"/>
      <c r="B93" s="254" t="s">
        <v>108</v>
      </c>
      <c r="C93" s="831" t="s">
        <v>109</v>
      </c>
      <c r="D93" s="832"/>
      <c r="E93" s="832"/>
      <c r="F93" s="832"/>
      <c r="G93" s="832"/>
      <c r="H93" s="832"/>
      <c r="I93" s="832"/>
      <c r="J93" s="833"/>
      <c r="K93" s="255" t="s">
        <v>95</v>
      </c>
      <c r="L93" s="162">
        <v>2.4</v>
      </c>
      <c r="M93" s="163">
        <f>+M92-AG92</f>
        <v>461018</v>
      </c>
      <c r="N93" s="143"/>
      <c r="O93" s="129"/>
      <c r="P93" s="250">
        <v>-2.4</v>
      </c>
      <c r="Q93" s="652">
        <f t="shared" ref="Q93:Q94" si="25">ROUND(M93*P93,2)</f>
        <v>-1106443.2</v>
      </c>
      <c r="R93" s="251"/>
      <c r="S93" s="250">
        <v>2.4</v>
      </c>
      <c r="T93" s="654">
        <f t="shared" si="23"/>
        <v>1106443.2</v>
      </c>
      <c r="U93" s="251"/>
      <c r="V93" s="252">
        <f t="shared" si="24"/>
        <v>0</v>
      </c>
      <c r="W93" s="143">
        <f>ROUND(M92*V93,2)</f>
        <v>0</v>
      </c>
      <c r="X93" s="792">
        <f>IF(N92=0,0)+IF(N92&gt;0,W93/N92)</f>
        <v>0</v>
      </c>
      <c r="Y93" s="793"/>
      <c r="Z93" s="6"/>
      <c r="AA93" s="6"/>
      <c r="AB93" s="7"/>
      <c r="AC93" s="19"/>
      <c r="AD93" s="6"/>
      <c r="AE93" s="79"/>
      <c r="AG93" s="19"/>
      <c r="AH93" s="253"/>
    </row>
    <row r="94" spans="1:34" s="80" customFormat="1" ht="21.75" customHeight="1">
      <c r="A94" s="19"/>
      <c r="B94" s="245" t="s">
        <v>110</v>
      </c>
      <c r="C94" s="828" t="s">
        <v>111</v>
      </c>
      <c r="D94" s="829"/>
      <c r="E94" s="829"/>
      <c r="F94" s="829"/>
      <c r="G94" s="829"/>
      <c r="H94" s="829"/>
      <c r="I94" s="829"/>
      <c r="J94" s="830"/>
      <c r="K94" s="246" t="s">
        <v>95</v>
      </c>
      <c r="L94" s="247">
        <v>0.46032587396970098</v>
      </c>
      <c r="M94" s="248">
        <v>513044</v>
      </c>
      <c r="N94" s="249">
        <f>ROUND(L94*M94,2)</f>
        <v>236167.43</v>
      </c>
      <c r="O94" s="129"/>
      <c r="P94" s="250">
        <v>0.46</v>
      </c>
      <c r="Q94" s="652">
        <f t="shared" si="25"/>
        <v>236000.24</v>
      </c>
      <c r="R94" s="251"/>
      <c r="S94" s="250"/>
      <c r="T94" s="654">
        <f t="shared" si="23"/>
        <v>0</v>
      </c>
      <c r="U94" s="251"/>
      <c r="V94" s="252">
        <f t="shared" si="24"/>
        <v>0.46</v>
      </c>
      <c r="W94" s="143">
        <f>ROUND(M94*V94,2)</f>
        <v>236000.24</v>
      </c>
      <c r="X94" s="792">
        <f t="shared" ref="X94" si="26">IF(N94=0,0)+IF(N94&gt;0,W94/N94)</f>
        <v>0.99929207003692255</v>
      </c>
      <c r="Y94" s="793"/>
      <c r="Z94" s="6">
        <v>212068.28</v>
      </c>
      <c r="AA94" s="6">
        <f t="shared" si="7"/>
        <v>23931.959999999992</v>
      </c>
      <c r="AB94" s="7">
        <f t="shared" si="15"/>
        <v>167.19000000000233</v>
      </c>
      <c r="AC94" s="19"/>
      <c r="AD94" s="6">
        <f>+Z94/M94</f>
        <v>0.41335300675965414</v>
      </c>
      <c r="AE94" s="79">
        <f t="shared" si="8"/>
        <v>-167.19000000000233</v>
      </c>
      <c r="AG94" s="19">
        <v>39</v>
      </c>
      <c r="AH94" s="253"/>
    </row>
    <row r="95" spans="1:34" s="80" customFormat="1" ht="21.75" customHeight="1">
      <c r="A95" s="19"/>
      <c r="B95" s="254" t="s">
        <v>110</v>
      </c>
      <c r="C95" s="831" t="s">
        <v>111</v>
      </c>
      <c r="D95" s="832"/>
      <c r="E95" s="832"/>
      <c r="F95" s="832"/>
      <c r="G95" s="832"/>
      <c r="H95" s="832"/>
      <c r="I95" s="832"/>
      <c r="J95" s="833"/>
      <c r="K95" s="255" t="s">
        <v>95</v>
      </c>
      <c r="L95" s="162">
        <f>+S95</f>
        <v>0.46</v>
      </c>
      <c r="M95" s="163">
        <f>+M94-AG94</f>
        <v>513005</v>
      </c>
      <c r="N95" s="143"/>
      <c r="O95" s="129"/>
      <c r="P95" s="250">
        <v>-0.46</v>
      </c>
      <c r="Q95" s="652">
        <f t="shared" ref="Q95:Q96" si="27">ROUND(M95*P95,2)</f>
        <v>-235982.3</v>
      </c>
      <c r="R95" s="251"/>
      <c r="S95" s="250">
        <v>0.46</v>
      </c>
      <c r="T95" s="654">
        <f t="shared" si="23"/>
        <v>235982.3</v>
      </c>
      <c r="U95" s="251"/>
      <c r="V95" s="252">
        <f t="shared" si="24"/>
        <v>0</v>
      </c>
      <c r="W95" s="143">
        <f>ROUND(M94*V95,2)</f>
        <v>0</v>
      </c>
      <c r="X95" s="792">
        <f>IF(N94=0,0)+IF(N94&gt;0,W95/N94)</f>
        <v>0</v>
      </c>
      <c r="Y95" s="793"/>
      <c r="Z95" s="6"/>
      <c r="AA95" s="6"/>
      <c r="AB95" s="7"/>
      <c r="AC95" s="19"/>
      <c r="AD95" s="6"/>
      <c r="AE95" s="79"/>
      <c r="AG95" s="19"/>
      <c r="AH95" s="253"/>
    </row>
    <row r="96" spans="1:34" ht="21.75" customHeight="1">
      <c r="B96" s="245" t="s">
        <v>112</v>
      </c>
      <c r="C96" s="828" t="s">
        <v>113</v>
      </c>
      <c r="D96" s="829"/>
      <c r="E96" s="829" t="s">
        <v>114</v>
      </c>
      <c r="F96" s="829"/>
      <c r="G96" s="829"/>
      <c r="H96" s="829"/>
      <c r="I96" s="829" t="s">
        <v>114</v>
      </c>
      <c r="J96" s="830"/>
      <c r="K96" s="246" t="s">
        <v>95</v>
      </c>
      <c r="L96" s="247">
        <v>3.29</v>
      </c>
      <c r="M96" s="248">
        <v>804060</v>
      </c>
      <c r="N96" s="249">
        <f>ROUND(L96*M96,2)</f>
        <v>2645357.4</v>
      </c>
      <c r="O96" s="129"/>
      <c r="P96" s="250">
        <v>3.29</v>
      </c>
      <c r="Q96" s="652">
        <f t="shared" si="27"/>
        <v>2645357.4</v>
      </c>
      <c r="R96" s="251"/>
      <c r="S96" s="250"/>
      <c r="T96" s="654">
        <f t="shared" si="23"/>
        <v>0</v>
      </c>
      <c r="U96" s="251"/>
      <c r="V96" s="252">
        <f t="shared" si="24"/>
        <v>3.29</v>
      </c>
      <c r="W96" s="143">
        <f>ROUND(M96*V96,2)</f>
        <v>2645357.4</v>
      </c>
      <c r="X96" s="792">
        <f t="shared" ref="X96" si="28">IF(N96=0,0)+IF(N96&gt;0,W96/N96)</f>
        <v>1</v>
      </c>
      <c r="Y96" s="793"/>
      <c r="Z96" s="6">
        <v>2645271.86</v>
      </c>
      <c r="AA96" s="6">
        <f t="shared" si="7"/>
        <v>85.540000000037253</v>
      </c>
      <c r="AB96" s="7">
        <f t="shared" si="15"/>
        <v>0</v>
      </c>
      <c r="AD96" s="6">
        <f>+Z96/M96</f>
        <v>3.2898936149043601</v>
      </c>
      <c r="AE96" s="79">
        <f t="shared" si="8"/>
        <v>0</v>
      </c>
      <c r="AG96" s="19">
        <v>26</v>
      </c>
    </row>
    <row r="97" spans="2:34" ht="21.75" customHeight="1">
      <c r="B97" s="254" t="s">
        <v>112</v>
      </c>
      <c r="C97" s="831" t="s">
        <v>113</v>
      </c>
      <c r="D97" s="832"/>
      <c r="E97" s="832" t="s">
        <v>114</v>
      </c>
      <c r="F97" s="832"/>
      <c r="G97" s="832"/>
      <c r="H97" s="832"/>
      <c r="I97" s="832" t="s">
        <v>114</v>
      </c>
      <c r="J97" s="833"/>
      <c r="K97" s="255" t="s">
        <v>95</v>
      </c>
      <c r="L97" s="162">
        <f>+S97</f>
        <v>3.29</v>
      </c>
      <c r="M97" s="163">
        <f>+M96-AG96</f>
        <v>804034</v>
      </c>
      <c r="N97" s="143"/>
      <c r="O97" s="129"/>
      <c r="P97" s="250">
        <v>-3.29</v>
      </c>
      <c r="Q97" s="652">
        <f t="shared" ref="Q97" si="29">ROUND(M97*P97,2)</f>
        <v>-2645271.86</v>
      </c>
      <c r="R97" s="251"/>
      <c r="S97" s="250">
        <v>3.29</v>
      </c>
      <c r="T97" s="654">
        <f t="shared" si="23"/>
        <v>2645271.86</v>
      </c>
      <c r="U97" s="251"/>
      <c r="V97" s="252">
        <f t="shared" si="24"/>
        <v>0</v>
      </c>
      <c r="W97" s="143">
        <f>ROUND(M96*V97,2)</f>
        <v>0</v>
      </c>
      <c r="X97" s="792">
        <f>IF(N96=0,0)+IF(N96&gt;0,W97/N96)</f>
        <v>0</v>
      </c>
      <c r="Y97" s="793"/>
    </row>
    <row r="98" spans="2:34" ht="21.75" customHeight="1">
      <c r="B98" s="245" t="s">
        <v>115</v>
      </c>
      <c r="C98" s="828" t="s">
        <v>116</v>
      </c>
      <c r="D98" s="829"/>
      <c r="E98" s="829" t="s">
        <v>117</v>
      </c>
      <c r="F98" s="829"/>
      <c r="G98" s="829"/>
      <c r="H98" s="829"/>
      <c r="I98" s="829" t="s">
        <v>117</v>
      </c>
      <c r="J98" s="830"/>
      <c r="K98" s="246" t="s">
        <v>95</v>
      </c>
      <c r="L98" s="247">
        <v>2.4000000000000004</v>
      </c>
      <c r="M98" s="248">
        <v>779753</v>
      </c>
      <c r="N98" s="249">
        <f>ROUND(L98*M98,2)</f>
        <v>1871407.2</v>
      </c>
      <c r="O98" s="129"/>
      <c r="P98" s="250">
        <v>2.4</v>
      </c>
      <c r="Q98" s="652">
        <f t="shared" ref="Q98" si="30">ROUND(M98*P98,2)</f>
        <v>1871407.2</v>
      </c>
      <c r="R98" s="251"/>
      <c r="S98" s="250"/>
      <c r="T98" s="654">
        <f t="shared" si="23"/>
        <v>0</v>
      </c>
      <c r="U98" s="251"/>
      <c r="V98" s="252">
        <f t="shared" si="24"/>
        <v>2.4</v>
      </c>
      <c r="W98" s="143">
        <f>ROUND(M98*V98,2)</f>
        <v>1871407.2</v>
      </c>
      <c r="X98" s="792">
        <f>IF(N98=0,0)+IF(N98&gt;0,W98/N98)</f>
        <v>1</v>
      </c>
      <c r="Y98" s="793"/>
      <c r="Z98" s="6">
        <v>1868884.8</v>
      </c>
      <c r="AA98" s="6">
        <f t="shared" si="7"/>
        <v>2522.3999999999069</v>
      </c>
      <c r="AB98" s="7">
        <f t="shared" si="15"/>
        <v>0</v>
      </c>
      <c r="AD98" s="6">
        <f>+Z98/M98</f>
        <v>2.3967651294704861</v>
      </c>
      <c r="AE98" s="79">
        <f t="shared" si="8"/>
        <v>0</v>
      </c>
      <c r="AG98" s="19">
        <v>1051</v>
      </c>
    </row>
    <row r="99" spans="2:34" ht="21.75" customHeight="1">
      <c r="B99" s="254" t="s">
        <v>115</v>
      </c>
      <c r="C99" s="831" t="s">
        <v>116</v>
      </c>
      <c r="D99" s="832"/>
      <c r="E99" s="832" t="s">
        <v>117</v>
      </c>
      <c r="F99" s="832"/>
      <c r="G99" s="832"/>
      <c r="H99" s="832"/>
      <c r="I99" s="832" t="s">
        <v>117</v>
      </c>
      <c r="J99" s="833"/>
      <c r="K99" s="255" t="s">
        <v>95</v>
      </c>
      <c r="L99" s="162">
        <f>+S99</f>
        <v>2.4</v>
      </c>
      <c r="M99" s="163">
        <f>+M98-AG98</f>
        <v>778702</v>
      </c>
      <c r="N99" s="143"/>
      <c r="O99" s="129"/>
      <c r="P99" s="250">
        <v>-2.4</v>
      </c>
      <c r="Q99" s="652">
        <f t="shared" ref="Q99" si="31">ROUND(M99*P99,2)</f>
        <v>-1868884.8</v>
      </c>
      <c r="R99" s="251"/>
      <c r="S99" s="250">
        <v>2.4</v>
      </c>
      <c r="T99" s="654">
        <f t="shared" si="23"/>
        <v>1868884.8</v>
      </c>
      <c r="U99" s="251"/>
      <c r="V99" s="252">
        <f t="shared" si="24"/>
        <v>0</v>
      </c>
      <c r="W99" s="143">
        <f>ROUND(M99*V99,2)</f>
        <v>0</v>
      </c>
      <c r="X99" s="792">
        <f>IF(N99=0,0)+IF(N99&gt;0,W99/N99)</f>
        <v>0</v>
      </c>
      <c r="Y99" s="793"/>
    </row>
    <row r="100" spans="2:34" ht="21.75" customHeight="1">
      <c r="B100" s="264" t="s">
        <v>118</v>
      </c>
      <c r="C100" s="804" t="s">
        <v>119</v>
      </c>
      <c r="D100" s="805"/>
      <c r="E100" s="805" t="s">
        <v>117</v>
      </c>
      <c r="F100" s="805"/>
      <c r="G100" s="805"/>
      <c r="H100" s="805"/>
      <c r="I100" s="805" t="s">
        <v>117</v>
      </c>
      <c r="J100" s="806"/>
      <c r="K100" s="161" t="s">
        <v>74</v>
      </c>
      <c r="L100" s="162">
        <v>70</v>
      </c>
      <c r="M100" s="163">
        <v>82258</v>
      </c>
      <c r="N100" s="143">
        <f>+M100*L100</f>
        <v>5758060</v>
      </c>
      <c r="O100" s="129"/>
      <c r="P100" s="250">
        <v>-69.150000000000006</v>
      </c>
      <c r="Q100" s="652">
        <f t="shared" ref="Q100" si="32">ROUND(M100*P100,2)</f>
        <v>-5688140.7000000002</v>
      </c>
      <c r="R100" s="251"/>
      <c r="S100" s="250">
        <v>69.150000000000006</v>
      </c>
      <c r="T100" s="654">
        <f t="shared" si="23"/>
        <v>5688140.7000000002</v>
      </c>
      <c r="U100" s="251"/>
      <c r="V100" s="252">
        <f t="shared" si="24"/>
        <v>0</v>
      </c>
      <c r="W100" s="143">
        <f t="shared" ref="W100:W107" si="33">ROUND(M100*V100,2)</f>
        <v>0</v>
      </c>
      <c r="X100" s="792">
        <f t="shared" ref="X100" si="34">IF(N100=0,0)+IF(N100&gt;0,W100/N100)</f>
        <v>0</v>
      </c>
      <c r="Y100" s="793"/>
      <c r="Z100" s="6">
        <v>5688140.7000000002</v>
      </c>
      <c r="AA100" s="6">
        <f t="shared" si="7"/>
        <v>-5688140.7000000002</v>
      </c>
      <c r="AB100" s="7">
        <f t="shared" si="15"/>
        <v>5758060</v>
      </c>
      <c r="AD100" s="6">
        <f t="shared" ref="AD100:AD108" si="35">+Z100/M100</f>
        <v>69.150000000000006</v>
      </c>
      <c r="AE100" s="79">
        <f t="shared" si="8"/>
        <v>-5758060</v>
      </c>
      <c r="AG100" s="19">
        <v>0</v>
      </c>
    </row>
    <row r="101" spans="2:34" ht="21.75" customHeight="1">
      <c r="B101" s="245" t="s">
        <v>120</v>
      </c>
      <c r="C101" s="825" t="s">
        <v>121</v>
      </c>
      <c r="D101" s="826"/>
      <c r="E101" s="826"/>
      <c r="F101" s="826"/>
      <c r="G101" s="826"/>
      <c r="H101" s="826"/>
      <c r="I101" s="826"/>
      <c r="J101" s="827"/>
      <c r="K101" s="246" t="s">
        <v>74</v>
      </c>
      <c r="L101" s="247">
        <v>70</v>
      </c>
      <c r="M101" s="248">
        <v>81121</v>
      </c>
      <c r="N101" s="249">
        <f>+M101*L101</f>
        <v>5678470</v>
      </c>
      <c r="O101" s="129"/>
      <c r="P101" s="250">
        <v>69.150000000000006</v>
      </c>
      <c r="Q101" s="652">
        <f>+P101*M101</f>
        <v>5609517.1500000004</v>
      </c>
      <c r="R101" s="251"/>
      <c r="S101" s="250"/>
      <c r="T101" s="654"/>
      <c r="U101" s="251"/>
      <c r="V101" s="252">
        <f t="shared" ref="V101" si="36">P101+S101</f>
        <v>69.150000000000006</v>
      </c>
      <c r="W101" s="143">
        <f>ROUND(M101*V101,2)</f>
        <v>5609517.1500000004</v>
      </c>
      <c r="X101" s="792">
        <f>IF(N101=0,0)+IF(N101&gt;0,W101/N101)</f>
        <v>0.98785714285714288</v>
      </c>
      <c r="Y101" s="793"/>
    </row>
    <row r="102" spans="2:34" ht="21.75" customHeight="1">
      <c r="B102" s="264" t="s">
        <v>120</v>
      </c>
      <c r="C102" s="822" t="s">
        <v>121</v>
      </c>
      <c r="D102" s="823"/>
      <c r="E102" s="823"/>
      <c r="F102" s="823"/>
      <c r="G102" s="823"/>
      <c r="H102" s="823"/>
      <c r="I102" s="823"/>
      <c r="J102" s="824"/>
      <c r="K102" s="161" t="s">
        <v>74</v>
      </c>
      <c r="L102" s="162">
        <v>70</v>
      </c>
      <c r="M102" s="163">
        <v>80779</v>
      </c>
      <c r="N102" s="143"/>
      <c r="O102" s="129"/>
      <c r="P102" s="250"/>
      <c r="Q102" s="652"/>
      <c r="R102" s="251"/>
      <c r="S102" s="250"/>
      <c r="T102" s="654"/>
      <c r="U102" s="251"/>
      <c r="V102" s="252"/>
      <c r="W102" s="143"/>
      <c r="X102" s="792"/>
      <c r="Y102" s="793"/>
    </row>
    <row r="103" spans="2:34" s="105" customFormat="1" ht="21.75" customHeight="1">
      <c r="B103" s="258">
        <v>2.2999999999999998</v>
      </c>
      <c r="C103" s="813" t="s">
        <v>122</v>
      </c>
      <c r="D103" s="814"/>
      <c r="E103" s="814"/>
      <c r="F103" s="814"/>
      <c r="G103" s="814"/>
      <c r="H103" s="814"/>
      <c r="I103" s="814"/>
      <c r="J103" s="815"/>
      <c r="K103" s="265"/>
      <c r="L103" s="266"/>
      <c r="M103" s="267"/>
      <c r="N103" s="268">
        <f>ROUND(L103*M103,2)</f>
        <v>0</v>
      </c>
      <c r="O103" s="170"/>
      <c r="P103" s="269"/>
      <c r="Q103" s="652">
        <f t="shared" ref="Q103:Q109" si="37">ROUND(M103*P103,2)</f>
        <v>0</v>
      </c>
      <c r="R103" s="251"/>
      <c r="S103" s="250"/>
      <c r="T103" s="654">
        <f t="shared" ref="T103:T107" si="38">ROUND(M103*S103,2)</f>
        <v>0</v>
      </c>
      <c r="U103" s="251"/>
      <c r="V103" s="252">
        <f t="shared" si="16"/>
        <v>0</v>
      </c>
      <c r="W103" s="143">
        <f t="shared" si="33"/>
        <v>0</v>
      </c>
      <c r="X103" s="792">
        <f t="shared" si="12"/>
        <v>0</v>
      </c>
      <c r="Y103" s="793"/>
      <c r="Z103" s="6"/>
      <c r="AA103" s="6">
        <f t="shared" si="7"/>
        <v>0</v>
      </c>
      <c r="AB103" s="7">
        <f t="shared" si="15"/>
        <v>0</v>
      </c>
      <c r="AD103" s="6" t="e">
        <f t="shared" si="35"/>
        <v>#DIV/0!</v>
      </c>
      <c r="AE103" s="79">
        <f t="shared" si="8"/>
        <v>0</v>
      </c>
      <c r="AF103" s="122"/>
      <c r="AH103" s="123"/>
    </row>
    <row r="104" spans="2:34" ht="21.75" customHeight="1">
      <c r="B104" s="264" t="s">
        <v>123</v>
      </c>
      <c r="C104" s="796" t="s">
        <v>124</v>
      </c>
      <c r="D104" s="797"/>
      <c r="E104" s="797"/>
      <c r="F104" s="797"/>
      <c r="G104" s="797"/>
      <c r="H104" s="797"/>
      <c r="I104" s="797"/>
      <c r="J104" s="798"/>
      <c r="K104" s="161" t="s">
        <v>125</v>
      </c>
      <c r="L104" s="162">
        <v>863.91</v>
      </c>
      <c r="M104" s="163">
        <v>6457</v>
      </c>
      <c r="N104" s="143">
        <f>ROUND(L104*M104,2)</f>
        <v>5578266.8700000001</v>
      </c>
      <c r="O104" s="129"/>
      <c r="P104" s="250">
        <v>113.90999999999997</v>
      </c>
      <c r="Q104" s="652">
        <f t="shared" si="37"/>
        <v>735516.87</v>
      </c>
      <c r="R104" s="251"/>
      <c r="S104" s="250">
        <v>750</v>
      </c>
      <c r="T104" s="654">
        <f t="shared" si="38"/>
        <v>4842750</v>
      </c>
      <c r="U104" s="251"/>
      <c r="V104" s="252">
        <f t="shared" si="16"/>
        <v>863.91</v>
      </c>
      <c r="W104" s="143">
        <f t="shared" si="33"/>
        <v>5578266.8700000001</v>
      </c>
      <c r="X104" s="792">
        <f t="shared" si="12"/>
        <v>1</v>
      </c>
      <c r="Y104" s="793"/>
      <c r="Z104" s="6">
        <v>4842750</v>
      </c>
      <c r="AA104" s="6">
        <f t="shared" si="7"/>
        <v>735516.87000000011</v>
      </c>
      <c r="AB104" s="7">
        <f t="shared" si="15"/>
        <v>0</v>
      </c>
      <c r="AD104" s="6">
        <f t="shared" si="35"/>
        <v>750</v>
      </c>
      <c r="AE104" s="79">
        <f t="shared" si="8"/>
        <v>0</v>
      </c>
      <c r="AG104" s="19">
        <v>0</v>
      </c>
    </row>
    <row r="105" spans="2:34" ht="21.75" customHeight="1">
      <c r="B105" s="264" t="s">
        <v>126</v>
      </c>
      <c r="C105" s="796" t="s">
        <v>127</v>
      </c>
      <c r="D105" s="797"/>
      <c r="E105" s="797"/>
      <c r="F105" s="797"/>
      <c r="G105" s="797"/>
      <c r="H105" s="797"/>
      <c r="I105" s="797"/>
      <c r="J105" s="798"/>
      <c r="K105" s="161" t="s">
        <v>125</v>
      </c>
      <c r="L105" s="162">
        <v>1142.1500000000001</v>
      </c>
      <c r="M105" s="163">
        <v>6457</v>
      </c>
      <c r="N105" s="143">
        <f>ROUND(L105*M105,2)</f>
        <v>7374862.5499999998</v>
      </c>
      <c r="O105" s="129"/>
      <c r="P105" s="250">
        <v>142.15000000000009</v>
      </c>
      <c r="Q105" s="652">
        <f t="shared" si="37"/>
        <v>917862.55</v>
      </c>
      <c r="R105" s="251"/>
      <c r="S105" s="250">
        <v>1000</v>
      </c>
      <c r="T105" s="654">
        <f t="shared" si="38"/>
        <v>6457000</v>
      </c>
      <c r="U105" s="251"/>
      <c r="V105" s="252">
        <f t="shared" si="16"/>
        <v>1142.1500000000001</v>
      </c>
      <c r="W105" s="143">
        <f t="shared" si="33"/>
        <v>7374862.5499999998</v>
      </c>
      <c r="X105" s="792">
        <f t="shared" si="12"/>
        <v>1</v>
      </c>
      <c r="Y105" s="793"/>
      <c r="Z105" s="6">
        <v>6457000</v>
      </c>
      <c r="AA105" s="6">
        <f t="shared" si="7"/>
        <v>917862.54999999981</v>
      </c>
      <c r="AB105" s="7">
        <f t="shared" si="15"/>
        <v>0</v>
      </c>
      <c r="AD105" s="6">
        <f t="shared" si="35"/>
        <v>1000</v>
      </c>
      <c r="AE105" s="79">
        <f t="shared" si="8"/>
        <v>0</v>
      </c>
      <c r="AG105" s="19">
        <v>0</v>
      </c>
    </row>
    <row r="106" spans="2:34" ht="21.75" customHeight="1">
      <c r="B106" s="239">
        <v>4</v>
      </c>
      <c r="C106" s="915" t="s">
        <v>128</v>
      </c>
      <c r="D106" s="916"/>
      <c r="E106" s="916"/>
      <c r="F106" s="916"/>
      <c r="G106" s="916"/>
      <c r="H106" s="916"/>
      <c r="I106" s="916"/>
      <c r="J106" s="917"/>
      <c r="K106" s="239"/>
      <c r="L106" s="239"/>
      <c r="M106" s="239"/>
      <c r="N106" s="239"/>
      <c r="O106" s="111"/>
      <c r="P106" s="250"/>
      <c r="Q106" s="652">
        <f t="shared" si="37"/>
        <v>0</v>
      </c>
      <c r="R106" s="251"/>
      <c r="S106" s="250"/>
      <c r="T106" s="654">
        <f t="shared" si="38"/>
        <v>0</v>
      </c>
      <c r="U106" s="251"/>
      <c r="V106" s="252">
        <f t="shared" si="16"/>
        <v>0</v>
      </c>
      <c r="W106" s="143">
        <f t="shared" si="33"/>
        <v>0</v>
      </c>
      <c r="X106" s="792">
        <f t="shared" si="12"/>
        <v>0</v>
      </c>
      <c r="Y106" s="793"/>
      <c r="AA106" s="6">
        <f t="shared" si="7"/>
        <v>0</v>
      </c>
      <c r="AB106" s="7">
        <f t="shared" si="15"/>
        <v>0</v>
      </c>
      <c r="AD106" s="6" t="e">
        <f t="shared" si="35"/>
        <v>#DIV/0!</v>
      </c>
      <c r="AE106" s="79">
        <f t="shared" si="8"/>
        <v>0</v>
      </c>
    </row>
    <row r="107" spans="2:34" ht="21.75" customHeight="1">
      <c r="B107" s="258">
        <v>4.0999999999999996</v>
      </c>
      <c r="C107" s="813" t="s">
        <v>129</v>
      </c>
      <c r="D107" s="814"/>
      <c r="E107" s="814"/>
      <c r="F107" s="814"/>
      <c r="G107" s="814"/>
      <c r="H107" s="814"/>
      <c r="I107" s="814"/>
      <c r="J107" s="815"/>
      <c r="K107" s="161"/>
      <c r="L107" s="162"/>
      <c r="M107" s="163"/>
      <c r="N107" s="143">
        <f>ROUND(L107*M107,2)</f>
        <v>0</v>
      </c>
      <c r="O107" s="129"/>
      <c r="P107" s="250"/>
      <c r="Q107" s="652">
        <f t="shared" si="37"/>
        <v>0</v>
      </c>
      <c r="R107" s="251"/>
      <c r="S107" s="250"/>
      <c r="T107" s="654">
        <f t="shared" si="38"/>
        <v>0</v>
      </c>
      <c r="U107" s="251"/>
      <c r="V107" s="252">
        <f t="shared" si="16"/>
        <v>0</v>
      </c>
      <c r="W107" s="143">
        <f t="shared" si="33"/>
        <v>0</v>
      </c>
      <c r="X107" s="792">
        <f t="shared" si="12"/>
        <v>0</v>
      </c>
      <c r="Y107" s="793"/>
      <c r="AA107" s="6">
        <f t="shared" si="7"/>
        <v>0</v>
      </c>
      <c r="AB107" s="7">
        <f t="shared" si="15"/>
        <v>0</v>
      </c>
      <c r="AD107" s="6" t="e">
        <f t="shared" si="35"/>
        <v>#DIV/0!</v>
      </c>
      <c r="AE107" s="79">
        <f t="shared" si="8"/>
        <v>0</v>
      </c>
    </row>
    <row r="108" spans="2:34" ht="21.75" customHeight="1">
      <c r="B108" s="245" t="s">
        <v>130</v>
      </c>
      <c r="C108" s="816" t="s">
        <v>131</v>
      </c>
      <c r="D108" s="817"/>
      <c r="E108" s="817"/>
      <c r="F108" s="817"/>
      <c r="G108" s="817"/>
      <c r="H108" s="817"/>
      <c r="I108" s="817"/>
      <c r="J108" s="818"/>
      <c r="K108" s="246" t="s">
        <v>95</v>
      </c>
      <c r="L108" s="247">
        <v>2.6</v>
      </c>
      <c r="M108" s="248">
        <v>876276</v>
      </c>
      <c r="N108" s="249">
        <f>ROUND(L108*M108,2)</f>
        <v>2278317.6</v>
      </c>
      <c r="O108" s="129"/>
      <c r="P108" s="270">
        <v>2.6</v>
      </c>
      <c r="Q108" s="652">
        <f t="shared" si="37"/>
        <v>2278317.6</v>
      </c>
      <c r="R108" s="251"/>
      <c r="S108" s="250"/>
      <c r="T108" s="655">
        <f>+S108*M109</f>
        <v>0</v>
      </c>
      <c r="U108" s="251"/>
      <c r="V108" s="252">
        <f t="shared" si="16"/>
        <v>2.6</v>
      </c>
      <c r="W108" s="143">
        <f>ROUND(M108*V108,2)</f>
        <v>2278317.6</v>
      </c>
      <c r="X108" s="792">
        <f t="shared" si="12"/>
        <v>1</v>
      </c>
      <c r="Y108" s="793"/>
      <c r="Z108" s="6">
        <v>2268661.29</v>
      </c>
      <c r="AA108" s="6">
        <f>+W109-Z108</f>
        <v>-2268661.29</v>
      </c>
      <c r="AB108" s="7">
        <f>+N108-W109</f>
        <v>2278317.6</v>
      </c>
      <c r="AD108" s="6">
        <f t="shared" si="35"/>
        <v>2.5889802870328529</v>
      </c>
      <c r="AE108" s="79">
        <f>+W109-N108</f>
        <v>-2278317.6</v>
      </c>
      <c r="AG108" s="19">
        <v>345</v>
      </c>
    </row>
    <row r="109" spans="2:34" ht="21.75" customHeight="1">
      <c r="B109" s="254" t="s">
        <v>130</v>
      </c>
      <c r="C109" s="819" t="s">
        <v>131</v>
      </c>
      <c r="D109" s="820"/>
      <c r="E109" s="820"/>
      <c r="F109" s="820"/>
      <c r="G109" s="820"/>
      <c r="H109" s="820"/>
      <c r="I109" s="820"/>
      <c r="J109" s="821"/>
      <c r="K109" s="255" t="s">
        <v>95</v>
      </c>
      <c r="L109" s="162">
        <f>+S109</f>
        <v>2.59</v>
      </c>
      <c r="M109" s="163">
        <f>+M108-AG108</f>
        <v>875931</v>
      </c>
      <c r="N109" s="143"/>
      <c r="O109" s="129"/>
      <c r="P109" s="270">
        <v>-2.59</v>
      </c>
      <c r="Q109" s="652">
        <f t="shared" si="37"/>
        <v>-2268661.29</v>
      </c>
      <c r="R109" s="251"/>
      <c r="S109" s="250">
        <v>2.59</v>
      </c>
      <c r="T109" s="654">
        <f>+S109*M109</f>
        <v>2268661.29</v>
      </c>
      <c r="U109" s="251"/>
      <c r="V109" s="252">
        <f>P109+S109</f>
        <v>0</v>
      </c>
      <c r="W109" s="143">
        <f>ROUND(M108*V109,2)</f>
        <v>0</v>
      </c>
      <c r="X109" s="792">
        <f>IF(N108=0,0)+IF(N108&gt;0,W109/N108)</f>
        <v>0</v>
      </c>
      <c r="Y109" s="793"/>
    </row>
    <row r="110" spans="2:34" ht="21.75" customHeight="1">
      <c r="B110" s="258">
        <v>4.2</v>
      </c>
      <c r="C110" s="813" t="s">
        <v>132</v>
      </c>
      <c r="D110" s="814"/>
      <c r="E110" s="814"/>
      <c r="F110" s="814"/>
      <c r="G110" s="814"/>
      <c r="H110" s="814"/>
      <c r="I110" s="814"/>
      <c r="J110" s="815"/>
      <c r="K110" s="161"/>
      <c r="L110" s="162"/>
      <c r="M110" s="163"/>
      <c r="N110" s="143">
        <f>ROUND(L110*M110,2)</f>
        <v>0</v>
      </c>
      <c r="O110" s="129"/>
      <c r="P110" s="250"/>
      <c r="Q110" s="652">
        <f>ROUND(M110*P110,2)</f>
        <v>0</v>
      </c>
      <c r="R110" s="251"/>
      <c r="S110" s="250"/>
      <c r="T110" s="654">
        <f>ROUND(M110*S110,2)</f>
        <v>0</v>
      </c>
      <c r="U110" s="251"/>
      <c r="V110" s="252">
        <f t="shared" si="16"/>
        <v>0</v>
      </c>
      <c r="W110" s="143">
        <f>ROUND(M110*V110,2)</f>
        <v>0</v>
      </c>
      <c r="X110" s="792">
        <f t="shared" si="12"/>
        <v>0</v>
      </c>
      <c r="Y110" s="793"/>
      <c r="AA110" s="6">
        <f t="shared" si="7"/>
        <v>0</v>
      </c>
      <c r="AB110" s="7">
        <f t="shared" si="15"/>
        <v>0</v>
      </c>
      <c r="AD110" s="6" t="e">
        <f>+Z110/M110</f>
        <v>#DIV/0!</v>
      </c>
      <c r="AE110" s="79">
        <f t="shared" si="8"/>
        <v>0</v>
      </c>
    </row>
    <row r="111" spans="2:34" ht="21.75" customHeight="1">
      <c r="B111" s="245" t="s">
        <v>133</v>
      </c>
      <c r="C111" s="816" t="s">
        <v>134</v>
      </c>
      <c r="D111" s="817"/>
      <c r="E111" s="817"/>
      <c r="F111" s="817"/>
      <c r="G111" s="817"/>
      <c r="H111" s="817"/>
      <c r="I111" s="817"/>
      <c r="J111" s="818"/>
      <c r="K111" s="246" t="s">
        <v>95</v>
      </c>
      <c r="L111" s="247">
        <v>3.44</v>
      </c>
      <c r="M111" s="248">
        <v>885027</v>
      </c>
      <c r="N111" s="249">
        <f>ROUND(L111*M111,2)</f>
        <v>3044492.88</v>
      </c>
      <c r="O111" s="129"/>
      <c r="P111" s="250">
        <v>3.44</v>
      </c>
      <c r="Q111" s="652">
        <f t="shared" ref="Q111:Q112" si="39">ROUND(M111*P111,2)</f>
        <v>3044492.88</v>
      </c>
      <c r="R111" s="251"/>
      <c r="S111" s="250"/>
      <c r="T111" s="655">
        <f>+S111*M112</f>
        <v>0</v>
      </c>
      <c r="U111" s="251"/>
      <c r="V111" s="252">
        <f t="shared" ref="V111" si="40">P111+S111</f>
        <v>3.44</v>
      </c>
      <c r="W111" s="143">
        <f>ROUND(M111*V111,2)</f>
        <v>3044492.88</v>
      </c>
      <c r="X111" s="792">
        <f t="shared" ref="X111" si="41">IF(N111=0,0)+IF(N111&gt;0,W111/N111)</f>
        <v>1</v>
      </c>
      <c r="Y111" s="793"/>
      <c r="Z111" s="6">
        <v>3025366.2</v>
      </c>
      <c r="AA111" s="6">
        <f>+W112-Z111</f>
        <v>-3025366.2</v>
      </c>
      <c r="AB111" s="7">
        <f>+N111-W112</f>
        <v>3044492.88</v>
      </c>
      <c r="AD111" s="6">
        <f>+Z111/M111</f>
        <v>3.4183885915344958</v>
      </c>
      <c r="AE111" s="79">
        <f>+W112-N111</f>
        <v>-3044492.88</v>
      </c>
      <c r="AG111" s="19">
        <v>417</v>
      </c>
    </row>
    <row r="112" spans="2:34" ht="21.75" customHeight="1">
      <c r="B112" s="254" t="s">
        <v>133</v>
      </c>
      <c r="C112" s="819" t="s">
        <v>134</v>
      </c>
      <c r="D112" s="820"/>
      <c r="E112" s="820"/>
      <c r="F112" s="820"/>
      <c r="G112" s="820"/>
      <c r="H112" s="820"/>
      <c r="I112" s="820"/>
      <c r="J112" s="821"/>
      <c r="K112" s="255" t="s">
        <v>95</v>
      </c>
      <c r="L112" s="162">
        <f>+S112</f>
        <v>3.42</v>
      </c>
      <c r="M112" s="163">
        <f>+M111-AG111</f>
        <v>884610</v>
      </c>
      <c r="N112" s="143"/>
      <c r="O112" s="129"/>
      <c r="P112" s="250">
        <v>-3.42</v>
      </c>
      <c r="Q112" s="652">
        <f t="shared" si="39"/>
        <v>-3025366.2</v>
      </c>
      <c r="R112" s="251"/>
      <c r="S112" s="250">
        <v>3.42</v>
      </c>
      <c r="T112" s="654">
        <f>+S112*M112</f>
        <v>3025366.1999999997</v>
      </c>
      <c r="U112" s="251"/>
      <c r="V112" s="252">
        <f>P112+S112</f>
        <v>0</v>
      </c>
      <c r="W112" s="143">
        <f>ROUND(M111*V112,2)</f>
        <v>0</v>
      </c>
      <c r="X112" s="792">
        <f>IF(N111=0,0)+IF(N111&gt;0,W112/N111)</f>
        <v>0</v>
      </c>
      <c r="Y112" s="793"/>
    </row>
    <row r="113" spans="1:34" ht="21.75" customHeight="1">
      <c r="B113" s="239">
        <v>5</v>
      </c>
      <c r="C113" s="915" t="s">
        <v>135</v>
      </c>
      <c r="D113" s="916"/>
      <c r="E113" s="916"/>
      <c r="F113" s="916"/>
      <c r="G113" s="916"/>
      <c r="H113" s="916"/>
      <c r="I113" s="916"/>
      <c r="J113" s="917"/>
      <c r="K113" s="239"/>
      <c r="L113" s="239"/>
      <c r="M113" s="239"/>
      <c r="N113" s="239"/>
      <c r="O113" s="111"/>
      <c r="P113" s="250"/>
      <c r="Q113" s="652">
        <f t="shared" ref="Q113:Q134" si="42">ROUND(M113*P113,2)</f>
        <v>0</v>
      </c>
      <c r="R113" s="251"/>
      <c r="S113" s="250"/>
      <c r="T113" s="654"/>
      <c r="U113" s="251"/>
      <c r="V113" s="252"/>
      <c r="W113" s="143">
        <f t="shared" ref="W113:W134" si="43">ROUND(M113*V113,2)</f>
        <v>0</v>
      </c>
      <c r="X113" s="792">
        <f t="shared" si="12"/>
        <v>0</v>
      </c>
      <c r="Y113" s="793"/>
      <c r="AA113" s="6">
        <f t="shared" si="7"/>
        <v>0</v>
      </c>
      <c r="AB113" s="7">
        <f t="shared" si="15"/>
        <v>0</v>
      </c>
      <c r="AD113" s="6" t="e">
        <f t="shared" ref="AD113:AD122" si="44">+Z113/M113</f>
        <v>#DIV/0!</v>
      </c>
      <c r="AE113" s="79">
        <f t="shared" si="8"/>
        <v>0</v>
      </c>
    </row>
    <row r="114" spans="1:34" ht="21.75" customHeight="1">
      <c r="B114" s="258">
        <v>5.2</v>
      </c>
      <c r="C114" s="813" t="s">
        <v>136</v>
      </c>
      <c r="D114" s="814"/>
      <c r="E114" s="814"/>
      <c r="F114" s="814"/>
      <c r="G114" s="814"/>
      <c r="H114" s="814"/>
      <c r="I114" s="814"/>
      <c r="J114" s="815"/>
      <c r="K114" s="161"/>
      <c r="L114" s="162"/>
      <c r="M114" s="163"/>
      <c r="N114" s="143">
        <f>ROUND(L114*M114,2)</f>
        <v>0</v>
      </c>
      <c r="O114" s="129"/>
      <c r="P114" s="250"/>
      <c r="Q114" s="652">
        <f t="shared" si="42"/>
        <v>0</v>
      </c>
      <c r="R114" s="251"/>
      <c r="S114" s="250"/>
      <c r="T114" s="654">
        <f t="shared" ref="T114:T134" si="45">ROUND(M114*S114,2)</f>
        <v>0</v>
      </c>
      <c r="U114" s="251"/>
      <c r="V114" s="252">
        <f t="shared" si="16"/>
        <v>0</v>
      </c>
      <c r="W114" s="143">
        <f t="shared" si="43"/>
        <v>0</v>
      </c>
      <c r="X114" s="792">
        <f t="shared" si="12"/>
        <v>0</v>
      </c>
      <c r="Y114" s="793"/>
      <c r="AA114" s="6">
        <f t="shared" si="7"/>
        <v>0</v>
      </c>
      <c r="AB114" s="7">
        <f t="shared" si="15"/>
        <v>0</v>
      </c>
      <c r="AD114" s="6" t="e">
        <f t="shared" si="44"/>
        <v>#DIV/0!</v>
      </c>
      <c r="AE114" s="79">
        <f t="shared" si="8"/>
        <v>0</v>
      </c>
    </row>
    <row r="115" spans="1:34" ht="21.75" customHeight="1">
      <c r="B115" s="264" t="s">
        <v>137</v>
      </c>
      <c r="C115" s="796" t="s">
        <v>138</v>
      </c>
      <c r="D115" s="797"/>
      <c r="E115" s="797"/>
      <c r="F115" s="797"/>
      <c r="G115" s="797"/>
      <c r="H115" s="797"/>
      <c r="I115" s="797"/>
      <c r="J115" s="798"/>
      <c r="K115" s="161" t="s">
        <v>74</v>
      </c>
      <c r="L115" s="162">
        <v>46.01</v>
      </c>
      <c r="M115" s="163">
        <v>96575</v>
      </c>
      <c r="N115" s="143">
        <f>+M115*L115</f>
        <v>4443415.75</v>
      </c>
      <c r="O115" s="129"/>
      <c r="P115" s="250"/>
      <c r="Q115" s="652">
        <f t="shared" si="42"/>
        <v>0</v>
      </c>
      <c r="R115" s="251"/>
      <c r="S115" s="250"/>
      <c r="T115" s="654">
        <f t="shared" si="45"/>
        <v>0</v>
      </c>
      <c r="U115" s="251"/>
      <c r="V115" s="252">
        <f t="shared" si="16"/>
        <v>0</v>
      </c>
      <c r="W115" s="143">
        <f t="shared" si="43"/>
        <v>0</v>
      </c>
      <c r="X115" s="792">
        <f t="shared" si="12"/>
        <v>0</v>
      </c>
      <c r="Y115" s="793"/>
      <c r="AA115" s="6">
        <f t="shared" si="7"/>
        <v>0</v>
      </c>
      <c r="AB115" s="7">
        <f t="shared" si="15"/>
        <v>4443415.75</v>
      </c>
      <c r="AD115" s="6">
        <f t="shared" si="44"/>
        <v>0</v>
      </c>
      <c r="AE115" s="79">
        <f t="shared" si="8"/>
        <v>-4443415.75</v>
      </c>
    </row>
    <row r="116" spans="1:34" ht="21.75" customHeight="1">
      <c r="B116" s="264" t="s">
        <v>139</v>
      </c>
      <c r="C116" s="804" t="s">
        <v>140</v>
      </c>
      <c r="D116" s="805"/>
      <c r="E116" s="805" t="s">
        <v>103</v>
      </c>
      <c r="F116" s="805"/>
      <c r="G116" s="805"/>
      <c r="H116" s="805"/>
      <c r="I116" s="805" t="s">
        <v>103</v>
      </c>
      <c r="J116" s="806"/>
      <c r="K116" s="161" t="s">
        <v>74</v>
      </c>
      <c r="L116" s="162">
        <v>52.83</v>
      </c>
      <c r="M116" s="163">
        <v>75778</v>
      </c>
      <c r="N116" s="143">
        <f>ROUND(L116*M116,2)</f>
        <v>4003351.74</v>
      </c>
      <c r="O116" s="129"/>
      <c r="P116" s="250">
        <v>-8.0133999999999972</v>
      </c>
      <c r="Q116" s="652">
        <f t="shared" si="42"/>
        <v>-607239.43000000005</v>
      </c>
      <c r="R116" s="251"/>
      <c r="S116" s="250">
        <v>52.83</v>
      </c>
      <c r="T116" s="654">
        <f>ROUND(M116*S116,2)</f>
        <v>4003351.74</v>
      </c>
      <c r="U116" s="251"/>
      <c r="V116" s="252">
        <f t="shared" si="16"/>
        <v>44.816600000000001</v>
      </c>
      <c r="W116" s="143">
        <f t="shared" si="43"/>
        <v>3396112.31</v>
      </c>
      <c r="X116" s="792">
        <f t="shared" si="12"/>
        <v>0.84831724279116172</v>
      </c>
      <c r="Y116" s="793"/>
      <c r="Z116" s="6">
        <v>4003351.74</v>
      </c>
      <c r="AA116" s="6">
        <f t="shared" si="7"/>
        <v>-607239.43000000017</v>
      </c>
      <c r="AB116" s="271">
        <f t="shared" si="15"/>
        <v>607239.43000000017</v>
      </c>
      <c r="AD116" s="6">
        <f t="shared" si="44"/>
        <v>52.830000000000005</v>
      </c>
      <c r="AE116" s="79">
        <f t="shared" si="8"/>
        <v>-607239.43000000017</v>
      </c>
      <c r="AG116" s="19">
        <v>0</v>
      </c>
    </row>
    <row r="117" spans="1:34" ht="21.75" customHeight="1">
      <c r="B117" s="239">
        <v>6</v>
      </c>
      <c r="C117" s="915" t="s">
        <v>141</v>
      </c>
      <c r="D117" s="916"/>
      <c r="E117" s="916"/>
      <c r="F117" s="916"/>
      <c r="G117" s="916"/>
      <c r="H117" s="916"/>
      <c r="I117" s="916"/>
      <c r="J117" s="917"/>
      <c r="K117" s="239"/>
      <c r="L117" s="239"/>
      <c r="M117" s="239"/>
      <c r="N117" s="239"/>
      <c r="O117" s="111"/>
      <c r="P117" s="164"/>
      <c r="Q117" s="652">
        <f t="shared" si="42"/>
        <v>0</v>
      </c>
      <c r="R117" s="129"/>
      <c r="S117" s="164"/>
      <c r="T117" s="654"/>
      <c r="U117" s="129"/>
      <c r="V117" s="144"/>
      <c r="W117" s="143"/>
      <c r="X117" s="792">
        <f t="shared" si="12"/>
        <v>0</v>
      </c>
      <c r="Y117" s="793"/>
      <c r="AA117" s="6">
        <f t="shared" si="7"/>
        <v>0</v>
      </c>
      <c r="AB117" s="7">
        <f t="shared" si="15"/>
        <v>0</v>
      </c>
      <c r="AD117" s="6" t="e">
        <f t="shared" si="44"/>
        <v>#DIV/0!</v>
      </c>
      <c r="AE117" s="79">
        <f t="shared" si="8"/>
        <v>0</v>
      </c>
    </row>
    <row r="118" spans="1:34" s="80" customFormat="1" ht="21.75" customHeight="1">
      <c r="A118" s="19"/>
      <c r="B118" s="258">
        <v>6.1</v>
      </c>
      <c r="C118" s="813" t="s">
        <v>142</v>
      </c>
      <c r="D118" s="814"/>
      <c r="E118" s="814"/>
      <c r="F118" s="814"/>
      <c r="G118" s="814"/>
      <c r="H118" s="814"/>
      <c r="I118" s="814"/>
      <c r="J118" s="815"/>
      <c r="K118" s="161"/>
      <c r="L118" s="162"/>
      <c r="M118" s="163"/>
      <c r="N118" s="143"/>
      <c r="O118" s="129"/>
      <c r="P118" s="164"/>
      <c r="Q118" s="652">
        <f t="shared" si="42"/>
        <v>0</v>
      </c>
      <c r="R118" s="129"/>
      <c r="S118" s="164"/>
      <c r="T118" s="654">
        <f t="shared" si="45"/>
        <v>0</v>
      </c>
      <c r="U118" s="129"/>
      <c r="V118" s="144">
        <f t="shared" si="16"/>
        <v>0</v>
      </c>
      <c r="W118" s="143">
        <f t="shared" si="43"/>
        <v>0</v>
      </c>
      <c r="X118" s="792">
        <f t="shared" si="12"/>
        <v>0</v>
      </c>
      <c r="Y118" s="793"/>
      <c r="Z118" s="6"/>
      <c r="AA118" s="6">
        <f t="shared" si="7"/>
        <v>0</v>
      </c>
      <c r="AB118" s="7">
        <f t="shared" si="15"/>
        <v>0</v>
      </c>
      <c r="AC118" s="19"/>
      <c r="AD118" s="6" t="e">
        <f t="shared" si="44"/>
        <v>#DIV/0!</v>
      </c>
      <c r="AE118" s="79">
        <f t="shared" si="8"/>
        <v>0</v>
      </c>
      <c r="AG118" s="19"/>
      <c r="AH118" s="253"/>
    </row>
    <row r="119" spans="1:34" s="80" customFormat="1" ht="21.75" customHeight="1">
      <c r="A119" s="19"/>
      <c r="B119" s="264" t="s">
        <v>143</v>
      </c>
      <c r="C119" s="796" t="s">
        <v>144</v>
      </c>
      <c r="D119" s="797"/>
      <c r="E119" s="797"/>
      <c r="F119" s="797"/>
      <c r="G119" s="797"/>
      <c r="H119" s="797"/>
      <c r="I119" s="797"/>
      <c r="J119" s="798"/>
      <c r="K119" s="161" t="s">
        <v>145</v>
      </c>
      <c r="L119" s="162">
        <v>28.275243861251475</v>
      </c>
      <c r="M119" s="163">
        <v>79943</v>
      </c>
      <c r="N119" s="143">
        <f>+M119*L119</f>
        <v>2260407.8200000268</v>
      </c>
      <c r="O119" s="129"/>
      <c r="P119" s="164"/>
      <c r="Q119" s="652">
        <f t="shared" si="42"/>
        <v>0</v>
      </c>
      <c r="R119" s="129"/>
      <c r="S119" s="164"/>
      <c r="T119" s="654">
        <f t="shared" si="45"/>
        <v>0</v>
      </c>
      <c r="U119" s="129"/>
      <c r="V119" s="144">
        <f t="shared" si="16"/>
        <v>0</v>
      </c>
      <c r="W119" s="143">
        <f t="shared" si="43"/>
        <v>0</v>
      </c>
      <c r="X119" s="792">
        <f t="shared" si="12"/>
        <v>0</v>
      </c>
      <c r="Y119" s="793"/>
      <c r="Z119" s="6"/>
      <c r="AA119" s="6">
        <f t="shared" si="7"/>
        <v>0</v>
      </c>
      <c r="AB119" s="7">
        <f t="shared" si="15"/>
        <v>2260407.8200000268</v>
      </c>
      <c r="AC119" s="19"/>
      <c r="AD119" s="6">
        <f t="shared" si="44"/>
        <v>0</v>
      </c>
      <c r="AE119" s="79">
        <f t="shared" si="8"/>
        <v>-2260407.8200000268</v>
      </c>
      <c r="AG119" s="19">
        <v>0</v>
      </c>
      <c r="AH119" s="253"/>
    </row>
    <row r="120" spans="1:34" s="80" customFormat="1" ht="21.75" customHeight="1">
      <c r="A120" s="19"/>
      <c r="B120" s="239">
        <v>8</v>
      </c>
      <c r="C120" s="915" t="s">
        <v>146</v>
      </c>
      <c r="D120" s="916"/>
      <c r="E120" s="916"/>
      <c r="F120" s="916"/>
      <c r="G120" s="916"/>
      <c r="H120" s="916"/>
      <c r="I120" s="916"/>
      <c r="J120" s="917"/>
      <c r="K120" s="239"/>
      <c r="L120" s="239"/>
      <c r="M120" s="239"/>
      <c r="N120" s="239"/>
      <c r="O120" s="111"/>
      <c r="P120" s="164"/>
      <c r="Q120" s="652">
        <f t="shared" si="42"/>
        <v>0</v>
      </c>
      <c r="R120" s="129"/>
      <c r="S120" s="164"/>
      <c r="T120" s="654">
        <f t="shared" si="45"/>
        <v>0</v>
      </c>
      <c r="U120" s="129"/>
      <c r="V120" s="144">
        <f t="shared" si="16"/>
        <v>0</v>
      </c>
      <c r="W120" s="143">
        <f t="shared" si="43"/>
        <v>0</v>
      </c>
      <c r="X120" s="792">
        <f t="shared" si="12"/>
        <v>0</v>
      </c>
      <c r="Y120" s="793"/>
      <c r="Z120" s="6"/>
      <c r="AA120" s="6">
        <f t="shared" si="7"/>
        <v>0</v>
      </c>
      <c r="AB120" s="7">
        <f t="shared" si="15"/>
        <v>0</v>
      </c>
      <c r="AC120" s="19"/>
      <c r="AD120" s="6" t="e">
        <f t="shared" si="44"/>
        <v>#DIV/0!</v>
      </c>
      <c r="AE120" s="79">
        <f t="shared" si="8"/>
        <v>0</v>
      </c>
      <c r="AG120" s="19"/>
      <c r="AH120" s="253"/>
    </row>
    <row r="121" spans="1:34" s="80" customFormat="1" ht="21.75" customHeight="1">
      <c r="A121" s="19"/>
      <c r="B121" s="258">
        <v>8.1</v>
      </c>
      <c r="C121" s="813" t="s">
        <v>147</v>
      </c>
      <c r="D121" s="814"/>
      <c r="E121" s="814"/>
      <c r="F121" s="814"/>
      <c r="G121" s="814"/>
      <c r="H121" s="814"/>
      <c r="I121" s="814"/>
      <c r="J121" s="815"/>
      <c r="K121" s="161"/>
      <c r="L121" s="162"/>
      <c r="M121" s="163"/>
      <c r="N121" s="143">
        <f t="shared" ref="N121:N129" si="46">ROUND(L121*M121,2)</f>
        <v>0</v>
      </c>
      <c r="O121" s="129"/>
      <c r="P121" s="164"/>
      <c r="Q121" s="652">
        <f t="shared" si="42"/>
        <v>0</v>
      </c>
      <c r="R121" s="129"/>
      <c r="S121" s="164"/>
      <c r="T121" s="654">
        <f t="shared" si="45"/>
        <v>0</v>
      </c>
      <c r="U121" s="129"/>
      <c r="V121" s="144">
        <f t="shared" si="16"/>
        <v>0</v>
      </c>
      <c r="W121" s="143">
        <f t="shared" si="43"/>
        <v>0</v>
      </c>
      <c r="X121" s="792">
        <f t="shared" si="12"/>
        <v>0</v>
      </c>
      <c r="Y121" s="793"/>
      <c r="Z121" s="6"/>
      <c r="AA121" s="6">
        <f t="shared" si="7"/>
        <v>0</v>
      </c>
      <c r="AB121" s="7">
        <f t="shared" si="15"/>
        <v>0</v>
      </c>
      <c r="AC121" s="19"/>
      <c r="AD121" s="6" t="e">
        <f t="shared" si="44"/>
        <v>#DIV/0!</v>
      </c>
      <c r="AE121" s="79">
        <f t="shared" si="8"/>
        <v>0</v>
      </c>
      <c r="AG121" s="19"/>
      <c r="AH121" s="253"/>
    </row>
    <row r="122" spans="1:34" s="80" customFormat="1" ht="21.75" customHeight="1">
      <c r="A122" s="19"/>
      <c r="B122" s="245" t="s">
        <v>148</v>
      </c>
      <c r="C122" s="816" t="s">
        <v>149</v>
      </c>
      <c r="D122" s="817"/>
      <c r="E122" s="817"/>
      <c r="F122" s="817"/>
      <c r="G122" s="817"/>
      <c r="H122" s="817"/>
      <c r="I122" s="817"/>
      <c r="J122" s="818"/>
      <c r="K122" s="246" t="s">
        <v>150</v>
      </c>
      <c r="L122" s="247">
        <v>2</v>
      </c>
      <c r="M122" s="248">
        <v>112036</v>
      </c>
      <c r="N122" s="249">
        <f t="shared" si="46"/>
        <v>224072</v>
      </c>
      <c r="O122" s="129"/>
      <c r="P122" s="250">
        <v>1</v>
      </c>
      <c r="Q122" s="652">
        <f t="shared" si="42"/>
        <v>112036</v>
      </c>
      <c r="R122" s="129"/>
      <c r="S122" s="164"/>
      <c r="T122" s="654">
        <f t="shared" si="45"/>
        <v>0</v>
      </c>
      <c r="U122" s="129"/>
      <c r="V122" s="262">
        <f t="shared" si="16"/>
        <v>1</v>
      </c>
      <c r="W122" s="143">
        <f t="shared" si="43"/>
        <v>112036</v>
      </c>
      <c r="X122" s="792">
        <f t="shared" si="12"/>
        <v>0.5</v>
      </c>
      <c r="Y122" s="793"/>
      <c r="Z122" s="6"/>
      <c r="AA122" s="6">
        <f t="shared" ref="AA122:AA189" si="47">+W122-Z122</f>
        <v>112036</v>
      </c>
      <c r="AB122" s="7">
        <f t="shared" si="15"/>
        <v>112036</v>
      </c>
      <c r="AC122" s="19"/>
      <c r="AD122" s="6">
        <f t="shared" si="44"/>
        <v>0</v>
      </c>
      <c r="AE122" s="79">
        <f t="shared" ref="AE122:AE189" si="48">+W122-N122</f>
        <v>-112036</v>
      </c>
      <c r="AG122" s="19">
        <v>1</v>
      </c>
      <c r="AH122" s="253"/>
    </row>
    <row r="123" spans="1:34" s="80" customFormat="1" ht="21.75" customHeight="1">
      <c r="A123" s="19"/>
      <c r="B123" s="254" t="s">
        <v>148</v>
      </c>
      <c r="C123" s="819" t="s">
        <v>149</v>
      </c>
      <c r="D123" s="820"/>
      <c r="E123" s="820"/>
      <c r="F123" s="820"/>
      <c r="G123" s="820"/>
      <c r="H123" s="820"/>
      <c r="I123" s="820"/>
      <c r="J123" s="821"/>
      <c r="K123" s="255" t="s">
        <v>150</v>
      </c>
      <c r="L123" s="162">
        <v>2</v>
      </c>
      <c r="M123" s="163">
        <v>112035</v>
      </c>
      <c r="N123" s="263"/>
      <c r="O123" s="129"/>
      <c r="P123" s="250">
        <v>0</v>
      </c>
      <c r="Q123" s="652">
        <f t="shared" si="42"/>
        <v>0</v>
      </c>
      <c r="R123" s="129"/>
      <c r="S123" s="164"/>
      <c r="T123" s="654">
        <f t="shared" si="45"/>
        <v>0</v>
      </c>
      <c r="U123" s="129"/>
      <c r="V123" s="262">
        <f t="shared" si="16"/>
        <v>0</v>
      </c>
      <c r="W123" s="143">
        <f t="shared" si="43"/>
        <v>0</v>
      </c>
      <c r="X123" s="792">
        <f t="shared" si="12"/>
        <v>0</v>
      </c>
      <c r="Y123" s="793"/>
      <c r="Z123" s="6"/>
      <c r="AA123" s="6"/>
      <c r="AB123" s="7"/>
      <c r="AC123" s="19"/>
      <c r="AD123" s="6"/>
      <c r="AE123" s="79"/>
      <c r="AG123" s="19"/>
      <c r="AH123" s="253"/>
    </row>
    <row r="124" spans="1:34" s="80" customFormat="1" ht="21.75" customHeight="1">
      <c r="A124" s="19"/>
      <c r="B124" s="245" t="s">
        <v>151</v>
      </c>
      <c r="C124" s="828" t="s">
        <v>152</v>
      </c>
      <c r="D124" s="829"/>
      <c r="E124" s="829"/>
      <c r="F124" s="829"/>
      <c r="G124" s="829"/>
      <c r="H124" s="829"/>
      <c r="I124" s="829"/>
      <c r="J124" s="830"/>
      <c r="K124" s="246" t="s">
        <v>150</v>
      </c>
      <c r="L124" s="247">
        <v>6</v>
      </c>
      <c r="M124" s="248">
        <v>102355</v>
      </c>
      <c r="N124" s="249">
        <f t="shared" si="46"/>
        <v>614130</v>
      </c>
      <c r="O124" s="129"/>
      <c r="P124" s="250">
        <v>3</v>
      </c>
      <c r="Q124" s="652">
        <f t="shared" si="42"/>
        <v>307065</v>
      </c>
      <c r="R124" s="129"/>
      <c r="S124" s="164"/>
      <c r="T124" s="654">
        <f t="shared" si="45"/>
        <v>0</v>
      </c>
      <c r="U124" s="129"/>
      <c r="V124" s="262">
        <f t="shared" si="16"/>
        <v>3</v>
      </c>
      <c r="W124" s="143">
        <f t="shared" si="43"/>
        <v>307065</v>
      </c>
      <c r="X124" s="792">
        <f t="shared" si="12"/>
        <v>0.5</v>
      </c>
      <c r="Y124" s="793"/>
      <c r="Z124" s="6"/>
      <c r="AA124" s="6">
        <f t="shared" si="47"/>
        <v>307065</v>
      </c>
      <c r="AB124" s="7">
        <f t="shared" si="15"/>
        <v>307065</v>
      </c>
      <c r="AC124" s="19"/>
      <c r="AD124" s="6">
        <f>+Z124/M124</f>
        <v>0</v>
      </c>
      <c r="AE124" s="79">
        <f t="shared" si="48"/>
        <v>-307065</v>
      </c>
      <c r="AG124" s="19">
        <v>11</v>
      </c>
      <c r="AH124" s="253"/>
    </row>
    <row r="125" spans="1:34" s="80" customFormat="1" ht="21.75" customHeight="1">
      <c r="A125" s="19"/>
      <c r="B125" s="254" t="s">
        <v>151</v>
      </c>
      <c r="C125" s="831" t="s">
        <v>152</v>
      </c>
      <c r="D125" s="832"/>
      <c r="E125" s="832"/>
      <c r="F125" s="832"/>
      <c r="G125" s="832"/>
      <c r="H125" s="832"/>
      <c r="I125" s="832"/>
      <c r="J125" s="833"/>
      <c r="K125" s="255" t="s">
        <v>150</v>
      </c>
      <c r="L125" s="162">
        <v>6</v>
      </c>
      <c r="M125" s="163">
        <v>102344</v>
      </c>
      <c r="N125" s="263"/>
      <c r="O125" s="129"/>
      <c r="P125" s="250">
        <v>0</v>
      </c>
      <c r="Q125" s="652">
        <f t="shared" si="42"/>
        <v>0</v>
      </c>
      <c r="R125" s="129"/>
      <c r="S125" s="164"/>
      <c r="T125" s="654">
        <f t="shared" si="45"/>
        <v>0</v>
      </c>
      <c r="U125" s="129"/>
      <c r="V125" s="262">
        <f t="shared" si="16"/>
        <v>0</v>
      </c>
      <c r="W125" s="143">
        <f t="shared" si="43"/>
        <v>0</v>
      </c>
      <c r="X125" s="792">
        <f t="shared" si="12"/>
        <v>0</v>
      </c>
      <c r="Y125" s="793"/>
      <c r="Z125" s="6"/>
      <c r="AA125" s="6"/>
      <c r="AB125" s="7"/>
      <c r="AC125" s="19"/>
      <c r="AD125" s="6"/>
      <c r="AE125" s="79"/>
      <c r="AG125" s="19"/>
      <c r="AH125" s="253"/>
    </row>
    <row r="126" spans="1:34" s="80" customFormat="1" ht="21.75" customHeight="1">
      <c r="A126" s="19"/>
      <c r="B126" s="245" t="s">
        <v>153</v>
      </c>
      <c r="C126" s="816" t="s">
        <v>154</v>
      </c>
      <c r="D126" s="817"/>
      <c r="E126" s="817"/>
      <c r="F126" s="817"/>
      <c r="G126" s="817"/>
      <c r="H126" s="817"/>
      <c r="I126" s="817"/>
      <c r="J126" s="818"/>
      <c r="K126" s="246" t="s">
        <v>150</v>
      </c>
      <c r="L126" s="247">
        <v>10</v>
      </c>
      <c r="M126" s="248">
        <v>115317</v>
      </c>
      <c r="N126" s="249">
        <f t="shared" si="46"/>
        <v>1153170</v>
      </c>
      <c r="O126" s="129"/>
      <c r="P126" s="250">
        <v>10</v>
      </c>
      <c r="Q126" s="652">
        <f t="shared" si="42"/>
        <v>1153170</v>
      </c>
      <c r="R126" s="129"/>
      <c r="S126" s="164"/>
      <c r="T126" s="654">
        <f t="shared" si="45"/>
        <v>0</v>
      </c>
      <c r="U126" s="129"/>
      <c r="V126" s="262">
        <f t="shared" si="16"/>
        <v>10</v>
      </c>
      <c r="W126" s="143">
        <f t="shared" si="43"/>
        <v>1153170</v>
      </c>
      <c r="X126" s="792">
        <f t="shared" si="12"/>
        <v>1</v>
      </c>
      <c r="Y126" s="793"/>
      <c r="Z126" s="6"/>
      <c r="AA126" s="6">
        <f t="shared" si="47"/>
        <v>1153170</v>
      </c>
      <c r="AB126" s="7">
        <f t="shared" si="15"/>
        <v>0</v>
      </c>
      <c r="AC126" s="19"/>
      <c r="AD126" s="6">
        <f>+Z126/M126</f>
        <v>0</v>
      </c>
      <c r="AE126" s="79">
        <f t="shared" si="48"/>
        <v>0</v>
      </c>
      <c r="AG126" s="19">
        <v>34</v>
      </c>
      <c r="AH126" s="253"/>
    </row>
    <row r="127" spans="1:34" s="80" customFormat="1" ht="21.75" customHeight="1">
      <c r="A127" s="19"/>
      <c r="B127" s="254" t="s">
        <v>153</v>
      </c>
      <c r="C127" s="819" t="s">
        <v>154</v>
      </c>
      <c r="D127" s="820"/>
      <c r="E127" s="820"/>
      <c r="F127" s="820"/>
      <c r="G127" s="820"/>
      <c r="H127" s="820"/>
      <c r="I127" s="820"/>
      <c r="J127" s="821"/>
      <c r="K127" s="255" t="s">
        <v>150</v>
      </c>
      <c r="L127" s="162">
        <v>10</v>
      </c>
      <c r="M127" s="163">
        <v>115283</v>
      </c>
      <c r="N127" s="263"/>
      <c r="O127" s="129"/>
      <c r="P127" s="250">
        <v>0</v>
      </c>
      <c r="Q127" s="652">
        <f t="shared" si="42"/>
        <v>0</v>
      </c>
      <c r="R127" s="129"/>
      <c r="S127" s="164"/>
      <c r="T127" s="654">
        <f t="shared" si="45"/>
        <v>0</v>
      </c>
      <c r="U127" s="129"/>
      <c r="V127" s="262">
        <f t="shared" si="16"/>
        <v>0</v>
      </c>
      <c r="W127" s="143">
        <f t="shared" si="43"/>
        <v>0</v>
      </c>
      <c r="X127" s="792">
        <f t="shared" si="12"/>
        <v>0</v>
      </c>
      <c r="Y127" s="793"/>
      <c r="Z127" s="6"/>
      <c r="AA127" s="6"/>
      <c r="AB127" s="7"/>
      <c r="AC127" s="19"/>
      <c r="AD127" s="6"/>
      <c r="AE127" s="79"/>
      <c r="AG127" s="19"/>
      <c r="AH127" s="253"/>
    </row>
    <row r="128" spans="1:34" s="80" customFormat="1" ht="21.75" customHeight="1">
      <c r="A128" s="19"/>
      <c r="B128" s="258">
        <v>8.4</v>
      </c>
      <c r="C128" s="813" t="s">
        <v>155</v>
      </c>
      <c r="D128" s="814"/>
      <c r="E128" s="814"/>
      <c r="F128" s="814"/>
      <c r="G128" s="814"/>
      <c r="H128" s="814"/>
      <c r="I128" s="814"/>
      <c r="J128" s="815"/>
      <c r="K128" s="161"/>
      <c r="L128" s="162"/>
      <c r="M128" s="163"/>
      <c r="N128" s="143">
        <f t="shared" si="46"/>
        <v>0</v>
      </c>
      <c r="O128" s="129"/>
      <c r="P128" s="250"/>
      <c r="Q128" s="652">
        <f t="shared" si="42"/>
        <v>0</v>
      </c>
      <c r="R128" s="129"/>
      <c r="S128" s="164"/>
      <c r="T128" s="654">
        <f t="shared" si="45"/>
        <v>0</v>
      </c>
      <c r="U128" s="129"/>
      <c r="V128" s="262">
        <f t="shared" si="16"/>
        <v>0</v>
      </c>
      <c r="W128" s="143">
        <f t="shared" si="43"/>
        <v>0</v>
      </c>
      <c r="X128" s="792">
        <f t="shared" si="12"/>
        <v>0</v>
      </c>
      <c r="Y128" s="793"/>
      <c r="Z128" s="6"/>
      <c r="AA128" s="6">
        <f t="shared" si="47"/>
        <v>0</v>
      </c>
      <c r="AB128" s="7">
        <f t="shared" si="15"/>
        <v>0</v>
      </c>
      <c r="AC128" s="19"/>
      <c r="AD128" s="6" t="e">
        <f>+Z128/M128</f>
        <v>#DIV/0!</v>
      </c>
      <c r="AE128" s="79">
        <f t="shared" si="48"/>
        <v>0</v>
      </c>
      <c r="AG128" s="19"/>
      <c r="AH128" s="253"/>
    </row>
    <row r="129" spans="1:34" s="80" customFormat="1" ht="31.5" customHeight="1">
      <c r="A129" s="19"/>
      <c r="B129" s="254" t="s">
        <v>156</v>
      </c>
      <c r="C129" s="819" t="s">
        <v>157</v>
      </c>
      <c r="D129" s="820"/>
      <c r="E129" s="820"/>
      <c r="F129" s="820"/>
      <c r="G129" s="820"/>
      <c r="H129" s="820"/>
      <c r="I129" s="820"/>
      <c r="J129" s="821"/>
      <c r="K129" s="255" t="s">
        <v>150</v>
      </c>
      <c r="L129" s="162">
        <v>1</v>
      </c>
      <c r="M129" s="163">
        <v>390288</v>
      </c>
      <c r="N129" s="263">
        <f t="shared" si="46"/>
        <v>390288</v>
      </c>
      <c r="O129" s="129"/>
      <c r="P129" s="250">
        <v>0</v>
      </c>
      <c r="Q129" s="652">
        <f t="shared" si="42"/>
        <v>0</v>
      </c>
      <c r="R129" s="129"/>
      <c r="S129" s="164"/>
      <c r="T129" s="654">
        <f t="shared" si="45"/>
        <v>0</v>
      </c>
      <c r="U129" s="129"/>
      <c r="V129" s="262">
        <f t="shared" si="16"/>
        <v>0</v>
      </c>
      <c r="W129" s="143">
        <f t="shared" si="43"/>
        <v>0</v>
      </c>
      <c r="X129" s="792">
        <f t="shared" si="12"/>
        <v>0</v>
      </c>
      <c r="Y129" s="793"/>
      <c r="Z129" s="6"/>
      <c r="AA129" s="6">
        <f t="shared" si="47"/>
        <v>0</v>
      </c>
      <c r="AB129" s="7">
        <f t="shared" si="15"/>
        <v>390288</v>
      </c>
      <c r="AC129" s="19"/>
      <c r="AD129" s="6">
        <f>+Z129/M129</f>
        <v>0</v>
      </c>
      <c r="AE129" s="79">
        <f t="shared" si="48"/>
        <v>-390288</v>
      </c>
      <c r="AG129" s="19">
        <v>432</v>
      </c>
      <c r="AH129" s="253"/>
    </row>
    <row r="130" spans="1:34" s="80" customFormat="1" ht="21.75" customHeight="1">
      <c r="A130" s="19"/>
      <c r="B130" s="239">
        <v>9</v>
      </c>
      <c r="C130" s="915" t="s">
        <v>158</v>
      </c>
      <c r="D130" s="916"/>
      <c r="E130" s="916"/>
      <c r="F130" s="916"/>
      <c r="G130" s="916"/>
      <c r="H130" s="916"/>
      <c r="I130" s="916"/>
      <c r="J130" s="917"/>
      <c r="K130" s="239"/>
      <c r="L130" s="239"/>
      <c r="M130" s="239"/>
      <c r="N130" s="239"/>
      <c r="O130" s="111"/>
      <c r="P130" s="250"/>
      <c r="Q130" s="652">
        <f t="shared" si="42"/>
        <v>0</v>
      </c>
      <c r="R130" s="129"/>
      <c r="S130" s="164"/>
      <c r="T130" s="654">
        <f t="shared" si="45"/>
        <v>0</v>
      </c>
      <c r="U130" s="129"/>
      <c r="V130" s="144">
        <f t="shared" si="16"/>
        <v>0</v>
      </c>
      <c r="W130" s="143">
        <f t="shared" si="43"/>
        <v>0</v>
      </c>
      <c r="X130" s="792">
        <f t="shared" si="12"/>
        <v>0</v>
      </c>
      <c r="Y130" s="793"/>
      <c r="Z130" s="6"/>
      <c r="AA130" s="6">
        <f t="shared" si="47"/>
        <v>0</v>
      </c>
      <c r="AB130" s="7">
        <f t="shared" si="15"/>
        <v>0</v>
      </c>
      <c r="AC130" s="19"/>
      <c r="AD130" s="6" t="e">
        <f t="shared" ref="AD130:AD134" si="49">+Z130/M130</f>
        <v>#DIV/0!</v>
      </c>
      <c r="AE130" s="79">
        <f t="shared" si="48"/>
        <v>0</v>
      </c>
      <c r="AG130" s="19"/>
      <c r="AH130" s="253"/>
    </row>
    <row r="131" spans="1:34" s="80" customFormat="1" ht="21.75" customHeight="1">
      <c r="A131" s="19"/>
      <c r="B131" s="258">
        <v>9.1</v>
      </c>
      <c r="C131" s="813" t="s">
        <v>159</v>
      </c>
      <c r="D131" s="814"/>
      <c r="E131" s="814"/>
      <c r="F131" s="814"/>
      <c r="G131" s="814"/>
      <c r="H131" s="814"/>
      <c r="I131" s="814"/>
      <c r="J131" s="815"/>
      <c r="K131" s="161"/>
      <c r="L131" s="162"/>
      <c r="M131" s="163"/>
      <c r="N131" s="143">
        <f>ROUND(L131*M131,2)</f>
        <v>0</v>
      </c>
      <c r="O131" s="129"/>
      <c r="P131" s="250"/>
      <c r="Q131" s="652">
        <f t="shared" si="42"/>
        <v>0</v>
      </c>
      <c r="R131" s="129"/>
      <c r="S131" s="646"/>
      <c r="T131" s="654">
        <f t="shared" si="45"/>
        <v>0</v>
      </c>
      <c r="U131" s="129"/>
      <c r="V131" s="144"/>
      <c r="W131" s="143">
        <f t="shared" si="43"/>
        <v>0</v>
      </c>
      <c r="X131" s="792">
        <f t="shared" si="12"/>
        <v>0</v>
      </c>
      <c r="Y131" s="793"/>
      <c r="Z131" s="6"/>
      <c r="AA131" s="6">
        <f t="shared" si="47"/>
        <v>0</v>
      </c>
      <c r="AB131" s="7">
        <f t="shared" si="15"/>
        <v>0</v>
      </c>
      <c r="AC131" s="19"/>
      <c r="AD131" s="6" t="e">
        <f t="shared" si="49"/>
        <v>#DIV/0!</v>
      </c>
      <c r="AE131" s="79">
        <f t="shared" si="48"/>
        <v>0</v>
      </c>
      <c r="AG131" s="19"/>
      <c r="AH131" s="253"/>
    </row>
    <row r="132" spans="1:34" s="80" customFormat="1" ht="21.75" customHeight="1">
      <c r="A132" s="19"/>
      <c r="B132" s="254" t="s">
        <v>160</v>
      </c>
      <c r="C132" s="819" t="s">
        <v>161</v>
      </c>
      <c r="D132" s="820"/>
      <c r="E132" s="820"/>
      <c r="F132" s="820"/>
      <c r="G132" s="820"/>
      <c r="H132" s="820"/>
      <c r="I132" s="820"/>
      <c r="J132" s="821"/>
      <c r="K132" s="255" t="s">
        <v>74</v>
      </c>
      <c r="L132" s="162">
        <v>105.66</v>
      </c>
      <c r="M132" s="163">
        <v>18515</v>
      </c>
      <c r="N132" s="263">
        <f>ROUND(L132*M132,2)</f>
        <v>1956294.9</v>
      </c>
      <c r="O132" s="129"/>
      <c r="P132" s="250">
        <v>-16.020000000000024</v>
      </c>
      <c r="Q132" s="652">
        <f>ROUND(M132*P132,2)</f>
        <v>-296610.3</v>
      </c>
      <c r="R132" s="129"/>
      <c r="S132" s="261">
        <v>105.66</v>
      </c>
      <c r="T132" s="654">
        <f>ROUND(M132*S132,2)</f>
        <v>1956294.9</v>
      </c>
      <c r="U132" s="251"/>
      <c r="V132" s="252">
        <f>P132+S132</f>
        <v>89.639999999999972</v>
      </c>
      <c r="W132" s="143">
        <f>ROUND(M132*V132,2)</f>
        <v>1659684.6</v>
      </c>
      <c r="X132" s="792">
        <f t="shared" si="12"/>
        <v>0.84838160136286211</v>
      </c>
      <c r="Y132" s="793"/>
      <c r="Z132" s="6">
        <v>1956109.75</v>
      </c>
      <c r="AA132" s="6" t="e">
        <f>+#REF!-Z132</f>
        <v>#REF!</v>
      </c>
      <c r="AB132" s="7" t="e">
        <f>+N132-#REF!</f>
        <v>#REF!</v>
      </c>
      <c r="AC132" s="19"/>
      <c r="AD132" s="6">
        <f t="shared" si="49"/>
        <v>105.65</v>
      </c>
      <c r="AE132" s="79" t="e">
        <f>+#REF!-N132</f>
        <v>#REF!</v>
      </c>
      <c r="AG132" s="19">
        <v>0</v>
      </c>
      <c r="AH132" s="253"/>
    </row>
    <row r="133" spans="1:34" s="80" customFormat="1" ht="21.75" customHeight="1">
      <c r="A133" s="19"/>
      <c r="B133" s="239">
        <v>10</v>
      </c>
      <c r="C133" s="915" t="s">
        <v>162</v>
      </c>
      <c r="D133" s="916"/>
      <c r="E133" s="916"/>
      <c r="F133" s="916"/>
      <c r="G133" s="916"/>
      <c r="H133" s="916"/>
      <c r="I133" s="916"/>
      <c r="J133" s="917"/>
      <c r="K133" s="239"/>
      <c r="L133" s="239"/>
      <c r="M133" s="239"/>
      <c r="N133" s="239"/>
      <c r="O133" s="111"/>
      <c r="P133" s="164"/>
      <c r="Q133" s="652">
        <f t="shared" si="42"/>
        <v>0</v>
      </c>
      <c r="R133" s="129"/>
      <c r="S133" s="261"/>
      <c r="T133" s="654"/>
      <c r="U133" s="251"/>
      <c r="V133" s="262"/>
      <c r="W133" s="143">
        <f t="shared" si="43"/>
        <v>0</v>
      </c>
      <c r="X133" s="792">
        <f t="shared" si="12"/>
        <v>0</v>
      </c>
      <c r="Y133" s="793"/>
      <c r="Z133" s="6"/>
      <c r="AA133" s="6">
        <f t="shared" si="47"/>
        <v>0</v>
      </c>
      <c r="AB133" s="7">
        <f t="shared" si="15"/>
        <v>0</v>
      </c>
      <c r="AC133" s="19"/>
      <c r="AD133" s="6" t="e">
        <f t="shared" si="49"/>
        <v>#DIV/0!</v>
      </c>
      <c r="AE133" s="79">
        <f t="shared" si="48"/>
        <v>0</v>
      </c>
      <c r="AG133" s="19"/>
      <c r="AH133" s="253"/>
    </row>
    <row r="134" spans="1:34" s="80" customFormat="1" ht="21.75" customHeight="1">
      <c r="A134" s="19"/>
      <c r="B134" s="258">
        <v>10.199999999999999</v>
      </c>
      <c r="C134" s="813" t="s">
        <v>163</v>
      </c>
      <c r="D134" s="814"/>
      <c r="E134" s="814"/>
      <c r="F134" s="814"/>
      <c r="G134" s="814"/>
      <c r="H134" s="814"/>
      <c r="I134" s="814"/>
      <c r="J134" s="815"/>
      <c r="K134" s="161"/>
      <c r="L134" s="162"/>
      <c r="M134" s="163"/>
      <c r="N134" s="143">
        <f>ROUND(L134*M134,2)</f>
        <v>0</v>
      </c>
      <c r="O134" s="129"/>
      <c r="P134" s="164"/>
      <c r="Q134" s="652">
        <f t="shared" si="42"/>
        <v>0</v>
      </c>
      <c r="R134" s="129"/>
      <c r="S134" s="164"/>
      <c r="T134" s="654">
        <f t="shared" si="45"/>
        <v>0</v>
      </c>
      <c r="U134" s="129"/>
      <c r="V134" s="144">
        <f t="shared" si="16"/>
        <v>0</v>
      </c>
      <c r="W134" s="143">
        <f t="shared" si="43"/>
        <v>0</v>
      </c>
      <c r="X134" s="792">
        <f t="shared" si="12"/>
        <v>0</v>
      </c>
      <c r="Y134" s="793"/>
      <c r="Z134" s="6"/>
      <c r="AA134" s="6">
        <f t="shared" si="47"/>
        <v>0</v>
      </c>
      <c r="AB134" s="7">
        <f t="shared" si="15"/>
        <v>0</v>
      </c>
      <c r="AC134" s="19"/>
      <c r="AD134" s="6" t="e">
        <f t="shared" si="49"/>
        <v>#DIV/0!</v>
      </c>
      <c r="AE134" s="79">
        <f t="shared" si="48"/>
        <v>0</v>
      </c>
      <c r="AG134" s="19"/>
      <c r="AH134" s="253"/>
    </row>
    <row r="135" spans="1:34" s="80" customFormat="1" ht="21.75" customHeight="1">
      <c r="A135" s="19"/>
      <c r="B135" s="254" t="s">
        <v>164</v>
      </c>
      <c r="C135" s="819" t="s">
        <v>165</v>
      </c>
      <c r="D135" s="820"/>
      <c r="E135" s="820"/>
      <c r="F135" s="820"/>
      <c r="G135" s="820"/>
      <c r="H135" s="820"/>
      <c r="I135" s="820"/>
      <c r="J135" s="821"/>
      <c r="K135" s="255" t="s">
        <v>74</v>
      </c>
      <c r="L135" s="162">
        <v>37.200000000000003</v>
      </c>
      <c r="M135" s="163">
        <v>53084</v>
      </c>
      <c r="N135" s="143">
        <f>+M135*L135</f>
        <v>1974724.8</v>
      </c>
      <c r="O135" s="129"/>
      <c r="P135" s="250">
        <v>-40</v>
      </c>
      <c r="Q135" s="652">
        <f t="shared" ref="Q135:Q153" si="50">ROUND(M135*P135,2)</f>
        <v>-2123360</v>
      </c>
      <c r="R135" s="251"/>
      <c r="S135" s="250">
        <v>40</v>
      </c>
      <c r="T135" s="654">
        <f>ROUND(M135*S135,2)</f>
        <v>2123360</v>
      </c>
      <c r="U135" s="251"/>
      <c r="V135" s="252">
        <f>P135+S135</f>
        <v>0</v>
      </c>
      <c r="W135" s="143">
        <f>ROUND(M135*V135,2)</f>
        <v>0</v>
      </c>
      <c r="X135" s="792">
        <f t="shared" si="12"/>
        <v>0</v>
      </c>
      <c r="Y135" s="793"/>
      <c r="Z135" s="6"/>
      <c r="AA135" s="6"/>
      <c r="AB135" s="7"/>
      <c r="AC135" s="19"/>
      <c r="AD135" s="6"/>
      <c r="AE135" s="79"/>
      <c r="AG135" s="19"/>
      <c r="AH135" s="253"/>
    </row>
    <row r="136" spans="1:34" s="80" customFormat="1" ht="21.75" customHeight="1">
      <c r="A136" s="19"/>
      <c r="B136" s="239">
        <v>11</v>
      </c>
      <c r="C136" s="915" t="s">
        <v>166</v>
      </c>
      <c r="D136" s="916"/>
      <c r="E136" s="916"/>
      <c r="F136" s="916"/>
      <c r="G136" s="916"/>
      <c r="H136" s="916"/>
      <c r="I136" s="916"/>
      <c r="J136" s="917"/>
      <c r="K136" s="239"/>
      <c r="L136" s="239"/>
      <c r="M136" s="239"/>
      <c r="N136" s="239"/>
      <c r="O136" s="111"/>
      <c r="P136" s="164"/>
      <c r="Q136" s="652">
        <f t="shared" si="50"/>
        <v>0</v>
      </c>
      <c r="R136" s="129"/>
      <c r="S136" s="164"/>
      <c r="T136" s="654"/>
      <c r="U136" s="129"/>
      <c r="V136" s="144"/>
      <c r="W136" s="143"/>
      <c r="X136" s="792">
        <f t="shared" si="12"/>
        <v>0</v>
      </c>
      <c r="Y136" s="793"/>
      <c r="Z136" s="6"/>
      <c r="AA136" s="6">
        <f t="shared" si="47"/>
        <v>0</v>
      </c>
      <c r="AB136" s="7">
        <f t="shared" si="15"/>
        <v>0</v>
      </c>
      <c r="AC136" s="19"/>
      <c r="AD136" s="6" t="e">
        <f t="shared" ref="AD136:AD153" si="51">+Z136/M136</f>
        <v>#DIV/0!</v>
      </c>
      <c r="AE136" s="79">
        <f t="shared" si="48"/>
        <v>0</v>
      </c>
      <c r="AG136" s="19"/>
      <c r="AH136" s="253"/>
    </row>
    <row r="137" spans="1:34" s="80" customFormat="1" ht="21.75" customHeight="1">
      <c r="A137" s="19"/>
      <c r="B137" s="258">
        <v>11.2</v>
      </c>
      <c r="C137" s="813" t="s">
        <v>167</v>
      </c>
      <c r="D137" s="814"/>
      <c r="E137" s="814"/>
      <c r="F137" s="814"/>
      <c r="G137" s="814"/>
      <c r="H137" s="814"/>
      <c r="I137" s="814"/>
      <c r="J137" s="815"/>
      <c r="K137" s="161"/>
      <c r="L137" s="162"/>
      <c r="M137" s="163"/>
      <c r="N137" s="143">
        <f t="shared" ref="N137:N145" si="52">ROUND(L137*M137,2)</f>
        <v>0</v>
      </c>
      <c r="O137" s="129"/>
      <c r="P137" s="164"/>
      <c r="Q137" s="652">
        <f t="shared" si="50"/>
        <v>0</v>
      </c>
      <c r="R137" s="129"/>
      <c r="S137" s="164"/>
      <c r="T137" s="654">
        <f t="shared" ref="T137:T153" si="53">ROUND(M137*S137,2)</f>
        <v>0</v>
      </c>
      <c r="U137" s="129"/>
      <c r="V137" s="144">
        <f t="shared" si="16"/>
        <v>0</v>
      </c>
      <c r="W137" s="143">
        <f t="shared" ref="W137:W153" si="54">ROUND(M137*V137,2)</f>
        <v>0</v>
      </c>
      <c r="X137" s="792">
        <f t="shared" si="12"/>
        <v>0</v>
      </c>
      <c r="Y137" s="793"/>
      <c r="Z137" s="6"/>
      <c r="AA137" s="6">
        <f t="shared" si="47"/>
        <v>0</v>
      </c>
      <c r="AB137" s="7">
        <f t="shared" si="15"/>
        <v>0</v>
      </c>
      <c r="AC137" s="19"/>
      <c r="AD137" s="6" t="e">
        <f t="shared" si="51"/>
        <v>#DIV/0!</v>
      </c>
      <c r="AE137" s="79">
        <f t="shared" si="48"/>
        <v>0</v>
      </c>
      <c r="AG137" s="19"/>
      <c r="AH137" s="253"/>
    </row>
    <row r="138" spans="1:34" s="80" customFormat="1" ht="42.75" customHeight="1">
      <c r="A138" s="19"/>
      <c r="B138" s="245" t="s">
        <v>168</v>
      </c>
      <c r="C138" s="816" t="s">
        <v>169</v>
      </c>
      <c r="D138" s="817"/>
      <c r="E138" s="817"/>
      <c r="F138" s="817"/>
      <c r="G138" s="817"/>
      <c r="H138" s="817"/>
      <c r="I138" s="817"/>
      <c r="J138" s="818"/>
      <c r="K138" s="246" t="s">
        <v>125</v>
      </c>
      <c r="L138" s="247">
        <v>846.54</v>
      </c>
      <c r="M138" s="248">
        <v>11416</v>
      </c>
      <c r="N138" s="249">
        <f t="shared" si="52"/>
        <v>9664100.6400000006</v>
      </c>
      <c r="O138" s="129"/>
      <c r="P138" s="648">
        <v>846.54400000000021</v>
      </c>
      <c r="Q138" s="652">
        <f t="shared" si="50"/>
        <v>9664146.3000000007</v>
      </c>
      <c r="R138" s="129"/>
      <c r="S138" s="164"/>
      <c r="T138" s="654">
        <f t="shared" si="53"/>
        <v>0</v>
      </c>
      <c r="U138" s="129"/>
      <c r="V138" s="262">
        <f t="shared" si="16"/>
        <v>846.54400000000021</v>
      </c>
      <c r="W138" s="143">
        <f t="shared" si="54"/>
        <v>9664146.3000000007</v>
      </c>
      <c r="X138" s="792">
        <f t="shared" si="12"/>
        <v>1.0000047247024531</v>
      </c>
      <c r="Y138" s="793"/>
      <c r="Z138" s="6"/>
      <c r="AA138" s="6">
        <f t="shared" si="47"/>
        <v>9664146.3000000007</v>
      </c>
      <c r="AB138" s="7">
        <f t="shared" si="15"/>
        <v>-45.660000000149012</v>
      </c>
      <c r="AC138" s="19"/>
      <c r="AD138" s="6">
        <f t="shared" si="51"/>
        <v>0</v>
      </c>
      <c r="AE138" s="79">
        <f t="shared" si="48"/>
        <v>45.660000000149012</v>
      </c>
      <c r="AG138" s="19">
        <v>62</v>
      </c>
      <c r="AH138" s="253"/>
    </row>
    <row r="139" spans="1:34" s="80" customFormat="1" ht="42.75" customHeight="1">
      <c r="A139" s="19"/>
      <c r="B139" s="254" t="s">
        <v>168</v>
      </c>
      <c r="C139" s="819" t="s">
        <v>169</v>
      </c>
      <c r="D139" s="820"/>
      <c r="E139" s="820"/>
      <c r="F139" s="820"/>
      <c r="G139" s="820"/>
      <c r="H139" s="820"/>
      <c r="I139" s="820"/>
      <c r="J139" s="821"/>
      <c r="K139" s="255" t="s">
        <v>125</v>
      </c>
      <c r="L139" s="162">
        <v>846.54</v>
      </c>
      <c r="M139" s="163">
        <v>11354</v>
      </c>
      <c r="N139" s="263"/>
      <c r="O139" s="129"/>
      <c r="P139" s="261"/>
      <c r="Q139" s="652"/>
      <c r="R139" s="129"/>
      <c r="S139" s="164"/>
      <c r="T139" s="654"/>
      <c r="U139" s="129"/>
      <c r="V139" s="262"/>
      <c r="W139" s="143"/>
      <c r="X139" s="792"/>
      <c r="Y139" s="793"/>
      <c r="Z139" s="6"/>
      <c r="AA139" s="6"/>
      <c r="AB139" s="7"/>
      <c r="AC139" s="19"/>
      <c r="AD139" s="6"/>
      <c r="AE139" s="79"/>
      <c r="AG139" s="19"/>
      <c r="AH139" s="253"/>
    </row>
    <row r="140" spans="1:34" s="80" customFormat="1" ht="21.75" customHeight="1">
      <c r="A140" s="19"/>
      <c r="B140" s="245" t="s">
        <v>170</v>
      </c>
      <c r="C140" s="816" t="s">
        <v>171</v>
      </c>
      <c r="D140" s="817"/>
      <c r="E140" s="817"/>
      <c r="F140" s="817"/>
      <c r="G140" s="817"/>
      <c r="H140" s="817"/>
      <c r="I140" s="817"/>
      <c r="J140" s="818"/>
      <c r="K140" s="246" t="s">
        <v>74</v>
      </c>
      <c r="L140" s="247">
        <v>110</v>
      </c>
      <c r="M140" s="248">
        <v>82164</v>
      </c>
      <c r="N140" s="249">
        <f t="shared" si="52"/>
        <v>9038040</v>
      </c>
      <c r="O140" s="129"/>
      <c r="P140" s="261">
        <v>79.599999999999994</v>
      </c>
      <c r="Q140" s="652">
        <f t="shared" si="50"/>
        <v>6540254.4000000004</v>
      </c>
      <c r="R140" s="129"/>
      <c r="S140" s="164"/>
      <c r="T140" s="654">
        <f t="shared" si="53"/>
        <v>0</v>
      </c>
      <c r="U140" s="129"/>
      <c r="V140" s="144">
        <f t="shared" si="16"/>
        <v>79.599999999999994</v>
      </c>
      <c r="W140" s="143">
        <f t="shared" si="54"/>
        <v>6540254.4000000004</v>
      </c>
      <c r="X140" s="792">
        <f t="shared" ref="X140:X164" si="55">IF(N140=0,0)+IF(N140&gt;0,W140/N140)</f>
        <v>0.72363636363636363</v>
      </c>
      <c r="Y140" s="793"/>
      <c r="Z140" s="6"/>
      <c r="AA140" s="6">
        <f t="shared" si="47"/>
        <v>6540254.4000000004</v>
      </c>
      <c r="AB140" s="7">
        <f t="shared" si="15"/>
        <v>2497785.5999999996</v>
      </c>
      <c r="AC140" s="19"/>
      <c r="AD140" s="6">
        <f t="shared" si="51"/>
        <v>0</v>
      </c>
      <c r="AE140" s="79">
        <f t="shared" si="48"/>
        <v>-2497785.5999999996</v>
      </c>
      <c r="AG140" s="19">
        <v>83</v>
      </c>
      <c r="AH140" s="253"/>
    </row>
    <row r="141" spans="1:34" s="80" customFormat="1" ht="21.75" customHeight="1">
      <c r="A141" s="19"/>
      <c r="B141" s="254" t="s">
        <v>170</v>
      </c>
      <c r="C141" s="819" t="s">
        <v>171</v>
      </c>
      <c r="D141" s="820"/>
      <c r="E141" s="820"/>
      <c r="F141" s="820"/>
      <c r="G141" s="820"/>
      <c r="H141" s="820"/>
      <c r="I141" s="820"/>
      <c r="J141" s="821"/>
      <c r="K141" s="255" t="s">
        <v>74</v>
      </c>
      <c r="L141" s="162">
        <v>110</v>
      </c>
      <c r="M141" s="163">
        <v>82081</v>
      </c>
      <c r="N141" s="263"/>
      <c r="O141" s="129"/>
      <c r="P141" s="261"/>
      <c r="Q141" s="652"/>
      <c r="R141" s="129"/>
      <c r="S141" s="164"/>
      <c r="T141" s="654"/>
      <c r="U141" s="129"/>
      <c r="V141" s="144"/>
      <c r="W141" s="143"/>
      <c r="X141" s="256"/>
      <c r="Y141" s="257"/>
      <c r="Z141" s="6"/>
      <c r="AA141" s="6"/>
      <c r="AB141" s="7"/>
      <c r="AC141" s="19"/>
      <c r="AD141" s="6"/>
      <c r="AE141" s="79"/>
      <c r="AG141" s="19"/>
      <c r="AH141" s="253"/>
    </row>
    <row r="142" spans="1:34" s="80" customFormat="1" ht="21.75" customHeight="1">
      <c r="A142" s="19"/>
      <c r="B142" s="258">
        <v>11.3</v>
      </c>
      <c r="C142" s="813" t="s">
        <v>172</v>
      </c>
      <c r="D142" s="814"/>
      <c r="E142" s="814"/>
      <c r="F142" s="814"/>
      <c r="G142" s="814"/>
      <c r="H142" s="814"/>
      <c r="I142" s="814"/>
      <c r="J142" s="815"/>
      <c r="K142" s="161"/>
      <c r="L142" s="162"/>
      <c r="M142" s="163"/>
      <c r="N142" s="143">
        <f t="shared" si="52"/>
        <v>0</v>
      </c>
      <c r="O142" s="129"/>
      <c r="P142" s="261"/>
      <c r="Q142" s="652">
        <f t="shared" si="50"/>
        <v>0</v>
      </c>
      <c r="R142" s="129"/>
      <c r="S142" s="164"/>
      <c r="T142" s="654">
        <f t="shared" si="53"/>
        <v>0</v>
      </c>
      <c r="U142" s="129"/>
      <c r="V142" s="144">
        <f>P142+S142</f>
        <v>0</v>
      </c>
      <c r="W142" s="143">
        <f t="shared" si="54"/>
        <v>0</v>
      </c>
      <c r="X142" s="792">
        <f>IF(N142=0,0)+IF(N142&gt;0,W142/N142)</f>
        <v>0</v>
      </c>
      <c r="Y142" s="793"/>
      <c r="Z142" s="6"/>
      <c r="AA142" s="6">
        <f t="shared" si="47"/>
        <v>0</v>
      </c>
      <c r="AB142" s="7">
        <f t="shared" si="15"/>
        <v>0</v>
      </c>
      <c r="AC142" s="19"/>
      <c r="AD142" s="6" t="e">
        <f t="shared" si="51"/>
        <v>#DIV/0!</v>
      </c>
      <c r="AE142" s="79">
        <f t="shared" si="48"/>
        <v>0</v>
      </c>
      <c r="AG142" s="19"/>
      <c r="AH142" s="253"/>
    </row>
    <row r="143" spans="1:34" s="80" customFormat="1" ht="21.75" customHeight="1">
      <c r="A143" s="19"/>
      <c r="B143" s="245" t="s">
        <v>173</v>
      </c>
      <c r="C143" s="825" t="s">
        <v>174</v>
      </c>
      <c r="D143" s="826"/>
      <c r="E143" s="826"/>
      <c r="F143" s="826"/>
      <c r="G143" s="826"/>
      <c r="H143" s="826"/>
      <c r="I143" s="826"/>
      <c r="J143" s="827"/>
      <c r="K143" s="246" t="s">
        <v>145</v>
      </c>
      <c r="L143" s="247">
        <v>16</v>
      </c>
      <c r="M143" s="248">
        <v>43302</v>
      </c>
      <c r="N143" s="249">
        <f t="shared" si="52"/>
        <v>692832</v>
      </c>
      <c r="O143" s="129"/>
      <c r="P143" s="261">
        <v>14</v>
      </c>
      <c r="Q143" s="652">
        <f t="shared" si="50"/>
        <v>606228</v>
      </c>
      <c r="R143" s="129"/>
      <c r="S143" s="164"/>
      <c r="T143" s="654">
        <f t="shared" si="53"/>
        <v>0</v>
      </c>
      <c r="U143" s="129"/>
      <c r="V143" s="252">
        <f>P143+S143</f>
        <v>14</v>
      </c>
      <c r="W143" s="143">
        <f t="shared" si="54"/>
        <v>606228</v>
      </c>
      <c r="X143" s="792">
        <f>IF(N143=0,0)+IF(N143&gt;0,W143/N143)</f>
        <v>0.875</v>
      </c>
      <c r="Y143" s="793"/>
      <c r="Z143" s="6"/>
      <c r="AA143" s="6">
        <f t="shared" si="47"/>
        <v>606228</v>
      </c>
      <c r="AB143" s="7">
        <f t="shared" si="15"/>
        <v>86604</v>
      </c>
      <c r="AC143" s="19"/>
      <c r="AD143" s="6">
        <f t="shared" si="51"/>
        <v>0</v>
      </c>
      <c r="AE143" s="79">
        <f t="shared" si="48"/>
        <v>-86604</v>
      </c>
      <c r="AG143" s="19">
        <v>267</v>
      </c>
      <c r="AH143" s="253"/>
    </row>
    <row r="144" spans="1:34" s="80" customFormat="1" ht="21.75" customHeight="1">
      <c r="A144" s="19"/>
      <c r="B144" s="254" t="s">
        <v>173</v>
      </c>
      <c r="C144" s="822" t="s">
        <v>174</v>
      </c>
      <c r="D144" s="823"/>
      <c r="E144" s="823"/>
      <c r="F144" s="823"/>
      <c r="G144" s="823"/>
      <c r="H144" s="823"/>
      <c r="I144" s="823"/>
      <c r="J144" s="824"/>
      <c r="K144" s="255" t="s">
        <v>145</v>
      </c>
      <c r="L144" s="162">
        <v>16</v>
      </c>
      <c r="M144" s="163">
        <v>43035</v>
      </c>
      <c r="N144" s="263"/>
      <c r="O144" s="129"/>
      <c r="P144" s="261"/>
      <c r="Q144" s="652"/>
      <c r="R144" s="129"/>
      <c r="S144" s="164"/>
      <c r="T144" s="654"/>
      <c r="U144" s="129"/>
      <c r="V144" s="252"/>
      <c r="W144" s="143"/>
      <c r="X144" s="256"/>
      <c r="Y144" s="257"/>
      <c r="Z144" s="6"/>
      <c r="AA144" s="6"/>
      <c r="AB144" s="7"/>
      <c r="AC144" s="19"/>
      <c r="AD144" s="6"/>
      <c r="AE144" s="79"/>
      <c r="AG144" s="19"/>
      <c r="AH144" s="253"/>
    </row>
    <row r="145" spans="1:34" s="80" customFormat="1" ht="21.75" customHeight="1">
      <c r="A145" s="19"/>
      <c r="B145" s="245" t="s">
        <v>175</v>
      </c>
      <c r="C145" s="825" t="s">
        <v>176</v>
      </c>
      <c r="D145" s="826"/>
      <c r="E145" s="826"/>
      <c r="F145" s="826"/>
      <c r="G145" s="826"/>
      <c r="H145" s="826"/>
      <c r="I145" s="826"/>
      <c r="J145" s="827"/>
      <c r="K145" s="246" t="s">
        <v>145</v>
      </c>
      <c r="L145" s="247">
        <v>23.5</v>
      </c>
      <c r="M145" s="248">
        <v>69880</v>
      </c>
      <c r="N145" s="249">
        <f t="shared" si="52"/>
        <v>1642180</v>
      </c>
      <c r="O145" s="129"/>
      <c r="P145" s="261">
        <v>16.899999999999999</v>
      </c>
      <c r="Q145" s="652">
        <f t="shared" si="50"/>
        <v>1180972</v>
      </c>
      <c r="R145" s="129"/>
      <c r="S145" s="164"/>
      <c r="T145" s="654">
        <f t="shared" si="53"/>
        <v>0</v>
      </c>
      <c r="U145" s="129"/>
      <c r="V145" s="252">
        <f t="shared" ref="V145:V153" si="56">P145+S145</f>
        <v>16.899999999999999</v>
      </c>
      <c r="W145" s="143">
        <f t="shared" si="54"/>
        <v>1180972</v>
      </c>
      <c r="X145" s="792">
        <f t="shared" ref="X145:X153" si="57">IF(N145=0,0)+IF(N145&gt;0,W145/N145)</f>
        <v>0.7191489361702128</v>
      </c>
      <c r="Y145" s="793"/>
      <c r="Z145" s="6">
        <f>+P145-L145</f>
        <v>-6.6000000000000014</v>
      </c>
      <c r="AA145" s="6">
        <f t="shared" si="47"/>
        <v>1180978.6000000001</v>
      </c>
      <c r="AB145" s="7">
        <f t="shared" si="15"/>
        <v>461208</v>
      </c>
      <c r="AC145" s="19"/>
      <c r="AD145" s="6">
        <f t="shared" si="51"/>
        <v>-9.4447624499141404E-5</v>
      </c>
      <c r="AE145" s="79">
        <f t="shared" si="48"/>
        <v>-461208</v>
      </c>
      <c r="AG145" s="19">
        <v>96</v>
      </c>
      <c r="AH145" s="253"/>
    </row>
    <row r="146" spans="1:34" s="80" customFormat="1" ht="21.75" customHeight="1">
      <c r="A146" s="19"/>
      <c r="B146" s="254" t="s">
        <v>175</v>
      </c>
      <c r="C146" s="822" t="s">
        <v>176</v>
      </c>
      <c r="D146" s="823"/>
      <c r="E146" s="823"/>
      <c r="F146" s="823"/>
      <c r="G146" s="823"/>
      <c r="H146" s="823"/>
      <c r="I146" s="823"/>
      <c r="J146" s="824"/>
      <c r="K146" s="255" t="s">
        <v>145</v>
      </c>
      <c r="L146" s="162">
        <v>23.5</v>
      </c>
      <c r="M146" s="163">
        <v>69784</v>
      </c>
      <c r="N146" s="263"/>
      <c r="O146" s="129"/>
      <c r="P146" s="261"/>
      <c r="Q146" s="652"/>
      <c r="R146" s="129"/>
      <c r="S146" s="164"/>
      <c r="T146" s="654"/>
      <c r="U146" s="129"/>
      <c r="V146" s="144"/>
      <c r="W146" s="143"/>
      <c r="X146" s="256"/>
      <c r="Y146" s="257"/>
      <c r="Z146" s="6"/>
      <c r="AA146" s="6"/>
      <c r="AB146" s="7"/>
      <c r="AC146" s="19"/>
      <c r="AD146" s="6"/>
      <c r="AE146" s="79"/>
      <c r="AG146" s="19"/>
      <c r="AH146" s="253"/>
    </row>
    <row r="147" spans="1:34" s="80" customFormat="1" ht="21.75" customHeight="1">
      <c r="A147" s="19"/>
      <c r="B147" s="239">
        <v>12</v>
      </c>
      <c r="C147" s="915" t="s">
        <v>177</v>
      </c>
      <c r="D147" s="916"/>
      <c r="E147" s="916"/>
      <c r="F147" s="916"/>
      <c r="G147" s="916"/>
      <c r="H147" s="916"/>
      <c r="I147" s="916"/>
      <c r="J147" s="917"/>
      <c r="K147" s="239"/>
      <c r="L147" s="239"/>
      <c r="M147" s="239"/>
      <c r="N147" s="239"/>
      <c r="O147" s="111"/>
      <c r="P147" s="164"/>
      <c r="Q147" s="652">
        <f t="shared" si="50"/>
        <v>0</v>
      </c>
      <c r="R147" s="129"/>
      <c r="S147" s="164"/>
      <c r="T147" s="654">
        <f t="shared" si="53"/>
        <v>0</v>
      </c>
      <c r="U147" s="129"/>
      <c r="V147" s="144">
        <f t="shared" si="56"/>
        <v>0</v>
      </c>
      <c r="W147" s="143">
        <f t="shared" si="54"/>
        <v>0</v>
      </c>
      <c r="X147" s="792">
        <f t="shared" si="57"/>
        <v>0</v>
      </c>
      <c r="Y147" s="793"/>
      <c r="Z147" s="6"/>
      <c r="AA147" s="6">
        <f t="shared" si="47"/>
        <v>0</v>
      </c>
      <c r="AB147" s="7">
        <f t="shared" si="15"/>
        <v>0</v>
      </c>
      <c r="AC147" s="19"/>
      <c r="AD147" s="6" t="e">
        <f t="shared" si="51"/>
        <v>#DIV/0!</v>
      </c>
      <c r="AE147" s="79">
        <f t="shared" si="48"/>
        <v>0</v>
      </c>
      <c r="AG147" s="19"/>
      <c r="AH147" s="253"/>
    </row>
    <row r="148" spans="1:34" s="80" customFormat="1" ht="21.75" customHeight="1">
      <c r="A148" s="19"/>
      <c r="B148" s="258">
        <v>12.1</v>
      </c>
      <c r="C148" s="813" t="s">
        <v>178</v>
      </c>
      <c r="D148" s="814"/>
      <c r="E148" s="814"/>
      <c r="F148" s="814"/>
      <c r="G148" s="814"/>
      <c r="H148" s="814"/>
      <c r="I148" s="814"/>
      <c r="J148" s="815"/>
      <c r="K148" s="161"/>
      <c r="L148" s="162"/>
      <c r="M148" s="163"/>
      <c r="N148" s="143">
        <f>ROUND(L148*M148,2)</f>
        <v>0</v>
      </c>
      <c r="O148" s="129"/>
      <c r="P148" s="164"/>
      <c r="Q148" s="652">
        <f t="shared" si="50"/>
        <v>0</v>
      </c>
      <c r="R148" s="129"/>
      <c r="S148" s="164"/>
      <c r="T148" s="654">
        <f t="shared" si="53"/>
        <v>0</v>
      </c>
      <c r="U148" s="129"/>
      <c r="V148" s="144">
        <f t="shared" si="56"/>
        <v>0</v>
      </c>
      <c r="W148" s="143">
        <f t="shared" si="54"/>
        <v>0</v>
      </c>
      <c r="X148" s="792">
        <f t="shared" si="57"/>
        <v>0</v>
      </c>
      <c r="Y148" s="793"/>
      <c r="Z148" s="6"/>
      <c r="AA148" s="6">
        <f t="shared" si="47"/>
        <v>0</v>
      </c>
      <c r="AB148" s="7">
        <f t="shared" si="15"/>
        <v>0</v>
      </c>
      <c r="AC148" s="19"/>
      <c r="AD148" s="6" t="e">
        <f t="shared" si="51"/>
        <v>#DIV/0!</v>
      </c>
      <c r="AE148" s="79">
        <f t="shared" si="48"/>
        <v>0</v>
      </c>
      <c r="AG148" s="19"/>
      <c r="AH148" s="253"/>
    </row>
    <row r="149" spans="1:34" s="80" customFormat="1" ht="21.75" customHeight="1">
      <c r="A149" s="19"/>
      <c r="B149" s="245" t="s">
        <v>179</v>
      </c>
      <c r="C149" s="825" t="s">
        <v>180</v>
      </c>
      <c r="D149" s="826"/>
      <c r="E149" s="826"/>
      <c r="F149" s="826"/>
      <c r="G149" s="826"/>
      <c r="H149" s="826"/>
      <c r="I149" s="826"/>
      <c r="J149" s="827"/>
      <c r="K149" s="246" t="s">
        <v>74</v>
      </c>
      <c r="L149" s="247">
        <v>2.88</v>
      </c>
      <c r="M149" s="248">
        <v>422551</v>
      </c>
      <c r="N149" s="249">
        <f>ROUND(L149*M149,2)</f>
        <v>1216946.8799999999</v>
      </c>
      <c r="O149" s="129"/>
      <c r="P149" s="164">
        <v>0</v>
      </c>
      <c r="Q149" s="652">
        <f t="shared" si="50"/>
        <v>0</v>
      </c>
      <c r="R149" s="129"/>
      <c r="S149" s="164"/>
      <c r="T149" s="654">
        <f t="shared" si="53"/>
        <v>0</v>
      </c>
      <c r="U149" s="129"/>
      <c r="V149" s="144">
        <f t="shared" si="56"/>
        <v>0</v>
      </c>
      <c r="W149" s="143">
        <f t="shared" si="54"/>
        <v>0</v>
      </c>
      <c r="X149" s="792">
        <f t="shared" si="57"/>
        <v>0</v>
      </c>
      <c r="Y149" s="793"/>
      <c r="Z149" s="6"/>
      <c r="AA149" s="6">
        <f t="shared" si="47"/>
        <v>0</v>
      </c>
      <c r="AB149" s="7">
        <f t="shared" si="15"/>
        <v>1216946.8799999999</v>
      </c>
      <c r="AC149" s="19"/>
      <c r="AD149" s="6">
        <f t="shared" si="51"/>
        <v>0</v>
      </c>
      <c r="AE149" s="79">
        <f t="shared" si="48"/>
        <v>-1216946.8799999999</v>
      </c>
      <c r="AG149" s="19">
        <v>365</v>
      </c>
      <c r="AH149" s="253"/>
    </row>
    <row r="150" spans="1:34" s="80" customFormat="1" ht="21.75" customHeight="1">
      <c r="A150" s="19"/>
      <c r="B150" s="254" t="s">
        <v>179</v>
      </c>
      <c r="C150" s="822" t="s">
        <v>180</v>
      </c>
      <c r="D150" s="823"/>
      <c r="E150" s="823"/>
      <c r="F150" s="823"/>
      <c r="G150" s="823"/>
      <c r="H150" s="823"/>
      <c r="I150" s="823"/>
      <c r="J150" s="824"/>
      <c r="K150" s="255" t="s">
        <v>74</v>
      </c>
      <c r="L150" s="162">
        <v>2.88</v>
      </c>
      <c r="M150" s="163">
        <v>422186</v>
      </c>
      <c r="N150" s="263"/>
      <c r="O150" s="129"/>
      <c r="P150" s="164"/>
      <c r="Q150" s="652"/>
      <c r="R150" s="129"/>
      <c r="S150" s="164"/>
      <c r="T150" s="654">
        <f t="shared" si="53"/>
        <v>0</v>
      </c>
      <c r="U150" s="129"/>
      <c r="V150" s="144"/>
      <c r="W150" s="143"/>
      <c r="X150" s="256"/>
      <c r="Y150" s="257"/>
      <c r="Z150" s="6"/>
      <c r="AA150" s="6"/>
      <c r="AB150" s="7"/>
      <c r="AC150" s="19"/>
      <c r="AD150" s="6">
        <f t="shared" si="51"/>
        <v>0</v>
      </c>
      <c r="AE150" s="79"/>
      <c r="AG150" s="19"/>
      <c r="AH150" s="253"/>
    </row>
    <row r="151" spans="1:34" s="80" customFormat="1" ht="21.75" customHeight="1">
      <c r="A151" s="19"/>
      <c r="B151" s="245" t="s">
        <v>181</v>
      </c>
      <c r="C151" s="825" t="s">
        <v>182</v>
      </c>
      <c r="D151" s="826"/>
      <c r="E151" s="826"/>
      <c r="F151" s="826"/>
      <c r="G151" s="826"/>
      <c r="H151" s="826"/>
      <c r="I151" s="826"/>
      <c r="J151" s="827"/>
      <c r="K151" s="246" t="s">
        <v>74</v>
      </c>
      <c r="L151" s="247">
        <v>19.34</v>
      </c>
      <c r="M151" s="248">
        <v>113236</v>
      </c>
      <c r="N151" s="249">
        <f>ROUND(L151*M151,2)</f>
        <v>2189984.2400000002</v>
      </c>
      <c r="O151" s="129"/>
      <c r="P151" s="648">
        <v>12.728</v>
      </c>
      <c r="Q151" s="652">
        <f t="shared" si="50"/>
        <v>1441267.81</v>
      </c>
      <c r="R151" s="129"/>
      <c r="S151" s="164"/>
      <c r="T151" s="654">
        <f t="shared" si="53"/>
        <v>0</v>
      </c>
      <c r="U151" s="129"/>
      <c r="V151" s="252">
        <f t="shared" si="56"/>
        <v>12.728</v>
      </c>
      <c r="W151" s="143">
        <f t="shared" si="54"/>
        <v>1441267.81</v>
      </c>
      <c r="X151" s="792">
        <f t="shared" si="57"/>
        <v>0.65811789129587517</v>
      </c>
      <c r="Y151" s="793"/>
      <c r="Z151" s="6"/>
      <c r="AA151" s="6">
        <f t="shared" si="47"/>
        <v>1441267.81</v>
      </c>
      <c r="AB151" s="7">
        <f t="shared" si="15"/>
        <v>748716.43000000017</v>
      </c>
      <c r="AC151" s="19"/>
      <c r="AD151" s="6">
        <f t="shared" si="51"/>
        <v>0</v>
      </c>
      <c r="AE151" s="79">
        <f t="shared" si="48"/>
        <v>-748716.43000000017</v>
      </c>
      <c r="AG151" s="19">
        <v>543</v>
      </c>
      <c r="AH151" s="253"/>
    </row>
    <row r="152" spans="1:34" s="80" customFormat="1" ht="21.75" customHeight="1">
      <c r="A152" s="19"/>
      <c r="B152" s="254" t="s">
        <v>181</v>
      </c>
      <c r="C152" s="822" t="s">
        <v>182</v>
      </c>
      <c r="D152" s="823"/>
      <c r="E152" s="823"/>
      <c r="F152" s="823"/>
      <c r="G152" s="823"/>
      <c r="H152" s="823"/>
      <c r="I152" s="823"/>
      <c r="J152" s="824"/>
      <c r="K152" s="255" t="s">
        <v>74</v>
      </c>
      <c r="L152" s="162">
        <v>19.34</v>
      </c>
      <c r="M152" s="163">
        <v>112693</v>
      </c>
      <c r="N152" s="263"/>
      <c r="O152" s="129"/>
      <c r="P152" s="261"/>
      <c r="Q152" s="652"/>
      <c r="R152" s="129"/>
      <c r="S152" s="164"/>
      <c r="T152" s="654"/>
      <c r="U152" s="129"/>
      <c r="V152" s="252"/>
      <c r="W152" s="143"/>
      <c r="X152" s="256"/>
      <c r="Y152" s="257"/>
      <c r="Z152" s="6"/>
      <c r="AA152" s="6"/>
      <c r="AB152" s="7"/>
      <c r="AC152" s="19"/>
      <c r="AD152" s="6"/>
      <c r="AE152" s="79"/>
      <c r="AG152" s="19"/>
      <c r="AH152" s="253"/>
    </row>
    <row r="153" spans="1:34" s="80" customFormat="1" ht="21.75" customHeight="1">
      <c r="A153" s="19"/>
      <c r="B153" s="245" t="s">
        <v>183</v>
      </c>
      <c r="C153" s="825" t="s">
        <v>184</v>
      </c>
      <c r="D153" s="826"/>
      <c r="E153" s="826"/>
      <c r="F153" s="826"/>
      <c r="G153" s="826"/>
      <c r="H153" s="826"/>
      <c r="I153" s="826"/>
      <c r="J153" s="827"/>
      <c r="K153" s="246" t="s">
        <v>74</v>
      </c>
      <c r="L153" s="247">
        <v>19.34</v>
      </c>
      <c r="M153" s="248">
        <v>224760</v>
      </c>
      <c r="N153" s="249">
        <f>ROUND(L153*M153,2)</f>
        <v>4346858.4000000004</v>
      </c>
      <c r="O153" s="129"/>
      <c r="P153" s="164"/>
      <c r="Q153" s="652">
        <f t="shared" si="50"/>
        <v>0</v>
      </c>
      <c r="R153" s="129"/>
      <c r="S153" s="164"/>
      <c r="T153" s="654">
        <f t="shared" si="53"/>
        <v>0</v>
      </c>
      <c r="U153" s="129"/>
      <c r="V153" s="144">
        <f t="shared" si="56"/>
        <v>0</v>
      </c>
      <c r="W153" s="143">
        <f t="shared" si="54"/>
        <v>0</v>
      </c>
      <c r="X153" s="792">
        <f t="shared" si="57"/>
        <v>0</v>
      </c>
      <c r="Y153" s="793"/>
      <c r="Z153" s="6"/>
      <c r="AA153" s="6">
        <f t="shared" si="47"/>
        <v>0</v>
      </c>
      <c r="AB153" s="7">
        <f t="shared" si="15"/>
        <v>4346858.4000000004</v>
      </c>
      <c r="AC153" s="19"/>
      <c r="AD153" s="6">
        <f t="shared" si="51"/>
        <v>0</v>
      </c>
      <c r="AE153" s="79">
        <f t="shared" si="48"/>
        <v>-4346858.4000000004</v>
      </c>
      <c r="AG153" s="19">
        <v>295</v>
      </c>
      <c r="AH153" s="253"/>
    </row>
    <row r="154" spans="1:34" s="80" customFormat="1" ht="21.75" customHeight="1">
      <c r="A154" s="19"/>
      <c r="B154" s="254" t="s">
        <v>183</v>
      </c>
      <c r="C154" s="822" t="s">
        <v>184</v>
      </c>
      <c r="D154" s="823"/>
      <c r="E154" s="823"/>
      <c r="F154" s="823"/>
      <c r="G154" s="823"/>
      <c r="H154" s="823"/>
      <c r="I154" s="823"/>
      <c r="J154" s="824"/>
      <c r="K154" s="255" t="s">
        <v>74</v>
      </c>
      <c r="L154" s="162">
        <v>19.34</v>
      </c>
      <c r="M154" s="163">
        <v>224465</v>
      </c>
      <c r="N154" s="263"/>
      <c r="O154" s="129"/>
      <c r="P154" s="164"/>
      <c r="Q154" s="652"/>
      <c r="R154" s="129"/>
      <c r="S154" s="164"/>
      <c r="T154" s="654"/>
      <c r="U154" s="129"/>
      <c r="V154" s="144"/>
      <c r="W154" s="143"/>
      <c r="X154" s="256"/>
      <c r="Y154" s="257"/>
      <c r="Z154" s="6"/>
      <c r="AA154" s="6"/>
      <c r="AB154" s="7"/>
      <c r="AC154" s="19"/>
      <c r="AD154" s="6"/>
      <c r="AE154" s="79"/>
      <c r="AG154" s="19"/>
      <c r="AH154" s="253"/>
    </row>
    <row r="155" spans="1:34" s="80" customFormat="1" ht="21.75" customHeight="1">
      <c r="A155" s="19"/>
      <c r="B155" s="239">
        <v>15</v>
      </c>
      <c r="C155" s="915" t="s">
        <v>185</v>
      </c>
      <c r="D155" s="916"/>
      <c r="E155" s="916"/>
      <c r="F155" s="916"/>
      <c r="G155" s="916"/>
      <c r="H155" s="916"/>
      <c r="I155" s="916"/>
      <c r="J155" s="917"/>
      <c r="K155" s="239"/>
      <c r="L155" s="239"/>
      <c r="M155" s="239"/>
      <c r="N155" s="239"/>
      <c r="O155" s="111"/>
      <c r="P155" s="164"/>
      <c r="Q155" s="652">
        <f t="shared" ref="Q155:Q162" si="58">ROUND(M155*P155,2)</f>
        <v>0</v>
      </c>
      <c r="R155" s="129"/>
      <c r="S155" s="164"/>
      <c r="T155" s="654">
        <f t="shared" ref="T155:T162" si="59">ROUND(M155*S155,2)</f>
        <v>0</v>
      </c>
      <c r="U155" s="129"/>
      <c r="V155" s="144">
        <f>P155+S155</f>
        <v>0</v>
      </c>
      <c r="W155" s="143">
        <f t="shared" ref="W155:W162" si="60">ROUND(M155*V155,2)</f>
        <v>0</v>
      </c>
      <c r="X155" s="792">
        <f>IF(N155=0,0)+IF(N155&gt;0,W155/N155)</f>
        <v>0</v>
      </c>
      <c r="Y155" s="793"/>
      <c r="Z155" s="6"/>
      <c r="AA155" s="6">
        <f t="shared" si="47"/>
        <v>0</v>
      </c>
      <c r="AB155" s="7">
        <f t="shared" si="15"/>
        <v>0</v>
      </c>
      <c r="AC155" s="19"/>
      <c r="AD155" s="6" t="e">
        <f t="shared" ref="AD155:AD162" si="61">+Z155/M155</f>
        <v>#DIV/0!</v>
      </c>
      <c r="AE155" s="79">
        <f t="shared" si="48"/>
        <v>0</v>
      </c>
      <c r="AG155" s="19"/>
      <c r="AH155" s="253"/>
    </row>
    <row r="156" spans="1:34" s="80" customFormat="1" ht="21.75" customHeight="1">
      <c r="A156" s="19"/>
      <c r="B156" s="258">
        <v>15.1</v>
      </c>
      <c r="C156" s="813" t="s">
        <v>186</v>
      </c>
      <c r="D156" s="814"/>
      <c r="E156" s="814"/>
      <c r="F156" s="814"/>
      <c r="G156" s="814"/>
      <c r="H156" s="814"/>
      <c r="I156" s="814"/>
      <c r="J156" s="815"/>
      <c r="K156" s="161"/>
      <c r="L156" s="162"/>
      <c r="M156" s="163"/>
      <c r="N156" s="143">
        <f>ROUND(L156*M156,2)</f>
        <v>0</v>
      </c>
      <c r="O156" s="129"/>
      <c r="P156" s="164"/>
      <c r="Q156" s="652">
        <f t="shared" si="58"/>
        <v>0</v>
      </c>
      <c r="R156" s="129"/>
      <c r="S156" s="164"/>
      <c r="T156" s="654">
        <f t="shared" si="59"/>
        <v>0</v>
      </c>
      <c r="U156" s="129"/>
      <c r="V156" s="144">
        <f>P156+S156</f>
        <v>0</v>
      </c>
      <c r="W156" s="143">
        <f t="shared" si="60"/>
        <v>0</v>
      </c>
      <c r="X156" s="792">
        <f>IF(N156=0,0)+IF(N156&gt;0,W156/N156)</f>
        <v>0</v>
      </c>
      <c r="Y156" s="793"/>
      <c r="Z156" s="6"/>
      <c r="AA156" s="6">
        <f t="shared" si="47"/>
        <v>0</v>
      </c>
      <c r="AB156" s="7">
        <f t="shared" si="15"/>
        <v>0</v>
      </c>
      <c r="AC156" s="19"/>
      <c r="AD156" s="6" t="e">
        <f t="shared" si="61"/>
        <v>#DIV/0!</v>
      </c>
      <c r="AE156" s="79">
        <f t="shared" si="48"/>
        <v>0</v>
      </c>
      <c r="AG156" s="19"/>
      <c r="AH156" s="253"/>
    </row>
    <row r="157" spans="1:34" s="80" customFormat="1" ht="40.5" customHeight="1">
      <c r="A157" s="19"/>
      <c r="B157" s="264" t="s">
        <v>187</v>
      </c>
      <c r="C157" s="796" t="s">
        <v>188</v>
      </c>
      <c r="D157" s="797"/>
      <c r="E157" s="797"/>
      <c r="F157" s="797"/>
      <c r="G157" s="797"/>
      <c r="H157" s="797"/>
      <c r="I157" s="797"/>
      <c r="J157" s="798"/>
      <c r="K157" s="161" t="s">
        <v>150</v>
      </c>
      <c r="L157" s="162">
        <v>10</v>
      </c>
      <c r="M157" s="163">
        <v>237666</v>
      </c>
      <c r="N157" s="143">
        <f>ROUND(L157*M157,2)</f>
        <v>2376660</v>
      </c>
      <c r="O157" s="129"/>
      <c r="P157" s="261">
        <v>10</v>
      </c>
      <c r="Q157" s="652">
        <f>ROUND(M157*P157,2)</f>
        <v>2376660</v>
      </c>
      <c r="R157" s="129"/>
      <c r="S157" s="164"/>
      <c r="T157" s="654">
        <f t="shared" si="59"/>
        <v>0</v>
      </c>
      <c r="U157" s="129"/>
      <c r="V157" s="262">
        <f>P157+S157</f>
        <v>10</v>
      </c>
      <c r="W157" s="143">
        <f t="shared" si="60"/>
        <v>2376660</v>
      </c>
      <c r="X157" s="792">
        <f>IF(N157=0,0)+IF(N157&gt;0,W157/N157)</f>
        <v>1</v>
      </c>
      <c r="Y157" s="793"/>
      <c r="Z157" s="6"/>
      <c r="AA157" s="6">
        <f t="shared" si="47"/>
        <v>2376660</v>
      </c>
      <c r="AB157" s="7">
        <f t="shared" si="15"/>
        <v>0</v>
      </c>
      <c r="AC157" s="19"/>
      <c r="AD157" s="6">
        <f t="shared" si="61"/>
        <v>0</v>
      </c>
      <c r="AE157" s="79">
        <f t="shared" si="48"/>
        <v>0</v>
      </c>
      <c r="AG157" s="19">
        <v>0</v>
      </c>
      <c r="AH157" s="253"/>
    </row>
    <row r="158" spans="1:34" s="80" customFormat="1" ht="21.75" customHeight="1">
      <c r="A158" s="19"/>
      <c r="B158" s="239">
        <v>18</v>
      </c>
      <c r="C158" s="915" t="s">
        <v>189</v>
      </c>
      <c r="D158" s="916"/>
      <c r="E158" s="916"/>
      <c r="F158" s="916"/>
      <c r="G158" s="916"/>
      <c r="H158" s="916"/>
      <c r="I158" s="916"/>
      <c r="J158" s="917"/>
      <c r="K158" s="239"/>
      <c r="L158" s="239"/>
      <c r="M158" s="239"/>
      <c r="N158" s="239"/>
      <c r="O158" s="111"/>
      <c r="P158" s="164"/>
      <c r="Q158" s="652">
        <f t="shared" si="58"/>
        <v>0</v>
      </c>
      <c r="R158" s="129"/>
      <c r="S158" s="164"/>
      <c r="T158" s="654">
        <f t="shared" si="59"/>
        <v>0</v>
      </c>
      <c r="U158" s="129"/>
      <c r="V158" s="262">
        <f t="shared" si="16"/>
        <v>0</v>
      </c>
      <c r="W158" s="143">
        <f t="shared" si="60"/>
        <v>0</v>
      </c>
      <c r="X158" s="792">
        <f t="shared" si="55"/>
        <v>0</v>
      </c>
      <c r="Y158" s="793"/>
      <c r="Z158" s="6"/>
      <c r="AA158" s="6">
        <f t="shared" si="47"/>
        <v>0</v>
      </c>
      <c r="AB158" s="7">
        <f t="shared" si="15"/>
        <v>0</v>
      </c>
      <c r="AC158" s="19"/>
      <c r="AD158" s="6" t="e">
        <f t="shared" si="61"/>
        <v>#DIV/0!</v>
      </c>
      <c r="AE158" s="79">
        <f t="shared" si="48"/>
        <v>0</v>
      </c>
      <c r="AG158" s="19"/>
      <c r="AH158" s="253"/>
    </row>
    <row r="159" spans="1:34" s="80" customFormat="1" ht="21.75" customHeight="1">
      <c r="A159" s="19"/>
      <c r="B159" s="239">
        <v>18.100000000000001</v>
      </c>
      <c r="C159" s="915" t="s">
        <v>190</v>
      </c>
      <c r="D159" s="916"/>
      <c r="E159" s="916"/>
      <c r="F159" s="916"/>
      <c r="G159" s="916"/>
      <c r="H159" s="916"/>
      <c r="I159" s="916"/>
      <c r="J159" s="917"/>
      <c r="K159" s="239"/>
      <c r="L159" s="239"/>
      <c r="M159" s="239"/>
      <c r="N159" s="239"/>
      <c r="O159" s="129"/>
      <c r="P159" s="164"/>
      <c r="Q159" s="652">
        <f t="shared" si="58"/>
        <v>0</v>
      </c>
      <c r="R159" s="129"/>
      <c r="S159" s="164"/>
      <c r="T159" s="654">
        <f t="shared" si="59"/>
        <v>0</v>
      </c>
      <c r="U159" s="129"/>
      <c r="V159" s="262">
        <f t="shared" si="16"/>
        <v>0</v>
      </c>
      <c r="W159" s="143">
        <f t="shared" si="60"/>
        <v>0</v>
      </c>
      <c r="X159" s="792">
        <f t="shared" si="55"/>
        <v>0</v>
      </c>
      <c r="Y159" s="793"/>
      <c r="Z159" s="6"/>
      <c r="AA159" s="6">
        <f t="shared" si="47"/>
        <v>0</v>
      </c>
      <c r="AB159" s="7">
        <f t="shared" si="15"/>
        <v>0</v>
      </c>
      <c r="AC159" s="19"/>
      <c r="AD159" s="6" t="e">
        <f t="shared" si="61"/>
        <v>#DIV/0!</v>
      </c>
      <c r="AE159" s="79">
        <f t="shared" si="48"/>
        <v>0</v>
      </c>
      <c r="AG159" s="19"/>
      <c r="AH159" s="253"/>
    </row>
    <row r="160" spans="1:34" ht="21.75" customHeight="1">
      <c r="B160" s="264" t="s">
        <v>191</v>
      </c>
      <c r="C160" s="796" t="s">
        <v>192</v>
      </c>
      <c r="D160" s="797"/>
      <c r="E160" s="797"/>
      <c r="F160" s="797"/>
      <c r="G160" s="797"/>
      <c r="H160" s="797"/>
      <c r="I160" s="797"/>
      <c r="J160" s="798"/>
      <c r="K160" s="161" t="s">
        <v>74</v>
      </c>
      <c r="L160" s="162">
        <v>92.02</v>
      </c>
      <c r="M160" s="163">
        <v>6608</v>
      </c>
      <c r="N160" s="143">
        <f>ROUND(L160*M160,2)</f>
        <v>608068.16</v>
      </c>
      <c r="O160" s="129"/>
      <c r="P160" s="648">
        <v>89.639999999999972</v>
      </c>
      <c r="Q160" s="652">
        <f>ROUND(M160*P160,2)</f>
        <v>592341.12</v>
      </c>
      <c r="R160" s="129"/>
      <c r="S160" s="164"/>
      <c r="T160" s="654">
        <f t="shared" si="59"/>
        <v>0</v>
      </c>
      <c r="U160" s="129"/>
      <c r="V160" s="262">
        <f t="shared" si="16"/>
        <v>89.639999999999972</v>
      </c>
      <c r="W160" s="143">
        <f t="shared" si="60"/>
        <v>592341.12</v>
      </c>
      <c r="X160" s="792">
        <f t="shared" si="55"/>
        <v>0.97413605737883058</v>
      </c>
      <c r="Y160" s="793"/>
      <c r="AA160" s="6">
        <f t="shared" si="47"/>
        <v>592341.12</v>
      </c>
      <c r="AB160" s="7">
        <f t="shared" si="15"/>
        <v>15727.040000000037</v>
      </c>
      <c r="AD160" s="6">
        <f t="shared" si="61"/>
        <v>0</v>
      </c>
      <c r="AE160" s="79">
        <f t="shared" si="48"/>
        <v>-15727.040000000037</v>
      </c>
      <c r="AG160" s="19">
        <v>0</v>
      </c>
    </row>
    <row r="161" spans="2:34" ht="21.75" customHeight="1">
      <c r="B161" s="258">
        <v>18.2</v>
      </c>
      <c r="C161" s="813" t="s">
        <v>193</v>
      </c>
      <c r="D161" s="814"/>
      <c r="E161" s="814"/>
      <c r="F161" s="814"/>
      <c r="G161" s="814"/>
      <c r="H161" s="814"/>
      <c r="I161" s="814"/>
      <c r="J161" s="815"/>
      <c r="K161" s="161"/>
      <c r="L161" s="162"/>
      <c r="M161" s="163"/>
      <c r="N161" s="143">
        <f>ROUND(L161*M161,2)</f>
        <v>0</v>
      </c>
      <c r="O161" s="129"/>
      <c r="P161" s="164"/>
      <c r="Q161" s="652">
        <f t="shared" si="58"/>
        <v>0</v>
      </c>
      <c r="R161" s="129"/>
      <c r="S161" s="164"/>
      <c r="T161" s="654">
        <f t="shared" si="59"/>
        <v>0</v>
      </c>
      <c r="U161" s="129"/>
      <c r="V161" s="262">
        <f t="shared" si="16"/>
        <v>0</v>
      </c>
      <c r="W161" s="143">
        <f t="shared" si="60"/>
        <v>0</v>
      </c>
      <c r="X161" s="792">
        <f t="shared" si="55"/>
        <v>0</v>
      </c>
      <c r="Y161" s="793"/>
      <c r="AA161" s="6">
        <f t="shared" si="47"/>
        <v>0</v>
      </c>
      <c r="AB161" s="7">
        <f t="shared" si="15"/>
        <v>0</v>
      </c>
      <c r="AD161" s="6" t="e">
        <f t="shared" si="61"/>
        <v>#DIV/0!</v>
      </c>
      <c r="AE161" s="79">
        <f t="shared" si="48"/>
        <v>0</v>
      </c>
    </row>
    <row r="162" spans="2:34" ht="21.75" customHeight="1">
      <c r="B162" s="245" t="s">
        <v>194</v>
      </c>
      <c r="C162" s="816" t="s">
        <v>195</v>
      </c>
      <c r="D162" s="817"/>
      <c r="E162" s="817"/>
      <c r="F162" s="817"/>
      <c r="G162" s="817"/>
      <c r="H162" s="817"/>
      <c r="I162" s="817"/>
      <c r="J162" s="818"/>
      <c r="K162" s="246" t="s">
        <v>74</v>
      </c>
      <c r="L162" s="247">
        <v>54.599999999999994</v>
      </c>
      <c r="M162" s="248">
        <v>18250</v>
      </c>
      <c r="N162" s="249">
        <f>+M162*L162</f>
        <v>996449.99999999988</v>
      </c>
      <c r="O162" s="129"/>
      <c r="P162" s="164"/>
      <c r="Q162" s="652">
        <f t="shared" si="58"/>
        <v>0</v>
      </c>
      <c r="R162" s="129"/>
      <c r="S162" s="164"/>
      <c r="T162" s="654">
        <f t="shared" si="59"/>
        <v>0</v>
      </c>
      <c r="U162" s="129"/>
      <c r="V162" s="262">
        <f t="shared" si="16"/>
        <v>0</v>
      </c>
      <c r="W162" s="143">
        <f t="shared" si="60"/>
        <v>0</v>
      </c>
      <c r="X162" s="792">
        <f t="shared" si="55"/>
        <v>0</v>
      </c>
      <c r="Y162" s="793"/>
      <c r="AA162" s="6">
        <f t="shared" si="47"/>
        <v>0</v>
      </c>
      <c r="AB162" s="7">
        <f t="shared" si="15"/>
        <v>996449.99999999988</v>
      </c>
      <c r="AD162" s="6">
        <f t="shared" si="61"/>
        <v>0</v>
      </c>
      <c r="AE162" s="79">
        <f t="shared" si="48"/>
        <v>-996449.99999999988</v>
      </c>
      <c r="AG162" s="19">
        <v>62</v>
      </c>
    </row>
    <row r="163" spans="2:34" ht="21.75" customHeight="1">
      <c r="B163" s="254" t="s">
        <v>194</v>
      </c>
      <c r="C163" s="819" t="s">
        <v>195</v>
      </c>
      <c r="D163" s="820"/>
      <c r="E163" s="820"/>
      <c r="F163" s="820"/>
      <c r="G163" s="820"/>
      <c r="H163" s="820"/>
      <c r="I163" s="820"/>
      <c r="J163" s="821"/>
      <c r="K163" s="255" t="s">
        <v>74</v>
      </c>
      <c r="L163" s="162">
        <v>54.599999999999994</v>
      </c>
      <c r="M163" s="163">
        <v>18312</v>
      </c>
      <c r="N163" s="263"/>
      <c r="O163" s="129"/>
      <c r="P163" s="164"/>
      <c r="Q163" s="652"/>
      <c r="R163" s="129"/>
      <c r="S163" s="164"/>
      <c r="T163" s="654"/>
      <c r="U163" s="129"/>
      <c r="V163" s="262"/>
      <c r="W163" s="143"/>
      <c r="X163" s="256"/>
      <c r="Y163" s="257"/>
    </row>
    <row r="164" spans="2:34" ht="21.75" customHeight="1">
      <c r="B164" s="245" t="s">
        <v>196</v>
      </c>
      <c r="C164" s="816" t="s">
        <v>197</v>
      </c>
      <c r="D164" s="817"/>
      <c r="E164" s="817"/>
      <c r="F164" s="817"/>
      <c r="G164" s="817"/>
      <c r="H164" s="817"/>
      <c r="I164" s="817"/>
      <c r="J164" s="818"/>
      <c r="K164" s="246" t="s">
        <v>145</v>
      </c>
      <c r="L164" s="247">
        <v>135.19999999999999</v>
      </c>
      <c r="M164" s="248">
        <v>8274</v>
      </c>
      <c r="N164" s="249">
        <f>ROUND(L164*M164,2)</f>
        <v>1118644.8</v>
      </c>
      <c r="O164" s="129"/>
      <c r="P164" s="164"/>
      <c r="Q164" s="652">
        <f t="shared" ref="Q164:Q174" si="62">ROUND(M164*P164,2)</f>
        <v>0</v>
      </c>
      <c r="R164" s="129"/>
      <c r="S164" s="164"/>
      <c r="T164" s="654">
        <f t="shared" ref="T164:T170" si="63">ROUND(M164*S164,2)</f>
        <v>0</v>
      </c>
      <c r="U164" s="129"/>
      <c r="V164" s="262">
        <f t="shared" si="16"/>
        <v>0</v>
      </c>
      <c r="W164" s="143">
        <f t="shared" ref="W164:W170" si="64">ROUND(M164*V164,2)</f>
        <v>0</v>
      </c>
      <c r="X164" s="792">
        <f t="shared" si="55"/>
        <v>0</v>
      </c>
      <c r="Y164" s="793"/>
      <c r="AA164" s="6">
        <f t="shared" si="47"/>
        <v>0</v>
      </c>
      <c r="AB164" s="7">
        <f t="shared" si="15"/>
        <v>1118644.8</v>
      </c>
      <c r="AD164" s="6">
        <f t="shared" ref="AD164:AD170" si="65">+Z164/M164</f>
        <v>0</v>
      </c>
      <c r="AE164" s="79">
        <f t="shared" si="48"/>
        <v>-1118644.8</v>
      </c>
      <c r="AG164" s="19">
        <v>73</v>
      </c>
    </row>
    <row r="165" spans="2:34" ht="21.75" customHeight="1">
      <c r="B165" s="254" t="s">
        <v>196</v>
      </c>
      <c r="C165" s="819" t="s">
        <v>197</v>
      </c>
      <c r="D165" s="820"/>
      <c r="E165" s="820"/>
      <c r="F165" s="820"/>
      <c r="G165" s="820"/>
      <c r="H165" s="820"/>
      <c r="I165" s="820"/>
      <c r="J165" s="821"/>
      <c r="K165" s="255" t="s">
        <v>145</v>
      </c>
      <c r="L165" s="162">
        <v>135.19999999999999</v>
      </c>
      <c r="M165" s="163">
        <v>8201</v>
      </c>
      <c r="N165" s="263"/>
      <c r="O165" s="129"/>
      <c r="P165" s="164"/>
      <c r="Q165" s="652"/>
      <c r="R165" s="129"/>
      <c r="S165" s="164"/>
      <c r="T165" s="654"/>
      <c r="U165" s="129"/>
      <c r="V165" s="262"/>
      <c r="W165" s="143"/>
      <c r="X165" s="256"/>
      <c r="Y165" s="257"/>
    </row>
    <row r="166" spans="2:34" ht="21.75" customHeight="1">
      <c r="B166" s="258">
        <v>18.399999999999999</v>
      </c>
      <c r="C166" s="813" t="s">
        <v>190</v>
      </c>
      <c r="D166" s="814"/>
      <c r="E166" s="814"/>
      <c r="F166" s="814"/>
      <c r="G166" s="814"/>
      <c r="H166" s="814"/>
      <c r="I166" s="814"/>
      <c r="J166" s="815"/>
      <c r="K166" s="161"/>
      <c r="L166" s="162"/>
      <c r="M166" s="163"/>
      <c r="N166" s="143">
        <f>ROUND(L166*M166,2)</f>
        <v>0</v>
      </c>
      <c r="O166" s="129"/>
      <c r="P166" s="164"/>
      <c r="Q166" s="652">
        <f t="shared" si="62"/>
        <v>0</v>
      </c>
      <c r="R166" s="129"/>
      <c r="S166" s="164"/>
      <c r="T166" s="654">
        <f t="shared" si="63"/>
        <v>0</v>
      </c>
      <c r="U166" s="129"/>
      <c r="V166" s="262">
        <f t="shared" si="16"/>
        <v>0</v>
      </c>
      <c r="W166" s="143">
        <f t="shared" si="64"/>
        <v>0</v>
      </c>
      <c r="X166" s="792">
        <f t="shared" ref="X166:X180" si="66">IF(N166=0,0)+IF(N166&gt;0,W166/N166)</f>
        <v>0</v>
      </c>
      <c r="Y166" s="793"/>
      <c r="AA166" s="6">
        <f t="shared" si="47"/>
        <v>0</v>
      </c>
      <c r="AB166" s="7">
        <f t="shared" si="15"/>
        <v>0</v>
      </c>
      <c r="AD166" s="6" t="e">
        <f t="shared" si="65"/>
        <v>#DIV/0!</v>
      </c>
      <c r="AE166" s="79">
        <f t="shared" si="48"/>
        <v>0</v>
      </c>
    </row>
    <row r="167" spans="2:34" ht="21.75" customHeight="1">
      <c r="B167" s="264" t="s">
        <v>198</v>
      </c>
      <c r="C167" s="796" t="s">
        <v>199</v>
      </c>
      <c r="D167" s="797"/>
      <c r="E167" s="797"/>
      <c r="F167" s="797"/>
      <c r="G167" s="797"/>
      <c r="H167" s="797"/>
      <c r="I167" s="797"/>
      <c r="J167" s="798"/>
      <c r="K167" s="161" t="s">
        <v>74</v>
      </c>
      <c r="L167" s="162">
        <v>105.67</v>
      </c>
      <c r="M167" s="163">
        <v>15973</v>
      </c>
      <c r="N167" s="143">
        <f>ROUND(L167*M167,2)</f>
        <v>1687866.91</v>
      </c>
      <c r="O167" s="129"/>
      <c r="P167" s="648">
        <v>44.819999999999993</v>
      </c>
      <c r="Q167" s="652">
        <f t="shared" si="62"/>
        <v>715909.86</v>
      </c>
      <c r="R167" s="251"/>
      <c r="S167" s="261"/>
      <c r="T167" s="654">
        <f t="shared" si="63"/>
        <v>0</v>
      </c>
      <c r="U167" s="251"/>
      <c r="V167" s="262">
        <f t="shared" ref="V167:V180" si="67">P167+S167</f>
        <v>44.819999999999993</v>
      </c>
      <c r="W167" s="143">
        <f t="shared" si="64"/>
        <v>715909.86</v>
      </c>
      <c r="X167" s="792">
        <f t="shared" si="66"/>
        <v>0.42415065770795873</v>
      </c>
      <c r="Y167" s="793"/>
      <c r="AA167" s="6">
        <f t="shared" si="47"/>
        <v>715909.86</v>
      </c>
      <c r="AB167" s="7">
        <f t="shared" si="15"/>
        <v>971957.04999999993</v>
      </c>
      <c r="AD167" s="6">
        <f t="shared" si="65"/>
        <v>0</v>
      </c>
      <c r="AE167" s="79">
        <f t="shared" si="48"/>
        <v>-971957.04999999993</v>
      </c>
      <c r="AG167" s="19">
        <v>0</v>
      </c>
    </row>
    <row r="168" spans="2:34" s="105" customFormat="1" ht="21.75" customHeight="1">
      <c r="B168" s="239">
        <v>21</v>
      </c>
      <c r="C168" s="915" t="s">
        <v>200</v>
      </c>
      <c r="D168" s="916"/>
      <c r="E168" s="916"/>
      <c r="F168" s="916"/>
      <c r="G168" s="916"/>
      <c r="H168" s="916"/>
      <c r="I168" s="916"/>
      <c r="J168" s="917"/>
      <c r="K168" s="239"/>
      <c r="L168" s="239"/>
      <c r="M168" s="239"/>
      <c r="N168" s="239"/>
      <c r="O168" s="111"/>
      <c r="P168" s="648"/>
      <c r="Q168" s="652">
        <f t="shared" si="62"/>
        <v>0</v>
      </c>
      <c r="R168" s="251"/>
      <c r="S168" s="261"/>
      <c r="T168" s="654">
        <f t="shared" si="63"/>
        <v>0</v>
      </c>
      <c r="U168" s="251"/>
      <c r="V168" s="262">
        <f t="shared" si="67"/>
        <v>0</v>
      </c>
      <c r="W168" s="143">
        <f t="shared" si="64"/>
        <v>0</v>
      </c>
      <c r="X168" s="792">
        <f t="shared" si="66"/>
        <v>0</v>
      </c>
      <c r="Y168" s="793"/>
      <c r="Z168" s="6"/>
      <c r="AA168" s="6">
        <f t="shared" si="47"/>
        <v>0</v>
      </c>
      <c r="AB168" s="7">
        <f t="shared" ref="AB168:AB231" si="68">+N168-W168</f>
        <v>0</v>
      </c>
      <c r="AD168" s="6" t="e">
        <f t="shared" si="65"/>
        <v>#DIV/0!</v>
      </c>
      <c r="AE168" s="79">
        <f t="shared" si="48"/>
        <v>0</v>
      </c>
      <c r="AF168" s="122"/>
      <c r="AH168" s="123"/>
    </row>
    <row r="169" spans="2:34" s="105" customFormat="1" ht="21.75" customHeight="1">
      <c r="B169" s="258" t="s">
        <v>201</v>
      </c>
      <c r="C169" s="813" t="s">
        <v>202</v>
      </c>
      <c r="D169" s="814"/>
      <c r="E169" s="814"/>
      <c r="F169" s="814"/>
      <c r="G169" s="814"/>
      <c r="H169" s="814"/>
      <c r="I169" s="814"/>
      <c r="J169" s="815"/>
      <c r="K169" s="272"/>
      <c r="L169" s="266"/>
      <c r="M169" s="267"/>
      <c r="N169" s="268">
        <f>ROUND(L169*M169,2)</f>
        <v>0</v>
      </c>
      <c r="O169" s="170"/>
      <c r="P169" s="649"/>
      <c r="Q169" s="652">
        <f t="shared" si="62"/>
        <v>0</v>
      </c>
      <c r="R169" s="251"/>
      <c r="S169" s="261"/>
      <c r="T169" s="654">
        <f t="shared" si="63"/>
        <v>0</v>
      </c>
      <c r="U169" s="251"/>
      <c r="V169" s="262">
        <f t="shared" si="67"/>
        <v>0</v>
      </c>
      <c r="W169" s="143">
        <f t="shared" si="64"/>
        <v>0</v>
      </c>
      <c r="X169" s="792">
        <f t="shared" si="66"/>
        <v>0</v>
      </c>
      <c r="Y169" s="793"/>
      <c r="Z169" s="6"/>
      <c r="AA169" s="6">
        <f t="shared" si="47"/>
        <v>0</v>
      </c>
      <c r="AB169" s="7">
        <f t="shared" si="68"/>
        <v>0</v>
      </c>
      <c r="AD169" s="6" t="e">
        <f t="shared" si="65"/>
        <v>#DIV/0!</v>
      </c>
      <c r="AE169" s="79">
        <f t="shared" si="48"/>
        <v>0</v>
      </c>
      <c r="AF169" s="122"/>
      <c r="AH169" s="123"/>
    </row>
    <row r="170" spans="2:34" ht="21.75" customHeight="1">
      <c r="B170" s="245" t="s">
        <v>203</v>
      </c>
      <c r="C170" s="816" t="s">
        <v>204</v>
      </c>
      <c r="D170" s="817"/>
      <c r="E170" s="817"/>
      <c r="F170" s="817"/>
      <c r="G170" s="817"/>
      <c r="H170" s="817"/>
      <c r="I170" s="817"/>
      <c r="J170" s="818"/>
      <c r="K170" s="246" t="s">
        <v>74</v>
      </c>
      <c r="L170" s="247">
        <v>70</v>
      </c>
      <c r="M170" s="248">
        <v>2792</v>
      </c>
      <c r="N170" s="249">
        <f>ROUND(L170*M170,2)</f>
        <v>195440</v>
      </c>
      <c r="O170" s="129"/>
      <c r="P170" s="648">
        <v>70</v>
      </c>
      <c r="Q170" s="652">
        <f t="shared" si="62"/>
        <v>195440</v>
      </c>
      <c r="R170" s="251"/>
      <c r="S170" s="261"/>
      <c r="T170" s="654">
        <f t="shared" si="63"/>
        <v>0</v>
      </c>
      <c r="U170" s="251"/>
      <c r="V170" s="262">
        <f t="shared" si="67"/>
        <v>70</v>
      </c>
      <c r="W170" s="143">
        <f t="shared" si="64"/>
        <v>195440</v>
      </c>
      <c r="X170" s="792">
        <f t="shared" si="66"/>
        <v>1</v>
      </c>
      <c r="Y170" s="793"/>
      <c r="AA170" s="6">
        <f t="shared" si="47"/>
        <v>195440</v>
      </c>
      <c r="AB170" s="7">
        <f t="shared" si="68"/>
        <v>0</v>
      </c>
      <c r="AD170" s="6">
        <f t="shared" si="65"/>
        <v>0</v>
      </c>
      <c r="AE170" s="79">
        <f t="shared" si="48"/>
        <v>0</v>
      </c>
      <c r="AG170" s="19">
        <v>1</v>
      </c>
    </row>
    <row r="171" spans="2:34" ht="21.75" customHeight="1">
      <c r="B171" s="254" t="s">
        <v>203</v>
      </c>
      <c r="C171" s="819" t="s">
        <v>204</v>
      </c>
      <c r="D171" s="820"/>
      <c r="E171" s="820"/>
      <c r="F171" s="820"/>
      <c r="G171" s="820"/>
      <c r="H171" s="820"/>
      <c r="I171" s="820"/>
      <c r="J171" s="821"/>
      <c r="K171" s="255" t="s">
        <v>74</v>
      </c>
      <c r="L171" s="162">
        <v>70</v>
      </c>
      <c r="M171" s="163">
        <v>2791</v>
      </c>
      <c r="N171" s="263"/>
      <c r="O171" s="129"/>
      <c r="P171" s="261"/>
      <c r="Q171" s="652"/>
      <c r="R171" s="251"/>
      <c r="S171" s="261"/>
      <c r="T171" s="654"/>
      <c r="U171" s="251"/>
      <c r="V171" s="262"/>
      <c r="W171" s="143"/>
      <c r="X171" s="256"/>
      <c r="Y171" s="257"/>
    </row>
    <row r="172" spans="2:34" s="105" customFormat="1" ht="21.75" customHeight="1">
      <c r="B172" s="239">
        <v>26</v>
      </c>
      <c r="C172" s="915" t="s">
        <v>205</v>
      </c>
      <c r="D172" s="916"/>
      <c r="E172" s="916"/>
      <c r="F172" s="916"/>
      <c r="G172" s="916"/>
      <c r="H172" s="916"/>
      <c r="I172" s="916"/>
      <c r="J172" s="917"/>
      <c r="K172" s="239"/>
      <c r="L172" s="239"/>
      <c r="M172" s="239"/>
      <c r="N172" s="239"/>
      <c r="O172" s="111"/>
      <c r="P172" s="261"/>
      <c r="Q172" s="652">
        <f t="shared" si="62"/>
        <v>0</v>
      </c>
      <c r="R172" s="251"/>
      <c r="S172" s="261"/>
      <c r="T172" s="654">
        <f t="shared" ref="T172:T185" si="69">ROUND(M172*S172,2)</f>
        <v>0</v>
      </c>
      <c r="U172" s="251"/>
      <c r="V172" s="262">
        <f t="shared" si="67"/>
        <v>0</v>
      </c>
      <c r="W172" s="143">
        <f t="shared" ref="W172:W185" si="70">ROUND(M172*V172,2)</f>
        <v>0</v>
      </c>
      <c r="X172" s="792">
        <f t="shared" si="66"/>
        <v>0</v>
      </c>
      <c r="Y172" s="793"/>
      <c r="Z172" s="6"/>
      <c r="AA172" s="6">
        <f t="shared" si="47"/>
        <v>0</v>
      </c>
      <c r="AB172" s="7">
        <f t="shared" si="68"/>
        <v>0</v>
      </c>
      <c r="AD172" s="6" t="e">
        <f t="shared" ref="AD172:AD184" si="71">+Z172/M172</f>
        <v>#DIV/0!</v>
      </c>
      <c r="AE172" s="79">
        <f t="shared" si="48"/>
        <v>0</v>
      </c>
      <c r="AF172" s="122"/>
      <c r="AH172" s="123"/>
    </row>
    <row r="173" spans="2:34" ht="21.75" customHeight="1">
      <c r="B173" s="264" t="s">
        <v>206</v>
      </c>
      <c r="C173" s="796" t="s">
        <v>207</v>
      </c>
      <c r="D173" s="797"/>
      <c r="E173" s="797"/>
      <c r="F173" s="797"/>
      <c r="G173" s="797"/>
      <c r="H173" s="797"/>
      <c r="I173" s="797"/>
      <c r="J173" s="798"/>
      <c r="K173" s="161" t="s">
        <v>208</v>
      </c>
      <c r="L173" s="162">
        <v>5527.5</v>
      </c>
      <c r="M173" s="163">
        <v>5764</v>
      </c>
      <c r="N173" s="143">
        <f>ROUND(L173*M173,2)</f>
        <v>31860510</v>
      </c>
      <c r="O173" s="129"/>
      <c r="P173" s="648">
        <v>105.19999999999982</v>
      </c>
      <c r="Q173" s="652">
        <f t="shared" si="62"/>
        <v>606372.80000000005</v>
      </c>
      <c r="R173" s="251"/>
      <c r="S173" s="261">
        <v>5422.3</v>
      </c>
      <c r="T173" s="654">
        <f t="shared" si="69"/>
        <v>31254137.199999999</v>
      </c>
      <c r="U173" s="251"/>
      <c r="V173" s="262">
        <f t="shared" si="67"/>
        <v>5527.5</v>
      </c>
      <c r="W173" s="143">
        <f t="shared" si="70"/>
        <v>31860510</v>
      </c>
      <c r="X173" s="792">
        <f t="shared" si="66"/>
        <v>1</v>
      </c>
      <c r="Y173" s="793"/>
      <c r="Z173" s="6">
        <v>31254137.199999999</v>
      </c>
      <c r="AA173" s="6">
        <f t="shared" si="47"/>
        <v>606372.80000000075</v>
      </c>
      <c r="AB173" s="7">
        <f t="shared" si="68"/>
        <v>0</v>
      </c>
      <c r="AD173" s="6">
        <f t="shared" si="71"/>
        <v>5422.3</v>
      </c>
      <c r="AE173" s="79">
        <f t="shared" si="48"/>
        <v>0</v>
      </c>
      <c r="AG173" s="19">
        <v>0</v>
      </c>
    </row>
    <row r="174" spans="2:34" ht="21.75" customHeight="1">
      <c r="B174" s="264" t="s">
        <v>209</v>
      </c>
      <c r="C174" s="796" t="s">
        <v>210</v>
      </c>
      <c r="D174" s="797"/>
      <c r="E174" s="797"/>
      <c r="F174" s="797"/>
      <c r="G174" s="797"/>
      <c r="H174" s="797"/>
      <c r="I174" s="797"/>
      <c r="J174" s="798"/>
      <c r="K174" s="161" t="s">
        <v>211</v>
      </c>
      <c r="L174" s="162">
        <v>3368.63</v>
      </c>
      <c r="M174" s="163">
        <v>3812</v>
      </c>
      <c r="N174" s="143">
        <f>ROUND(L174*M174,2)</f>
        <v>12841217.560000001</v>
      </c>
      <c r="O174" s="129"/>
      <c r="P174" s="648">
        <v>759.40000000000236</v>
      </c>
      <c r="Q174" s="652">
        <f t="shared" si="62"/>
        <v>2894832.8</v>
      </c>
      <c r="R174" s="251"/>
      <c r="S174" s="261">
        <v>2609.2299998916865</v>
      </c>
      <c r="T174" s="654">
        <f t="shared" si="69"/>
        <v>9946384.7599999998</v>
      </c>
      <c r="U174" s="251"/>
      <c r="V174" s="262">
        <f t="shared" si="67"/>
        <v>3368.6299998916888</v>
      </c>
      <c r="W174" s="143">
        <f t="shared" si="70"/>
        <v>12841217.560000001</v>
      </c>
      <c r="X174" s="792">
        <f t="shared" si="66"/>
        <v>1</v>
      </c>
      <c r="Y174" s="793"/>
      <c r="Z174" s="6">
        <v>9946384.7599999998</v>
      </c>
      <c r="AA174" s="6">
        <f t="shared" si="47"/>
        <v>2894832.8000000007</v>
      </c>
      <c r="AB174" s="7">
        <f t="shared" si="68"/>
        <v>0</v>
      </c>
      <c r="AD174" s="6">
        <f t="shared" si="71"/>
        <v>2609.23</v>
      </c>
      <c r="AE174" s="79">
        <f t="shared" si="48"/>
        <v>0</v>
      </c>
      <c r="AG174" s="19">
        <v>0</v>
      </c>
    </row>
    <row r="175" spans="2:34" ht="21.75" customHeight="1">
      <c r="B175" s="239">
        <v>27</v>
      </c>
      <c r="C175" s="915" t="s">
        <v>212</v>
      </c>
      <c r="D175" s="916"/>
      <c r="E175" s="916"/>
      <c r="F175" s="916"/>
      <c r="G175" s="916"/>
      <c r="H175" s="916"/>
      <c r="I175" s="916"/>
      <c r="J175" s="917"/>
      <c r="K175" s="239"/>
      <c r="L175" s="239"/>
      <c r="M175" s="239"/>
      <c r="N175" s="239"/>
      <c r="O175" s="251"/>
      <c r="P175" s="261"/>
      <c r="Q175" s="651">
        <f t="shared" ref="Q175:Q180" si="72">ROUND((ROUNDDOWN(P175,2))*M175,2)</f>
        <v>0</v>
      </c>
      <c r="R175" s="251"/>
      <c r="S175" s="261"/>
      <c r="T175" s="143"/>
      <c r="U175" s="251"/>
      <c r="V175" s="262">
        <f t="shared" si="67"/>
        <v>0</v>
      </c>
      <c r="W175" s="143">
        <f t="shared" si="70"/>
        <v>0</v>
      </c>
      <c r="X175" s="792">
        <f t="shared" si="66"/>
        <v>0</v>
      </c>
      <c r="Y175" s="793"/>
      <c r="AA175" s="6">
        <f t="shared" si="47"/>
        <v>0</v>
      </c>
      <c r="AB175" s="7">
        <f t="shared" si="68"/>
        <v>0</v>
      </c>
      <c r="AD175" s="6" t="e">
        <f t="shared" si="71"/>
        <v>#DIV/0!</v>
      </c>
      <c r="AE175" s="79">
        <f t="shared" si="48"/>
        <v>0</v>
      </c>
    </row>
    <row r="176" spans="2:34" ht="21.75" customHeight="1">
      <c r="B176" s="264" t="s">
        <v>213</v>
      </c>
      <c r="C176" s="273" t="s">
        <v>214</v>
      </c>
      <c r="D176" s="274"/>
      <c r="E176" s="274"/>
      <c r="F176" s="274"/>
      <c r="G176" s="274"/>
      <c r="H176" s="274"/>
      <c r="I176" s="274"/>
      <c r="J176" s="275"/>
      <c r="K176" s="276"/>
      <c r="L176" s="162"/>
      <c r="M176" s="163"/>
      <c r="N176" s="143">
        <f>ROUND(L176*M176,2)</f>
        <v>0</v>
      </c>
      <c r="O176" s="129"/>
      <c r="P176" s="261"/>
      <c r="Q176" s="651">
        <f t="shared" si="72"/>
        <v>0</v>
      </c>
      <c r="R176" s="251"/>
      <c r="S176" s="261"/>
      <c r="T176" s="143">
        <f t="shared" si="69"/>
        <v>0</v>
      </c>
      <c r="U176" s="251"/>
      <c r="V176" s="262">
        <f t="shared" si="67"/>
        <v>0</v>
      </c>
      <c r="W176" s="143">
        <f t="shared" si="70"/>
        <v>0</v>
      </c>
      <c r="X176" s="792">
        <f t="shared" si="66"/>
        <v>0</v>
      </c>
      <c r="Y176" s="793"/>
      <c r="AA176" s="6">
        <f t="shared" si="47"/>
        <v>0</v>
      </c>
      <c r="AB176" s="7">
        <f t="shared" si="68"/>
        <v>0</v>
      </c>
      <c r="AD176" s="6" t="e">
        <f t="shared" si="71"/>
        <v>#DIV/0!</v>
      </c>
      <c r="AE176" s="79">
        <f t="shared" si="48"/>
        <v>0</v>
      </c>
    </row>
    <row r="177" spans="2:33" ht="21.75" customHeight="1">
      <c r="B177" s="264" t="s">
        <v>215</v>
      </c>
      <c r="C177" s="810" t="s">
        <v>216</v>
      </c>
      <c r="D177" s="811"/>
      <c r="E177" s="811"/>
      <c r="F177" s="811"/>
      <c r="G177" s="811"/>
      <c r="H177" s="811"/>
      <c r="I177" s="811"/>
      <c r="J177" s="812"/>
      <c r="K177" s="276"/>
      <c r="L177" s="162"/>
      <c r="M177" s="163"/>
      <c r="N177" s="143">
        <f>ROUND(L177*M177,2)</f>
        <v>0</v>
      </c>
      <c r="O177" s="129"/>
      <c r="P177" s="261"/>
      <c r="Q177" s="651">
        <f t="shared" si="72"/>
        <v>0</v>
      </c>
      <c r="R177" s="251"/>
      <c r="S177" s="261"/>
      <c r="T177" s="143">
        <f t="shared" si="69"/>
        <v>0</v>
      </c>
      <c r="U177" s="251"/>
      <c r="V177" s="262">
        <f t="shared" si="67"/>
        <v>0</v>
      </c>
      <c r="W177" s="143">
        <f t="shared" si="70"/>
        <v>0</v>
      </c>
      <c r="X177" s="792">
        <f t="shared" si="66"/>
        <v>0</v>
      </c>
      <c r="Y177" s="793"/>
      <c r="AA177" s="6">
        <f t="shared" si="47"/>
        <v>0</v>
      </c>
      <c r="AB177" s="7">
        <f t="shared" si="68"/>
        <v>0</v>
      </c>
      <c r="AD177" s="6" t="e">
        <f t="shared" si="71"/>
        <v>#DIV/0!</v>
      </c>
      <c r="AE177" s="79">
        <f t="shared" si="48"/>
        <v>0</v>
      </c>
    </row>
    <row r="178" spans="2:33" ht="21.75" customHeight="1">
      <c r="B178" s="239">
        <v>28</v>
      </c>
      <c r="C178" s="915" t="s">
        <v>217</v>
      </c>
      <c r="D178" s="916"/>
      <c r="E178" s="916"/>
      <c r="F178" s="916"/>
      <c r="G178" s="916"/>
      <c r="H178" s="916"/>
      <c r="I178" s="916"/>
      <c r="J178" s="917"/>
      <c r="K178" s="239"/>
      <c r="L178" s="239"/>
      <c r="M178" s="239"/>
      <c r="N178" s="239"/>
      <c r="O178" s="251"/>
      <c r="P178" s="261"/>
      <c r="Q178" s="651">
        <f t="shared" si="72"/>
        <v>0</v>
      </c>
      <c r="R178" s="251"/>
      <c r="S178" s="261"/>
      <c r="T178" s="143">
        <f t="shared" si="69"/>
        <v>0</v>
      </c>
      <c r="U178" s="251"/>
      <c r="V178" s="262">
        <f t="shared" si="67"/>
        <v>0</v>
      </c>
      <c r="W178" s="143">
        <f t="shared" si="70"/>
        <v>0</v>
      </c>
      <c r="X178" s="792">
        <f t="shared" si="66"/>
        <v>0</v>
      </c>
      <c r="Y178" s="793"/>
      <c r="Z178" s="6">
        <f t="shared" ref="Z178:Z189" si="73">+T178-W178</f>
        <v>0</v>
      </c>
      <c r="AA178" s="6">
        <f t="shared" si="47"/>
        <v>0</v>
      </c>
      <c r="AB178" s="7">
        <f t="shared" si="68"/>
        <v>0</v>
      </c>
      <c r="AD178" s="6" t="e">
        <f t="shared" si="71"/>
        <v>#DIV/0!</v>
      </c>
      <c r="AE178" s="79">
        <f t="shared" si="48"/>
        <v>0</v>
      </c>
    </row>
    <row r="179" spans="2:33" ht="21.75" customHeight="1">
      <c r="B179" s="264" t="s">
        <v>218</v>
      </c>
      <c r="C179" s="810" t="s">
        <v>219</v>
      </c>
      <c r="D179" s="811"/>
      <c r="E179" s="811"/>
      <c r="F179" s="811"/>
      <c r="G179" s="811"/>
      <c r="H179" s="811"/>
      <c r="I179" s="811"/>
      <c r="J179" s="812"/>
      <c r="K179" s="276"/>
      <c r="L179" s="162"/>
      <c r="M179" s="163"/>
      <c r="N179" s="143">
        <f>ROUND(L179*M179,2)</f>
        <v>0</v>
      </c>
      <c r="O179" s="129"/>
      <c r="P179" s="261"/>
      <c r="Q179" s="651">
        <f t="shared" si="72"/>
        <v>0</v>
      </c>
      <c r="R179" s="251"/>
      <c r="S179" s="261"/>
      <c r="T179" s="143">
        <f t="shared" si="69"/>
        <v>0</v>
      </c>
      <c r="U179" s="251"/>
      <c r="V179" s="262">
        <f t="shared" si="67"/>
        <v>0</v>
      </c>
      <c r="W179" s="143">
        <f t="shared" si="70"/>
        <v>0</v>
      </c>
      <c r="X179" s="792">
        <f t="shared" si="66"/>
        <v>0</v>
      </c>
      <c r="Y179" s="793"/>
      <c r="Z179" s="6">
        <f t="shared" si="73"/>
        <v>0</v>
      </c>
      <c r="AA179" s="6">
        <f t="shared" si="47"/>
        <v>0</v>
      </c>
      <c r="AB179" s="7">
        <f t="shared" si="68"/>
        <v>0</v>
      </c>
      <c r="AD179" s="6" t="e">
        <f t="shared" si="71"/>
        <v>#DIV/0!</v>
      </c>
      <c r="AE179" s="79">
        <f t="shared" si="48"/>
        <v>0</v>
      </c>
    </row>
    <row r="180" spans="2:33" ht="21.75" customHeight="1">
      <c r="B180" s="239">
        <v>29</v>
      </c>
      <c r="C180" s="915" t="s">
        <v>220</v>
      </c>
      <c r="D180" s="916"/>
      <c r="E180" s="916"/>
      <c r="F180" s="916"/>
      <c r="G180" s="916"/>
      <c r="H180" s="916"/>
      <c r="I180" s="916"/>
      <c r="J180" s="917"/>
      <c r="K180" s="239"/>
      <c r="L180" s="239"/>
      <c r="M180" s="239"/>
      <c r="N180" s="239"/>
      <c r="O180" s="251"/>
      <c r="P180" s="261"/>
      <c r="Q180" s="651">
        <f t="shared" si="72"/>
        <v>0</v>
      </c>
      <c r="R180" s="251"/>
      <c r="S180" s="261"/>
      <c r="T180" s="143">
        <f t="shared" si="69"/>
        <v>0</v>
      </c>
      <c r="U180" s="251"/>
      <c r="V180" s="262">
        <f t="shared" si="67"/>
        <v>0</v>
      </c>
      <c r="W180" s="143">
        <f t="shared" si="70"/>
        <v>0</v>
      </c>
      <c r="X180" s="792">
        <f t="shared" si="66"/>
        <v>0</v>
      </c>
      <c r="Y180" s="793"/>
      <c r="Z180" s="6">
        <f t="shared" si="73"/>
        <v>0</v>
      </c>
      <c r="AA180" s="6">
        <f t="shared" si="47"/>
        <v>0</v>
      </c>
      <c r="AB180" s="7">
        <f t="shared" si="68"/>
        <v>0</v>
      </c>
      <c r="AD180" s="6" t="e">
        <f t="shared" si="71"/>
        <v>#DIV/0!</v>
      </c>
      <c r="AE180" s="79">
        <f t="shared" si="48"/>
        <v>0</v>
      </c>
    </row>
    <row r="181" spans="2:33" ht="21.75" customHeight="1">
      <c r="B181" s="264" t="s">
        <v>221</v>
      </c>
      <c r="C181" s="796" t="s">
        <v>222</v>
      </c>
      <c r="D181" s="797"/>
      <c r="E181" s="797"/>
      <c r="F181" s="797"/>
      <c r="G181" s="797"/>
      <c r="H181" s="797"/>
      <c r="I181" s="797"/>
      <c r="J181" s="798"/>
      <c r="K181" s="264" t="s">
        <v>145</v>
      </c>
      <c r="L181" s="162">
        <v>0</v>
      </c>
      <c r="M181" s="163">
        <v>29869</v>
      </c>
      <c r="N181" s="143">
        <f>ROUND(L181*M181,2)</f>
        <v>0</v>
      </c>
      <c r="O181" s="129"/>
      <c r="P181" s="647">
        <v>8.64</v>
      </c>
      <c r="Q181" s="656">
        <f>ROUND(M181*P181,2)</f>
        <v>258068.16</v>
      </c>
      <c r="R181" s="251"/>
      <c r="S181" s="261"/>
      <c r="T181" s="143">
        <f t="shared" si="69"/>
        <v>0</v>
      </c>
      <c r="U181" s="251"/>
      <c r="V181" s="262">
        <f>P181+S181</f>
        <v>8.64</v>
      </c>
      <c r="W181" s="143">
        <f t="shared" si="70"/>
        <v>258068.16</v>
      </c>
      <c r="X181" s="792">
        <f>IF(N181=0,0)+IF(N181&gt;0,W181/N181)</f>
        <v>0</v>
      </c>
      <c r="Y181" s="793"/>
      <c r="Z181" s="6">
        <f>+T181-W181</f>
        <v>-258068.16</v>
      </c>
      <c r="AA181" s="6">
        <f>+W181-Z181</f>
        <v>516136.32</v>
      </c>
      <c r="AB181" s="7">
        <f>+N181-W181</f>
        <v>-258068.16</v>
      </c>
      <c r="AD181" s="6">
        <f t="shared" si="71"/>
        <v>-8.64</v>
      </c>
      <c r="AE181" s="79">
        <f>+W181-N181</f>
        <v>258068.16</v>
      </c>
    </row>
    <row r="182" spans="2:33" ht="21.75" customHeight="1">
      <c r="B182" s="264" t="s">
        <v>223</v>
      </c>
      <c r="C182" s="789" t="s">
        <v>224</v>
      </c>
      <c r="D182" s="790"/>
      <c r="E182" s="790"/>
      <c r="F182" s="790"/>
      <c r="G182" s="790"/>
      <c r="H182" s="790"/>
      <c r="I182" s="790"/>
      <c r="J182" s="791"/>
      <c r="K182" s="161" t="s">
        <v>74</v>
      </c>
      <c r="L182" s="162">
        <v>0</v>
      </c>
      <c r="M182" s="163">
        <v>233838</v>
      </c>
      <c r="N182" s="143">
        <f>ROUND(L182*M182,2)</f>
        <v>0</v>
      </c>
      <c r="O182" s="129"/>
      <c r="P182" s="647">
        <v>2.5299999999999998</v>
      </c>
      <c r="Q182" s="656">
        <f>ROUND(M182*P182,2)</f>
        <v>591610.14</v>
      </c>
      <c r="R182" s="251"/>
      <c r="S182" s="261"/>
      <c r="T182" s="143">
        <f t="shared" si="69"/>
        <v>0</v>
      </c>
      <c r="U182" s="251"/>
      <c r="V182" s="262">
        <f t="shared" ref="V182:V183" si="74">P182+S182</f>
        <v>2.5299999999999998</v>
      </c>
      <c r="W182" s="143">
        <f t="shared" si="70"/>
        <v>591610.14</v>
      </c>
      <c r="X182" s="792">
        <f t="shared" ref="X182:X183" si="75">IF(N182=0,0)+IF(N182&gt;0,W182/N182)</f>
        <v>0</v>
      </c>
      <c r="Y182" s="793"/>
      <c r="Z182" s="6">
        <f t="shared" si="73"/>
        <v>-591610.14</v>
      </c>
      <c r="AA182" s="6">
        <f t="shared" si="47"/>
        <v>1183220.28</v>
      </c>
      <c r="AB182" s="7">
        <f t="shared" si="68"/>
        <v>-591610.14</v>
      </c>
      <c r="AD182" s="6">
        <f t="shared" si="71"/>
        <v>-2.5300000000000002</v>
      </c>
      <c r="AE182" s="79">
        <f t="shared" si="48"/>
        <v>591610.14</v>
      </c>
    </row>
    <row r="183" spans="2:33" ht="30" customHeight="1">
      <c r="B183" s="264" t="s">
        <v>225</v>
      </c>
      <c r="C183" s="796" t="s">
        <v>226</v>
      </c>
      <c r="D183" s="797"/>
      <c r="E183" s="797"/>
      <c r="F183" s="797"/>
      <c r="G183" s="797"/>
      <c r="H183" s="797"/>
      <c r="I183" s="797"/>
      <c r="J183" s="798"/>
      <c r="K183" s="161" t="s">
        <v>74</v>
      </c>
      <c r="L183" s="162">
        <v>0</v>
      </c>
      <c r="M183" s="163">
        <v>69433</v>
      </c>
      <c r="N183" s="143">
        <f>ROUND(L183*M183,2)</f>
        <v>0</v>
      </c>
      <c r="O183" s="129"/>
      <c r="P183" s="647">
        <v>25.038000000000004</v>
      </c>
      <c r="Q183" s="656">
        <f>ROUND(M183*P183,2)</f>
        <v>1738463.45</v>
      </c>
      <c r="R183" s="251"/>
      <c r="S183" s="261"/>
      <c r="T183" s="143">
        <f t="shared" si="69"/>
        <v>0</v>
      </c>
      <c r="U183" s="251"/>
      <c r="V183" s="262">
        <f t="shared" si="74"/>
        <v>25.038000000000004</v>
      </c>
      <c r="W183" s="143">
        <f t="shared" si="70"/>
        <v>1738463.45</v>
      </c>
      <c r="X183" s="792">
        <f t="shared" si="75"/>
        <v>0</v>
      </c>
      <c r="Y183" s="793"/>
      <c r="Z183" s="6">
        <f t="shared" si="73"/>
        <v>-1738463.45</v>
      </c>
      <c r="AA183" s="6">
        <f t="shared" si="47"/>
        <v>3476926.9</v>
      </c>
      <c r="AB183" s="7">
        <f t="shared" si="68"/>
        <v>-1738463.45</v>
      </c>
      <c r="AD183" s="6">
        <f t="shared" si="71"/>
        <v>-25.037999942390506</v>
      </c>
    </row>
    <row r="184" spans="2:33" ht="21.75" customHeight="1">
      <c r="B184" s="264" t="s">
        <v>227</v>
      </c>
      <c r="C184" s="796" t="s">
        <v>228</v>
      </c>
      <c r="D184" s="797"/>
      <c r="E184" s="797"/>
      <c r="F184" s="797"/>
      <c r="G184" s="797"/>
      <c r="H184" s="797"/>
      <c r="I184" s="797"/>
      <c r="J184" s="798"/>
      <c r="K184" s="161" t="s">
        <v>74</v>
      </c>
      <c r="L184" s="162">
        <v>0</v>
      </c>
      <c r="M184" s="163">
        <v>12136</v>
      </c>
      <c r="N184" s="143">
        <f>ROUND(L184*M184,2)</f>
        <v>0</v>
      </c>
      <c r="O184" s="129"/>
      <c r="P184" s="647">
        <v>44.819999999999993</v>
      </c>
      <c r="Q184" s="656">
        <f>ROUND(M184*P184,2)</f>
        <v>543935.52</v>
      </c>
      <c r="R184" s="251"/>
      <c r="S184" s="261"/>
      <c r="T184" s="143">
        <f t="shared" si="69"/>
        <v>0</v>
      </c>
      <c r="U184" s="251"/>
      <c r="V184" s="262">
        <f>P184+S184</f>
        <v>44.819999999999993</v>
      </c>
      <c r="W184" s="143">
        <f t="shared" si="70"/>
        <v>543935.52</v>
      </c>
      <c r="X184" s="792">
        <f>IF(N184=0,0)+IF(N184&gt;0,W184/N184)</f>
        <v>0</v>
      </c>
      <c r="Y184" s="793"/>
      <c r="Z184" s="6">
        <f t="shared" si="73"/>
        <v>-543935.52</v>
      </c>
      <c r="AA184" s="6">
        <f t="shared" si="47"/>
        <v>1087871.04</v>
      </c>
      <c r="AB184" s="7">
        <f t="shared" si="68"/>
        <v>-543935.52</v>
      </c>
      <c r="AD184" s="6">
        <f t="shared" si="71"/>
        <v>-44.82</v>
      </c>
      <c r="AE184" s="79">
        <f t="shared" si="48"/>
        <v>543935.52</v>
      </c>
    </row>
    <row r="185" spans="2:33" ht="21.75" customHeight="1">
      <c r="B185" s="264" t="s">
        <v>229</v>
      </c>
      <c r="C185" s="796" t="s">
        <v>230</v>
      </c>
      <c r="D185" s="797"/>
      <c r="E185" s="797"/>
      <c r="F185" s="797"/>
      <c r="G185" s="797"/>
      <c r="H185" s="797"/>
      <c r="I185" s="797"/>
      <c r="J185" s="798"/>
      <c r="K185" s="161" t="s">
        <v>150</v>
      </c>
      <c r="L185" s="162">
        <v>0</v>
      </c>
      <c r="M185" s="163">
        <v>257500</v>
      </c>
      <c r="N185" s="143">
        <f>ROUND(L185*M185,2)</f>
        <v>0</v>
      </c>
      <c r="O185" s="129"/>
      <c r="P185" s="647">
        <v>1</v>
      </c>
      <c r="Q185" s="656">
        <f>ROUND(M185*P185,2)</f>
        <v>257500</v>
      </c>
      <c r="R185" s="278"/>
      <c r="S185" s="250"/>
      <c r="T185" s="277">
        <f t="shared" si="69"/>
        <v>0</v>
      </c>
      <c r="U185" s="278"/>
      <c r="V185" s="252">
        <f t="shared" ref="V185" si="76">P185+S185</f>
        <v>1</v>
      </c>
      <c r="W185" s="277">
        <f t="shared" si="70"/>
        <v>257500</v>
      </c>
      <c r="X185" s="792">
        <f t="shared" ref="X185" si="77">IF(N185=0,0)+IF(N185&gt;0,W185/N185)</f>
        <v>0</v>
      </c>
      <c r="Y185" s="793"/>
    </row>
    <row r="186" spans="2:33" ht="21.75" customHeight="1">
      <c r="B186" s="264" t="s">
        <v>231</v>
      </c>
      <c r="C186" s="796" t="s">
        <v>232</v>
      </c>
      <c r="D186" s="797"/>
      <c r="E186" s="797"/>
      <c r="F186" s="797"/>
      <c r="G186" s="797"/>
      <c r="H186" s="797"/>
      <c r="I186" s="797"/>
      <c r="J186" s="798"/>
      <c r="K186" s="161" t="s">
        <v>150</v>
      </c>
      <c r="L186" s="162">
        <v>37.200000000000003</v>
      </c>
      <c r="M186" s="163">
        <v>53532</v>
      </c>
      <c r="N186" s="143"/>
      <c r="O186" s="129"/>
      <c r="P186" s="250"/>
      <c r="Q186" s="277"/>
      <c r="R186" s="278"/>
      <c r="S186" s="279"/>
      <c r="T186" s="277"/>
      <c r="U186" s="278"/>
      <c r="V186" s="280"/>
      <c r="W186" s="657"/>
      <c r="X186" s="256"/>
      <c r="Y186" s="257"/>
    </row>
    <row r="187" spans="2:33" ht="21.75" customHeight="1">
      <c r="B187" s="188"/>
      <c r="C187" s="281" t="s">
        <v>233</v>
      </c>
      <c r="D187" s="282"/>
      <c r="E187" s="283"/>
      <c r="F187" s="283"/>
      <c r="G187" s="283"/>
      <c r="H187" s="283"/>
      <c r="I187" s="283"/>
      <c r="J187" s="283"/>
      <c r="K187" s="284"/>
      <c r="L187" s="283"/>
      <c r="M187" s="283"/>
      <c r="N187" s="285">
        <f>ROUND(SUM(N76:N174),2)</f>
        <v>135364747</v>
      </c>
      <c r="O187" s="286"/>
      <c r="P187" s="287"/>
      <c r="Q187" s="288">
        <f>ROUND(SUM(Q77:Q185),2)</f>
        <v>30414956.140000001</v>
      </c>
      <c r="R187" s="286"/>
      <c r="S187" s="289"/>
      <c r="T187" s="288">
        <f>ROUND(SUM(T77:T174)+T183+T177+T179,2)</f>
        <v>79659548.450000003</v>
      </c>
      <c r="U187" s="286"/>
      <c r="V187" s="290"/>
      <c r="W187" s="288">
        <f>ROUND(SUM(W77:W185),2)</f>
        <v>110074504.59</v>
      </c>
      <c r="X187" s="794"/>
      <c r="Y187" s="795"/>
      <c r="Z187" s="291">
        <v>79635449.280000001</v>
      </c>
      <c r="AA187" s="63">
        <f>+T187-Z187</f>
        <v>24099.170000001788</v>
      </c>
      <c r="AB187" s="7">
        <f>+N187-W187</f>
        <v>25290242.409999996</v>
      </c>
      <c r="AD187" s="6" t="e">
        <f t="shared" ref="AD187:AD192" si="78">+Z187/M187</f>
        <v>#DIV/0!</v>
      </c>
      <c r="AE187" s="79">
        <f>+W187-N187</f>
        <v>-25290242.409999996</v>
      </c>
      <c r="AF187" s="80">
        <v>79635449.280000001</v>
      </c>
      <c r="AG187" s="19">
        <f>+Q187+T187</f>
        <v>110074504.59</v>
      </c>
    </row>
    <row r="188" spans="2:33" ht="21.75" customHeight="1">
      <c r="B188" s="286"/>
      <c r="C188" s="292"/>
      <c r="D188" s="292"/>
      <c r="E188" s="292"/>
      <c r="F188" s="292"/>
      <c r="G188" s="292"/>
      <c r="H188" s="292"/>
      <c r="I188" s="292"/>
      <c r="J188" s="292"/>
      <c r="K188" s="293"/>
      <c r="L188" s="294"/>
      <c r="M188" s="295"/>
      <c r="N188" s="178"/>
      <c r="O188" s="296"/>
      <c r="P188" s="296"/>
      <c r="Q188" s="178"/>
      <c r="R188" s="286"/>
      <c r="S188" s="296"/>
      <c r="T188" s="645"/>
      <c r="U188" s="286"/>
      <c r="V188" s="297"/>
      <c r="W188" s="178"/>
      <c r="X188" s="298"/>
      <c r="Y188" s="299"/>
      <c r="Z188" s="6">
        <f t="shared" si="73"/>
        <v>0</v>
      </c>
      <c r="AA188" s="6">
        <f t="shared" si="47"/>
        <v>0</v>
      </c>
      <c r="AB188" s="7">
        <f t="shared" si="68"/>
        <v>0</v>
      </c>
      <c r="AD188" s="6" t="e">
        <f t="shared" si="78"/>
        <v>#DIV/0!</v>
      </c>
      <c r="AE188" s="79">
        <f t="shared" si="48"/>
        <v>0</v>
      </c>
    </row>
    <row r="189" spans="2:33" ht="21.75" customHeight="1">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6">
        <f t="shared" si="73"/>
        <v>0</v>
      </c>
      <c r="AA189" s="6">
        <f t="shared" si="47"/>
        <v>0</v>
      </c>
      <c r="AB189" s="7">
        <f t="shared" si="68"/>
        <v>0</v>
      </c>
      <c r="AD189" s="6" t="e">
        <f t="shared" si="78"/>
        <v>#DIV/0!</v>
      </c>
      <c r="AE189" s="79">
        <f t="shared" si="48"/>
        <v>0</v>
      </c>
    </row>
    <row r="190" spans="2:33" ht="21.75" customHeight="1">
      <c r="B190" s="286"/>
      <c r="C190" s="292"/>
      <c r="D190" s="292"/>
      <c r="E190" s="292"/>
      <c r="F190" s="292"/>
      <c r="G190" s="292"/>
      <c r="H190" s="292"/>
      <c r="I190" s="292"/>
      <c r="J190" s="292"/>
      <c r="K190" s="293"/>
      <c r="L190" s="294"/>
      <c r="M190" s="301"/>
      <c r="N190" s="178"/>
      <c r="O190" s="286"/>
      <c r="P190" s="296"/>
      <c r="Q190" s="178"/>
      <c r="R190" s="286"/>
      <c r="S190" s="296"/>
      <c r="T190" s="178"/>
      <c r="U190" s="286"/>
      <c r="V190" s="178"/>
      <c r="W190" s="178"/>
      <c r="X190" s="298"/>
      <c r="Y190" s="299"/>
      <c r="AA190" s="6">
        <f t="shared" ref="AA190:AA211" si="79">+W190-Z190</f>
        <v>0</v>
      </c>
      <c r="AB190" s="7">
        <f t="shared" si="68"/>
        <v>0</v>
      </c>
      <c r="AD190" s="6" t="e">
        <f t="shared" si="78"/>
        <v>#DIV/0!</v>
      </c>
      <c r="AE190" s="79">
        <f t="shared" ref="AE190:AE211" si="80">+W190-N190</f>
        <v>0</v>
      </c>
    </row>
    <row r="191" spans="2:33" ht="21.75" customHeight="1">
      <c r="B191" s="302">
        <v>2</v>
      </c>
      <c r="C191" s="303" t="s">
        <v>234</v>
      </c>
      <c r="D191" s="304"/>
      <c r="E191" s="304"/>
      <c r="F191" s="304"/>
      <c r="G191" s="304"/>
      <c r="H191" s="304"/>
      <c r="I191" s="304"/>
      <c r="J191" s="304"/>
      <c r="K191" s="304"/>
      <c r="L191" s="304"/>
      <c r="M191" s="305"/>
      <c r="N191" s="305"/>
      <c r="O191" s="111"/>
      <c r="P191" s="306"/>
      <c r="Q191" s="137"/>
      <c r="R191" s="214"/>
      <c r="S191" s="307"/>
      <c r="T191" s="308"/>
      <c r="U191" s="309"/>
      <c r="V191" s="308"/>
      <c r="W191" s="308"/>
      <c r="X191" s="909"/>
      <c r="Y191" s="910"/>
      <c r="AA191" s="6">
        <f t="shared" si="79"/>
        <v>0</v>
      </c>
      <c r="AB191" s="7">
        <f t="shared" si="68"/>
        <v>0</v>
      </c>
      <c r="AD191" s="6" t="e">
        <f t="shared" si="78"/>
        <v>#DIV/0!</v>
      </c>
      <c r="AE191" s="79">
        <f t="shared" si="80"/>
        <v>0</v>
      </c>
    </row>
    <row r="192" spans="2:33" ht="21.75" customHeight="1">
      <c r="B192" s="310"/>
      <c r="C192" s="911" t="s">
        <v>235</v>
      </c>
      <c r="D192" s="912"/>
      <c r="E192" s="912"/>
      <c r="F192" s="912"/>
      <c r="G192" s="912"/>
      <c r="H192" s="912"/>
      <c r="I192" s="913"/>
      <c r="J192" s="311"/>
      <c r="K192" s="312" t="s">
        <v>150</v>
      </c>
      <c r="L192" s="312">
        <v>1</v>
      </c>
      <c r="M192" s="313">
        <f>+N373</f>
        <v>239278545.99000001</v>
      </c>
      <c r="N192" s="314"/>
      <c r="O192" s="135"/>
      <c r="P192" s="306"/>
      <c r="Q192" s="137"/>
      <c r="R192" s="214"/>
      <c r="S192" s="307"/>
      <c r="T192" s="308"/>
      <c r="U192" s="309"/>
      <c r="V192" s="308"/>
      <c r="W192" s="308"/>
      <c r="X192" s="909"/>
      <c r="Y192" s="910"/>
      <c r="AA192" s="6">
        <f t="shared" si="79"/>
        <v>0</v>
      </c>
      <c r="AB192" s="7">
        <f t="shared" si="68"/>
        <v>0</v>
      </c>
      <c r="AD192" s="6">
        <f t="shared" si="78"/>
        <v>0</v>
      </c>
      <c r="AE192" s="79">
        <f t="shared" si="80"/>
        <v>0</v>
      </c>
    </row>
    <row r="193" spans="2:34" ht="13.5" customHeight="1">
      <c r="B193" s="315"/>
      <c r="C193" s="316"/>
      <c r="D193" s="316"/>
      <c r="E193" s="316"/>
      <c r="F193" s="316"/>
      <c r="G193" s="316"/>
      <c r="H193" s="316"/>
      <c r="I193" s="316"/>
      <c r="J193" s="317"/>
      <c r="K193" s="317"/>
      <c r="L193" s="315"/>
      <c r="M193" s="315"/>
      <c r="N193" s="315"/>
      <c r="O193" s="111"/>
      <c r="P193" s="318"/>
      <c r="Q193" s="138"/>
      <c r="R193" s="214"/>
      <c r="S193" s="319"/>
      <c r="T193" s="320"/>
      <c r="U193" s="309"/>
      <c r="V193" s="320"/>
      <c r="W193" s="320"/>
      <c r="X193" s="321"/>
      <c r="Y193" s="322"/>
    </row>
    <row r="194" spans="2:34" ht="9.75" customHeight="1">
      <c r="B194" s="323"/>
      <c r="C194" s="324"/>
      <c r="D194" s="324"/>
      <c r="E194" s="324"/>
      <c r="F194" s="324"/>
      <c r="G194" s="324"/>
      <c r="H194" s="324"/>
      <c r="I194" s="324"/>
      <c r="J194" s="325"/>
      <c r="K194" s="325"/>
      <c r="L194" s="311"/>
      <c r="M194" s="326"/>
      <c r="N194" s="310"/>
      <c r="O194" s="111"/>
      <c r="P194" s="192"/>
      <c r="Q194" s="138"/>
      <c r="R194" s="214"/>
      <c r="S194" s="327"/>
      <c r="T194" s="309"/>
      <c r="U194" s="309"/>
      <c r="V194" s="309"/>
      <c r="W194" s="309"/>
      <c r="X194" s="328"/>
      <c r="Y194" s="328"/>
    </row>
    <row r="195" spans="2:34" ht="21.75" customHeight="1">
      <c r="B195" s="158"/>
      <c r="C195" s="854" t="s">
        <v>72</v>
      </c>
      <c r="D195" s="855"/>
      <c r="E195" s="855"/>
      <c r="F195" s="855"/>
      <c r="G195" s="855"/>
      <c r="H195" s="855"/>
      <c r="I195" s="855"/>
      <c r="J195" s="855"/>
      <c r="K195" s="159"/>
      <c r="L195" s="159"/>
      <c r="M195" s="160"/>
      <c r="N195" s="329"/>
      <c r="O195" s="111"/>
      <c r="P195" s="136"/>
      <c r="Q195" s="137"/>
      <c r="R195" s="214"/>
      <c r="S195" s="307"/>
      <c r="T195" s="308"/>
      <c r="U195" s="309"/>
      <c r="V195" s="308"/>
      <c r="W195" s="308"/>
      <c r="X195" s="914"/>
      <c r="Y195" s="914"/>
    </row>
    <row r="196" spans="2:34" ht="21.75" customHeight="1">
      <c r="B196" s="255">
        <v>1</v>
      </c>
      <c r="C196" s="840" t="s">
        <v>73</v>
      </c>
      <c r="D196" s="841"/>
      <c r="E196" s="841"/>
      <c r="F196" s="841"/>
      <c r="G196" s="841"/>
      <c r="H196" s="841"/>
      <c r="I196" s="841"/>
      <c r="J196" s="842"/>
      <c r="K196" s="161" t="s">
        <v>74</v>
      </c>
      <c r="L196" s="162">
        <v>94.56</v>
      </c>
      <c r="M196" s="163">
        <v>22575.63</v>
      </c>
      <c r="N196" s="143">
        <f>ROUND(L196*M196,2)</f>
        <v>2134751.5699999998</v>
      </c>
      <c r="O196" s="129"/>
      <c r="P196" s="164"/>
      <c r="Q196" s="143">
        <f t="shared" ref="Q196:Q201" si="81">ROUND(M196*P196,2)</f>
        <v>0</v>
      </c>
      <c r="R196" s="129"/>
      <c r="S196" s="261">
        <v>94.56</v>
      </c>
      <c r="T196" s="143">
        <f>ROUND(M196*S196,2)</f>
        <v>2134751.5699999998</v>
      </c>
      <c r="U196" s="251"/>
      <c r="V196" s="262">
        <f>P196+S196</f>
        <v>94.56</v>
      </c>
      <c r="W196" s="143">
        <f>ROUND(M196*V196,2)</f>
        <v>2134751.5699999998</v>
      </c>
      <c r="X196" s="792">
        <f t="shared" ref="X196:X200" si="82">IF(N196=0,0)+IF(N196&gt;0,W196/N196)</f>
        <v>1</v>
      </c>
      <c r="Y196" s="793"/>
      <c r="Z196" s="6">
        <v>2134751.5966386553</v>
      </c>
      <c r="AA196" s="6">
        <f t="shared" si="79"/>
        <v>-2.6638655457645655E-2</v>
      </c>
      <c r="AB196" s="7">
        <f t="shared" si="68"/>
        <v>0</v>
      </c>
      <c r="AD196" s="6">
        <f t="shared" ref="AD196:AD202" si="83">+Z196/M196</f>
        <v>94.560001055946401</v>
      </c>
      <c r="AE196" s="79">
        <f t="shared" si="80"/>
        <v>0</v>
      </c>
      <c r="AG196" s="19">
        <v>-2.5210083913407288E-4</v>
      </c>
    </row>
    <row r="197" spans="2:34" ht="21.75" customHeight="1">
      <c r="B197" s="255">
        <v>2</v>
      </c>
      <c r="C197" s="840" t="s">
        <v>75</v>
      </c>
      <c r="D197" s="841"/>
      <c r="E197" s="841"/>
      <c r="F197" s="841"/>
      <c r="G197" s="841"/>
      <c r="H197" s="841"/>
      <c r="I197" s="841"/>
      <c r="J197" s="842"/>
      <c r="K197" s="161" t="s">
        <v>74</v>
      </c>
      <c r="L197" s="162">
        <v>94.56</v>
      </c>
      <c r="M197" s="163">
        <v>17355.46</v>
      </c>
      <c r="N197" s="143">
        <f>ROUND(L197*M197,2)</f>
        <v>1641132.3</v>
      </c>
      <c r="O197" s="129"/>
      <c r="P197" s="164"/>
      <c r="Q197" s="143">
        <f t="shared" si="81"/>
        <v>0</v>
      </c>
      <c r="R197" s="129"/>
      <c r="S197" s="261">
        <v>94.56</v>
      </c>
      <c r="T197" s="143">
        <f>ROUND(M197*S197,2)</f>
        <v>1641132.3</v>
      </c>
      <c r="U197" s="251"/>
      <c r="V197" s="262">
        <f t="shared" ref="V197:V200" si="84">P197+S197</f>
        <v>94.56</v>
      </c>
      <c r="W197" s="143">
        <f>ROUND(M197*V197,2)</f>
        <v>1641132.3</v>
      </c>
      <c r="X197" s="792">
        <f t="shared" si="82"/>
        <v>1</v>
      </c>
      <c r="Y197" s="793"/>
      <c r="Z197" s="6">
        <v>1641132.5042016809</v>
      </c>
      <c r="AA197" s="6">
        <f t="shared" si="79"/>
        <v>-0.20420168084092438</v>
      </c>
      <c r="AB197" s="7">
        <f t="shared" si="68"/>
        <v>0</v>
      </c>
      <c r="AD197" s="6">
        <f t="shared" si="83"/>
        <v>94.56001190413167</v>
      </c>
      <c r="AE197" s="79">
        <f t="shared" si="80"/>
        <v>0</v>
      </c>
      <c r="AG197" s="19">
        <v>-2.1848739525012206E-3</v>
      </c>
    </row>
    <row r="198" spans="2:34" ht="21.75" customHeight="1">
      <c r="B198" s="161">
        <v>3</v>
      </c>
      <c r="C198" s="840" t="s">
        <v>76</v>
      </c>
      <c r="D198" s="841"/>
      <c r="E198" s="841"/>
      <c r="F198" s="841"/>
      <c r="G198" s="841"/>
      <c r="H198" s="841"/>
      <c r="I198" s="841"/>
      <c r="J198" s="842"/>
      <c r="K198" s="161" t="s">
        <v>74</v>
      </c>
      <c r="L198" s="162">
        <v>94.56</v>
      </c>
      <c r="M198" s="163">
        <v>7296.64</v>
      </c>
      <c r="N198" s="143">
        <f>ROUND(L198*M198,2)</f>
        <v>689970.28</v>
      </c>
      <c r="O198" s="129"/>
      <c r="P198" s="164"/>
      <c r="Q198" s="143">
        <f t="shared" si="81"/>
        <v>0</v>
      </c>
      <c r="R198" s="129"/>
      <c r="S198" s="261">
        <v>94.56</v>
      </c>
      <c r="T198" s="143">
        <f>ROUND(M198*S198,2)</f>
        <v>689970.28</v>
      </c>
      <c r="U198" s="251"/>
      <c r="V198" s="262">
        <f t="shared" si="84"/>
        <v>94.56</v>
      </c>
      <c r="W198" s="143">
        <f>ROUND(M198*V198,2)</f>
        <v>689970.28</v>
      </c>
      <c r="X198" s="792">
        <f t="shared" si="82"/>
        <v>1</v>
      </c>
      <c r="Y198" s="793"/>
      <c r="Z198" s="6">
        <v>689970.15126050427</v>
      </c>
      <c r="AA198" s="6">
        <f t="shared" si="79"/>
        <v>0.12873949576169252</v>
      </c>
      <c r="AB198" s="7">
        <f t="shared" si="68"/>
        <v>0</v>
      </c>
      <c r="AD198" s="6">
        <f t="shared" si="83"/>
        <v>94.559982575610718</v>
      </c>
      <c r="AE198" s="79">
        <f t="shared" si="80"/>
        <v>0</v>
      </c>
      <c r="AG198" s="19">
        <v>1.3445378153846832E-3</v>
      </c>
    </row>
    <row r="199" spans="2:34" ht="21.75" customHeight="1">
      <c r="B199" s="161">
        <v>4</v>
      </c>
      <c r="C199" s="840" t="s">
        <v>77</v>
      </c>
      <c r="D199" s="841"/>
      <c r="E199" s="841"/>
      <c r="F199" s="841"/>
      <c r="G199" s="841"/>
      <c r="H199" s="841"/>
      <c r="I199" s="841"/>
      <c r="J199" s="842"/>
      <c r="K199" s="161" t="s">
        <v>74</v>
      </c>
      <c r="L199" s="162">
        <v>94.56</v>
      </c>
      <c r="M199" s="163">
        <v>1902.52</v>
      </c>
      <c r="N199" s="143">
        <f>ROUND(L199*M199,2)</f>
        <v>179902.29</v>
      </c>
      <c r="O199" s="129"/>
      <c r="P199" s="164"/>
      <c r="Q199" s="143">
        <f t="shared" si="81"/>
        <v>0</v>
      </c>
      <c r="R199" s="129"/>
      <c r="S199" s="261">
        <v>94.56</v>
      </c>
      <c r="T199" s="143">
        <f>ROUND(M199*S199,2)</f>
        <v>179902.29</v>
      </c>
      <c r="U199" s="251"/>
      <c r="V199" s="262">
        <f t="shared" si="84"/>
        <v>94.56</v>
      </c>
      <c r="W199" s="143">
        <f>ROUND(M199*V199,2)</f>
        <v>179902.29</v>
      </c>
      <c r="X199" s="792">
        <f t="shared" si="82"/>
        <v>1</v>
      </c>
      <c r="Y199" s="793"/>
      <c r="Z199" s="6">
        <v>179902.38655462186</v>
      </c>
      <c r="AA199" s="6">
        <f t="shared" si="79"/>
        <v>-9.6554621850373223E-2</v>
      </c>
      <c r="AB199" s="7">
        <f t="shared" si="68"/>
        <v>0</v>
      </c>
      <c r="AD199" s="6">
        <f t="shared" si="83"/>
        <v>94.560050120167915</v>
      </c>
      <c r="AE199" s="79">
        <f t="shared" si="80"/>
        <v>0</v>
      </c>
      <c r="AG199" s="19">
        <v>-1.0084033615385124E-3</v>
      </c>
    </row>
    <row r="200" spans="2:34" ht="21.75" customHeight="1">
      <c r="B200" s="161">
        <v>5</v>
      </c>
      <c r="C200" s="840" t="s">
        <v>78</v>
      </c>
      <c r="D200" s="841"/>
      <c r="E200" s="841"/>
      <c r="F200" s="841"/>
      <c r="G200" s="841"/>
      <c r="H200" s="841"/>
      <c r="I200" s="841"/>
      <c r="J200" s="842"/>
      <c r="K200" s="161" t="s">
        <v>74</v>
      </c>
      <c r="L200" s="162">
        <v>94.56</v>
      </c>
      <c r="M200" s="163">
        <v>3333.61</v>
      </c>
      <c r="N200" s="143">
        <f>ROUND(L200*M200,2)</f>
        <v>315226.15999999997</v>
      </c>
      <c r="O200" s="129"/>
      <c r="P200" s="164"/>
      <c r="Q200" s="143">
        <f t="shared" si="81"/>
        <v>0</v>
      </c>
      <c r="R200" s="129"/>
      <c r="S200" s="261"/>
      <c r="T200" s="244">
        <f>ROUND((ROUNDDOWN(S200,2))*M200,2)</f>
        <v>0</v>
      </c>
      <c r="U200" s="251"/>
      <c r="V200" s="262">
        <f t="shared" si="84"/>
        <v>0</v>
      </c>
      <c r="W200" s="150">
        <f>ROUND((ROUNDDOWN(V200,2))*M200,2)</f>
        <v>0</v>
      </c>
      <c r="X200" s="792">
        <f t="shared" si="82"/>
        <v>0</v>
      </c>
      <c r="Y200" s="793"/>
      <c r="AA200" s="6">
        <f t="shared" si="79"/>
        <v>0</v>
      </c>
      <c r="AB200" s="7">
        <f t="shared" si="68"/>
        <v>315226.15999999997</v>
      </c>
      <c r="AD200" s="6">
        <f t="shared" si="83"/>
        <v>0</v>
      </c>
      <c r="AE200" s="79">
        <f t="shared" si="80"/>
        <v>-315226.15999999997</v>
      </c>
      <c r="AG200" s="19">
        <v>-3.4453781513548165E-3</v>
      </c>
    </row>
    <row r="201" spans="2:34" s="105" customFormat="1" ht="21.75" customHeight="1">
      <c r="B201" s="165"/>
      <c r="C201" s="843" t="s">
        <v>236</v>
      </c>
      <c r="D201" s="844"/>
      <c r="E201" s="844"/>
      <c r="F201" s="844"/>
      <c r="G201" s="844"/>
      <c r="H201" s="844"/>
      <c r="I201" s="844"/>
      <c r="J201" s="844"/>
      <c r="K201" s="166"/>
      <c r="L201" s="167"/>
      <c r="M201" s="330">
        <f>SUM(M196:M200)</f>
        <v>52463.859999999993</v>
      </c>
      <c r="N201" s="169">
        <f>ROUND(SUM(N196:N200),2)</f>
        <v>4960982.5999999996</v>
      </c>
      <c r="O201" s="170"/>
      <c r="P201" s="151"/>
      <c r="Q201" s="143">
        <f t="shared" si="81"/>
        <v>0</v>
      </c>
      <c r="R201" s="331"/>
      <c r="S201" s="332"/>
      <c r="T201" s="333">
        <f>ROUND(SUM(T196:T200),2)</f>
        <v>4645756.4400000004</v>
      </c>
      <c r="U201" s="334"/>
      <c r="V201" s="335"/>
      <c r="W201" s="333">
        <f>ROUND(SUM(W196:W200),2)</f>
        <v>4645756.4400000004</v>
      </c>
      <c r="X201" s="845">
        <f>IF(N201=0,0)+IF(N201&gt;0,W201/N201)</f>
        <v>0.93645892650379403</v>
      </c>
      <c r="Y201" s="845"/>
      <c r="Z201" s="119">
        <v>4645756.6386554623</v>
      </c>
      <c r="AA201" s="6">
        <f t="shared" si="79"/>
        <v>-0.19865546189248562</v>
      </c>
      <c r="AB201" s="7">
        <f t="shared" si="68"/>
        <v>315226.15999999922</v>
      </c>
      <c r="AD201" s="6">
        <f t="shared" si="83"/>
        <v>88.551559848159528</v>
      </c>
      <c r="AE201" s="79">
        <f t="shared" si="80"/>
        <v>-315226.15999999922</v>
      </c>
      <c r="AF201" s="122"/>
      <c r="AH201" s="123"/>
    </row>
    <row r="202" spans="2:34" s="105" customFormat="1" ht="14.25" customHeight="1">
      <c r="B202" s="323"/>
      <c r="C202" s="324"/>
      <c r="D202" s="324"/>
      <c r="E202" s="324"/>
      <c r="F202" s="324"/>
      <c r="G202" s="324"/>
      <c r="H202" s="324"/>
      <c r="I202" s="324"/>
      <c r="J202" s="325"/>
      <c r="K202" s="325"/>
      <c r="L202" s="311"/>
      <c r="M202" s="326"/>
      <c r="N202" s="326"/>
      <c r="O202" s="170"/>
      <c r="P202" s="151"/>
      <c r="Q202" s="336"/>
      <c r="R202" s="132"/>
      <c r="S202" s="337"/>
      <c r="T202" s="336"/>
      <c r="U202" s="338"/>
      <c r="V202" s="339"/>
      <c r="W202" s="336"/>
      <c r="X202" s="180"/>
      <c r="Y202" s="181"/>
      <c r="Z202" s="119"/>
      <c r="AA202" s="6">
        <f t="shared" si="79"/>
        <v>0</v>
      </c>
      <c r="AB202" s="7">
        <f t="shared" si="68"/>
        <v>0</v>
      </c>
      <c r="AD202" s="6" t="e">
        <f t="shared" si="83"/>
        <v>#DIV/0!</v>
      </c>
      <c r="AE202" s="79">
        <f t="shared" si="80"/>
        <v>0</v>
      </c>
      <c r="AF202" s="122"/>
      <c r="AH202" s="123"/>
    </row>
    <row r="203" spans="2:34" s="105" customFormat="1" ht="20.25" customHeight="1">
      <c r="B203" s="340"/>
      <c r="C203" s="903" t="s">
        <v>81</v>
      </c>
      <c r="D203" s="904"/>
      <c r="E203" s="904"/>
      <c r="F203" s="904"/>
      <c r="G203" s="904"/>
      <c r="H203" s="904"/>
      <c r="I203" s="904"/>
      <c r="J203" s="904"/>
      <c r="K203" s="341"/>
      <c r="L203" s="342"/>
      <c r="M203" s="343"/>
      <c r="N203" s="343"/>
      <c r="O203" s="170"/>
      <c r="P203" s="151"/>
      <c r="Q203" s="336"/>
      <c r="R203" s="132"/>
      <c r="S203" s="337"/>
      <c r="T203" s="336"/>
      <c r="U203" s="338"/>
      <c r="V203" s="339"/>
      <c r="W203" s="336"/>
      <c r="X203" s="180"/>
      <c r="Y203" s="181"/>
      <c r="Z203" s="119"/>
      <c r="AA203" s="6"/>
      <c r="AB203" s="7"/>
      <c r="AD203" s="6"/>
      <c r="AE203" s="79"/>
      <c r="AF203" s="122"/>
      <c r="AH203" s="123"/>
    </row>
    <row r="204" spans="2:34" ht="21.75" customHeight="1">
      <c r="B204" s="344">
        <v>1</v>
      </c>
      <c r="C204" s="905" t="s">
        <v>89</v>
      </c>
      <c r="D204" s="906"/>
      <c r="E204" s="906"/>
      <c r="F204" s="906"/>
      <c r="G204" s="906"/>
      <c r="H204" s="906"/>
      <c r="I204" s="906"/>
      <c r="J204" s="907"/>
      <c r="K204" s="345"/>
      <c r="L204" s="346"/>
      <c r="M204" s="347"/>
      <c r="N204" s="343"/>
      <c r="O204" s="111"/>
      <c r="P204" s="234" t="s">
        <v>67</v>
      </c>
      <c r="Q204" s="235" t="s">
        <v>66</v>
      </c>
      <c r="R204" s="236"/>
      <c r="S204" s="234" t="s">
        <v>67</v>
      </c>
      <c r="T204" s="235" t="s">
        <v>66</v>
      </c>
      <c r="U204" s="237"/>
      <c r="V204" s="238" t="s">
        <v>67</v>
      </c>
      <c r="W204" s="235" t="s">
        <v>68</v>
      </c>
      <c r="X204" s="348" t="s">
        <v>69</v>
      </c>
      <c r="Y204" s="349"/>
      <c r="AB204" s="7" t="e">
        <f t="shared" si="68"/>
        <v>#VALUE!</v>
      </c>
      <c r="AD204" s="6" t="e">
        <f>+Z204/M204</f>
        <v>#DIV/0!</v>
      </c>
      <c r="AE204" s="79" t="e">
        <f t="shared" si="80"/>
        <v>#VALUE!</v>
      </c>
    </row>
    <row r="205" spans="2:34" ht="21.75" customHeight="1">
      <c r="B205" s="344">
        <v>1.1000000000000001</v>
      </c>
      <c r="C205" s="903" t="s">
        <v>90</v>
      </c>
      <c r="D205" s="904"/>
      <c r="E205" s="904"/>
      <c r="F205" s="904"/>
      <c r="G205" s="904"/>
      <c r="H205" s="904"/>
      <c r="I205" s="904"/>
      <c r="J205" s="908"/>
      <c r="K205" s="345"/>
      <c r="L205" s="346"/>
      <c r="M205" s="347"/>
      <c r="N205" s="343"/>
      <c r="O205" s="129"/>
      <c r="P205" s="164"/>
      <c r="Q205" s="143">
        <f>ROUND(M205*P205,2)</f>
        <v>0</v>
      </c>
      <c r="R205" s="129"/>
      <c r="S205" s="261"/>
      <c r="T205" s="143">
        <f>ROUND(M205*S205,2)</f>
        <v>0</v>
      </c>
      <c r="U205" s="251"/>
      <c r="V205" s="262">
        <f t="shared" ref="V205:V210" si="85">P205+S205</f>
        <v>0</v>
      </c>
      <c r="W205" s="143">
        <f>ROUND(M205*V205,2)</f>
        <v>0</v>
      </c>
      <c r="X205" s="792">
        <f t="shared" ref="X205:X216" si="86">IF(N205=0,0)+IF(N205&gt;0,W205/N205)</f>
        <v>0</v>
      </c>
      <c r="Y205" s="793"/>
      <c r="AA205" s="6">
        <f t="shared" si="79"/>
        <v>0</v>
      </c>
      <c r="AB205" s="7">
        <f t="shared" si="68"/>
        <v>0</v>
      </c>
      <c r="AD205" s="6" t="e">
        <f>+Z205/M205</f>
        <v>#DIV/0!</v>
      </c>
      <c r="AE205" s="79">
        <f t="shared" si="80"/>
        <v>0</v>
      </c>
    </row>
    <row r="206" spans="2:34" ht="21.75" customHeight="1">
      <c r="B206" s="245" t="s">
        <v>84</v>
      </c>
      <c r="C206" s="828" t="s">
        <v>91</v>
      </c>
      <c r="D206" s="829"/>
      <c r="E206" s="829" t="s">
        <v>92</v>
      </c>
      <c r="F206" s="829"/>
      <c r="G206" s="829"/>
      <c r="H206" s="829"/>
      <c r="I206" s="829" t="s">
        <v>92</v>
      </c>
      <c r="J206" s="830"/>
      <c r="K206" s="246" t="s">
        <v>74</v>
      </c>
      <c r="L206" s="247">
        <v>94.56</v>
      </c>
      <c r="M206" s="248">
        <v>10467</v>
      </c>
      <c r="N206" s="249">
        <f>ROUND(L206*M206,2)</f>
        <v>989759.52</v>
      </c>
      <c r="O206" s="129"/>
      <c r="P206" s="261">
        <v>94.56</v>
      </c>
      <c r="Q206" s="656">
        <f t="shared" ref="Q206" si="87">ROUND(M206*P206,2)</f>
        <v>989759.52</v>
      </c>
      <c r="R206" s="129"/>
      <c r="S206" s="261"/>
      <c r="T206" s="143">
        <f t="shared" ref="T206" si="88">ROUND(M206*S206,2)</f>
        <v>0</v>
      </c>
      <c r="U206" s="251"/>
      <c r="V206" s="262">
        <f t="shared" si="85"/>
        <v>94.56</v>
      </c>
      <c r="W206" s="143">
        <f>ROUND(M206*V206,2)</f>
        <v>989759.52</v>
      </c>
      <c r="X206" s="792">
        <f t="shared" ref="X206" si="89">IF(N206=0,0)+IF(N206&gt;0,W206/N206)</f>
        <v>1</v>
      </c>
      <c r="Y206" s="793"/>
      <c r="Z206" s="6">
        <v>955245.12</v>
      </c>
      <c r="AA206" s="6">
        <f>+W207-Z206</f>
        <v>-955245.12</v>
      </c>
      <c r="AB206" s="7">
        <f>+N206-W207</f>
        <v>989759.52</v>
      </c>
      <c r="AD206" s="6">
        <f>+Z206/M206</f>
        <v>91.262550874175986</v>
      </c>
      <c r="AE206" s="79">
        <f>+W207-N206</f>
        <v>-989759.52</v>
      </c>
      <c r="AG206" s="19">
        <v>365</v>
      </c>
      <c r="AH206" s="81">
        <f>+T207+Q206</f>
        <v>1945004.6400000001</v>
      </c>
    </row>
    <row r="207" spans="2:34" ht="21.75" customHeight="1">
      <c r="B207" s="254" t="s">
        <v>84</v>
      </c>
      <c r="C207" s="831" t="s">
        <v>91</v>
      </c>
      <c r="D207" s="832"/>
      <c r="E207" s="832" t="s">
        <v>92</v>
      </c>
      <c r="F207" s="832"/>
      <c r="G207" s="832"/>
      <c r="H207" s="832"/>
      <c r="I207" s="832" t="s">
        <v>92</v>
      </c>
      <c r="J207" s="833"/>
      <c r="K207" s="255" t="s">
        <v>74</v>
      </c>
      <c r="L207" s="162">
        <v>94.56</v>
      </c>
      <c r="M207" s="163">
        <f>+M206-AG206</f>
        <v>10102</v>
      </c>
      <c r="N207" s="143"/>
      <c r="O207" s="129"/>
      <c r="P207" s="261">
        <v>-94.56</v>
      </c>
      <c r="Q207" s="656">
        <f t="shared" ref="Q207:Q208" si="90">ROUND(M207*P207,2)</f>
        <v>-955245.12</v>
      </c>
      <c r="R207" s="129"/>
      <c r="S207" s="261">
        <v>94.56</v>
      </c>
      <c r="T207" s="143">
        <f t="shared" ref="T207:T213" si="91">ROUND(M207*S207,2)</f>
        <v>955245.12</v>
      </c>
      <c r="U207" s="251"/>
      <c r="V207" s="262">
        <f t="shared" si="85"/>
        <v>0</v>
      </c>
      <c r="W207" s="143">
        <f>ROUND(M206*V207,2)</f>
        <v>0</v>
      </c>
      <c r="X207" s="792">
        <f>IF(N206=0,0)+IF(N206&gt;0,W207/N206)</f>
        <v>0</v>
      </c>
      <c r="Y207" s="793"/>
      <c r="AH207" s="81" t="e">
        <f>+#REF!+Q207</f>
        <v>#REF!</v>
      </c>
    </row>
    <row r="208" spans="2:34" ht="21.75" customHeight="1">
      <c r="B208" s="245" t="s">
        <v>93</v>
      </c>
      <c r="C208" s="828" t="s">
        <v>94</v>
      </c>
      <c r="D208" s="829"/>
      <c r="E208" s="829" t="s">
        <v>94</v>
      </c>
      <c r="F208" s="829"/>
      <c r="G208" s="829"/>
      <c r="H208" s="829"/>
      <c r="I208" s="829" t="s">
        <v>94</v>
      </c>
      <c r="J208" s="830"/>
      <c r="K208" s="246" t="s">
        <v>95</v>
      </c>
      <c r="L208" s="247">
        <v>94.56</v>
      </c>
      <c r="M208" s="248">
        <v>2858</v>
      </c>
      <c r="N208" s="249">
        <f>ROUND(L208*M208,2)</f>
        <v>270252.48</v>
      </c>
      <c r="O208" s="129"/>
      <c r="P208" s="261">
        <v>94.56</v>
      </c>
      <c r="Q208" s="656">
        <f t="shared" si="90"/>
        <v>270252.48</v>
      </c>
      <c r="R208" s="129"/>
      <c r="S208" s="261"/>
      <c r="T208" s="143">
        <f t="shared" si="91"/>
        <v>0</v>
      </c>
      <c r="U208" s="251"/>
      <c r="V208" s="262">
        <f t="shared" si="85"/>
        <v>94.56</v>
      </c>
      <c r="W208" s="143">
        <f>ROUND(M208*V208,2)</f>
        <v>270252.48</v>
      </c>
      <c r="X208" s="792">
        <f t="shared" ref="X208" si="92">IF(N208=0,0)+IF(N208&gt;0,W208/N208)</f>
        <v>1</v>
      </c>
      <c r="Y208" s="793"/>
      <c r="Z208" s="6">
        <v>267793.91999999998</v>
      </c>
      <c r="AA208" s="6">
        <f>+W209-Z208</f>
        <v>-267793.91999999998</v>
      </c>
      <c r="AB208" s="7">
        <f>+N208-W209</f>
        <v>270252.48</v>
      </c>
      <c r="AD208" s="6">
        <f>+Z208/M208</f>
        <v>93.699762071378586</v>
      </c>
      <c r="AE208" s="79">
        <f>+W209-N208</f>
        <v>-270252.48</v>
      </c>
      <c r="AG208" s="19">
        <v>26</v>
      </c>
      <c r="AH208" s="81">
        <f>+T209+Q208</f>
        <v>538046.39999999991</v>
      </c>
    </row>
    <row r="209" spans="2:35" ht="21.75" customHeight="1">
      <c r="B209" s="254" t="s">
        <v>93</v>
      </c>
      <c r="C209" s="831" t="s">
        <v>94</v>
      </c>
      <c r="D209" s="832"/>
      <c r="E209" s="832" t="s">
        <v>94</v>
      </c>
      <c r="F209" s="832"/>
      <c r="G209" s="832"/>
      <c r="H209" s="832"/>
      <c r="I209" s="832" t="s">
        <v>94</v>
      </c>
      <c r="J209" s="833"/>
      <c r="K209" s="255" t="s">
        <v>95</v>
      </c>
      <c r="L209" s="162">
        <v>94.56</v>
      </c>
      <c r="M209" s="163">
        <f>+M208-AG208</f>
        <v>2832</v>
      </c>
      <c r="N209" s="143"/>
      <c r="O209" s="129"/>
      <c r="P209" s="261">
        <v>-94.56</v>
      </c>
      <c r="Q209" s="656">
        <f t="shared" ref="Q209" si="93">ROUND(M209*P209,2)</f>
        <v>-267793.91999999998</v>
      </c>
      <c r="R209" s="129"/>
      <c r="S209" s="261">
        <v>94.56</v>
      </c>
      <c r="T209" s="143">
        <f>ROUND(M209*S209,2)</f>
        <v>267793.91999999998</v>
      </c>
      <c r="U209" s="251"/>
      <c r="V209" s="262">
        <f t="shared" si="85"/>
        <v>0</v>
      </c>
      <c r="W209" s="143">
        <f>ROUND(M208*V209,2)</f>
        <v>0</v>
      </c>
      <c r="X209" s="792">
        <f>IF(N208=0,0)+IF(N208&gt;0,W209/N208)</f>
        <v>0</v>
      </c>
      <c r="Y209" s="793"/>
      <c r="AH209" s="81" t="e">
        <f>+#REF!+Q209</f>
        <v>#REF!</v>
      </c>
    </row>
    <row r="210" spans="2:35" ht="21.75" customHeight="1">
      <c r="B210" s="344">
        <v>2</v>
      </c>
      <c r="C210" s="900" t="s">
        <v>99</v>
      </c>
      <c r="D210" s="901"/>
      <c r="E210" s="901"/>
      <c r="F210" s="901"/>
      <c r="G210" s="901"/>
      <c r="H210" s="901"/>
      <c r="I210" s="901"/>
      <c r="J210" s="902"/>
      <c r="K210" s="345"/>
      <c r="L210" s="346"/>
      <c r="M210" s="347"/>
      <c r="N210" s="347"/>
      <c r="O210" s="111"/>
      <c r="P210" s="164"/>
      <c r="Q210" s="652">
        <f>ROUND(M210*P210,2)</f>
        <v>0</v>
      </c>
      <c r="R210" s="129"/>
      <c r="S210" s="261"/>
      <c r="T210" s="143">
        <f t="shared" si="91"/>
        <v>0</v>
      </c>
      <c r="U210" s="251"/>
      <c r="V210" s="262">
        <f t="shared" si="85"/>
        <v>0</v>
      </c>
      <c r="W210" s="143">
        <f t="shared" ref="W210:W224" si="94">ROUND(M210*V210,2)</f>
        <v>0</v>
      </c>
      <c r="X210" s="792">
        <f t="shared" si="86"/>
        <v>0</v>
      </c>
      <c r="Y210" s="793"/>
      <c r="AA210" s="6">
        <f t="shared" si="79"/>
        <v>0</v>
      </c>
      <c r="AB210" s="7">
        <f t="shared" si="68"/>
        <v>0</v>
      </c>
      <c r="AD210" s="6" t="e">
        <f>+Z210/M210</f>
        <v>#DIV/0!</v>
      </c>
      <c r="AE210" s="79">
        <f t="shared" si="80"/>
        <v>0</v>
      </c>
      <c r="AH210" s="81">
        <f>+T210+Q210</f>
        <v>0</v>
      </c>
    </row>
    <row r="211" spans="2:35" ht="21.75" customHeight="1">
      <c r="B211" s="258">
        <v>2.1</v>
      </c>
      <c r="C211" s="813" t="s">
        <v>100</v>
      </c>
      <c r="D211" s="814"/>
      <c r="E211" s="814"/>
      <c r="F211" s="814"/>
      <c r="G211" s="814"/>
      <c r="H211" s="814"/>
      <c r="I211" s="814"/>
      <c r="J211" s="815"/>
      <c r="K211" s="161"/>
      <c r="L211" s="162"/>
      <c r="M211" s="163"/>
      <c r="N211" s="143">
        <f>ROUND(L211*M211,2)</f>
        <v>0</v>
      </c>
      <c r="O211" s="129"/>
      <c r="P211" s="164"/>
      <c r="Q211" s="652">
        <f>ROUND(M211*P211,2)</f>
        <v>0</v>
      </c>
      <c r="R211" s="129"/>
      <c r="S211" s="261"/>
      <c r="T211" s="143">
        <f t="shared" si="91"/>
        <v>0</v>
      </c>
      <c r="U211" s="251"/>
      <c r="V211" s="262">
        <f t="shared" ref="V211:V216" si="95">P211+S211</f>
        <v>0</v>
      </c>
      <c r="W211" s="143">
        <f t="shared" si="94"/>
        <v>0</v>
      </c>
      <c r="X211" s="792">
        <f t="shared" si="86"/>
        <v>0</v>
      </c>
      <c r="Y211" s="793"/>
      <c r="AA211" s="6">
        <f t="shared" si="79"/>
        <v>0</v>
      </c>
      <c r="AB211" s="7">
        <f t="shared" si="68"/>
        <v>0</v>
      </c>
      <c r="AD211" s="6" t="e">
        <f>+Z211/M211</f>
        <v>#DIV/0!</v>
      </c>
      <c r="AE211" s="79">
        <f t="shared" si="80"/>
        <v>0</v>
      </c>
      <c r="AH211" s="81">
        <f t="shared" ref="AH211:AH275" si="96">+T211+Q211</f>
        <v>0</v>
      </c>
    </row>
    <row r="212" spans="2:35" ht="21.75" customHeight="1">
      <c r="B212" s="245" t="s">
        <v>101</v>
      </c>
      <c r="C212" s="828" t="s">
        <v>102</v>
      </c>
      <c r="D212" s="829"/>
      <c r="E212" s="829" t="s">
        <v>103</v>
      </c>
      <c r="F212" s="829"/>
      <c r="G212" s="829"/>
      <c r="H212" s="829"/>
      <c r="I212" s="829" t="s">
        <v>103</v>
      </c>
      <c r="J212" s="830"/>
      <c r="K212" s="246" t="s">
        <v>95</v>
      </c>
      <c r="L212" s="247">
        <v>44.22</v>
      </c>
      <c r="M212" s="248">
        <v>48505</v>
      </c>
      <c r="N212" s="249">
        <f>ROUND(L212*M212,2)</f>
        <v>2144891.1</v>
      </c>
      <c r="O212" s="129"/>
      <c r="P212" s="261">
        <v>44.22</v>
      </c>
      <c r="Q212" s="656">
        <f t="shared" ref="Q212:Q214" si="97">ROUND(M212*P212,2)</f>
        <v>2144891.1</v>
      </c>
      <c r="R212" s="129"/>
      <c r="S212" s="261"/>
      <c r="T212" s="143">
        <f t="shared" ref="T212" si="98">ROUND(M212*S212,2)</f>
        <v>0</v>
      </c>
      <c r="U212" s="251"/>
      <c r="V212" s="262">
        <f>P212+S212</f>
        <v>44.22</v>
      </c>
      <c r="W212" s="143">
        <f t="shared" si="94"/>
        <v>2144891.1</v>
      </c>
      <c r="X212" s="792">
        <f>IF(N212=0,0)+IF(N212&gt;0,W212/N212)</f>
        <v>1</v>
      </c>
      <c r="Y212" s="793"/>
      <c r="Z212" s="6">
        <f>456399+2142459</f>
        <v>2598858</v>
      </c>
      <c r="AA212" s="6">
        <f>+W213-Z212</f>
        <v>-2598858</v>
      </c>
      <c r="AB212" s="7">
        <f>+N212-W213</f>
        <v>2144891.1</v>
      </c>
      <c r="AD212" s="6">
        <f>+Z212/M212</f>
        <v>53.579177404391302</v>
      </c>
      <c r="AE212" s="79">
        <f>+W213-N212</f>
        <v>-2144891.1</v>
      </c>
      <c r="AG212" s="19">
        <v>55</v>
      </c>
      <c r="AH212" s="81" t="e">
        <f>+T213+#REF!</f>
        <v>#REF!</v>
      </c>
    </row>
    <row r="213" spans="2:35" ht="21.75" customHeight="1">
      <c r="B213" s="254" t="s">
        <v>101</v>
      </c>
      <c r="C213" s="831" t="s">
        <v>102</v>
      </c>
      <c r="D213" s="832"/>
      <c r="E213" s="832" t="s">
        <v>103</v>
      </c>
      <c r="F213" s="832"/>
      <c r="G213" s="832"/>
      <c r="H213" s="832"/>
      <c r="I213" s="832" t="s">
        <v>103</v>
      </c>
      <c r="J213" s="833"/>
      <c r="K213" s="255" t="s">
        <v>95</v>
      </c>
      <c r="L213" s="162">
        <v>44.22</v>
      </c>
      <c r="M213" s="163">
        <f>+M212-AG212</f>
        <v>48450</v>
      </c>
      <c r="N213" s="143"/>
      <c r="O213" s="129"/>
      <c r="P213" s="261">
        <v>-44.22</v>
      </c>
      <c r="Q213" s="656">
        <f t="shared" ref="Q213:Q215" si="99">ROUND(M213*P213,2)</f>
        <v>-2142459</v>
      </c>
      <c r="R213" s="129"/>
      <c r="S213" s="261">
        <v>44.22</v>
      </c>
      <c r="T213" s="143">
        <f t="shared" si="91"/>
        <v>2142459</v>
      </c>
      <c r="U213" s="251"/>
      <c r="V213" s="262">
        <f>P213+S213</f>
        <v>0</v>
      </c>
      <c r="W213" s="143">
        <f t="shared" si="94"/>
        <v>0</v>
      </c>
      <c r="X213" s="792">
        <f>IF(N213=0,0)+IF(N213&gt;0,W213/N213)</f>
        <v>0</v>
      </c>
      <c r="Y213" s="793"/>
      <c r="AH213" s="81" t="e">
        <f>+#REF!+Q212</f>
        <v>#REF!</v>
      </c>
    </row>
    <row r="214" spans="2:35" ht="21.75" customHeight="1">
      <c r="B214" s="245" t="s">
        <v>104</v>
      </c>
      <c r="C214" s="828" t="s">
        <v>105</v>
      </c>
      <c r="D214" s="829"/>
      <c r="E214" s="829" t="s">
        <v>106</v>
      </c>
      <c r="F214" s="829"/>
      <c r="G214" s="829"/>
      <c r="H214" s="829"/>
      <c r="I214" s="829" t="s">
        <v>106</v>
      </c>
      <c r="J214" s="830"/>
      <c r="K214" s="246" t="s">
        <v>237</v>
      </c>
      <c r="L214" s="247">
        <v>30.73</v>
      </c>
      <c r="M214" s="248">
        <v>11607</v>
      </c>
      <c r="N214" s="249">
        <f>ROUND(L214*M214,2)</f>
        <v>356683.11</v>
      </c>
      <c r="O214" s="129"/>
      <c r="P214" s="250">
        <v>30.73</v>
      </c>
      <c r="Q214" s="656">
        <f t="shared" si="97"/>
        <v>356683.11</v>
      </c>
      <c r="R214" s="129"/>
      <c r="S214" s="261"/>
      <c r="T214" s="143"/>
      <c r="U214" s="251"/>
      <c r="V214" s="262">
        <f>P214+S214</f>
        <v>30.73</v>
      </c>
      <c r="W214" s="143">
        <f t="shared" si="94"/>
        <v>356683.11</v>
      </c>
      <c r="X214" s="792">
        <f>IF(N214=0,0)+IF(N214&gt;0,W214/N214)</f>
        <v>1</v>
      </c>
      <c r="Y214" s="793"/>
      <c r="Z214" s="6">
        <v>350106.89</v>
      </c>
      <c r="AA214" s="6">
        <f t="shared" ref="AA214:AA300" si="100">+W214-Z214</f>
        <v>6576.2199999999721</v>
      </c>
      <c r="AB214" s="7">
        <f t="shared" si="68"/>
        <v>0</v>
      </c>
      <c r="AD214" s="6">
        <f>+Z214/M214</f>
        <v>30.163426380632377</v>
      </c>
      <c r="AE214" s="79">
        <f t="shared" ref="AE214:AE300" si="101">+W214-N214</f>
        <v>0</v>
      </c>
      <c r="AG214" s="19">
        <v>214</v>
      </c>
      <c r="AH214" s="81">
        <f>+T215+Q214</f>
        <v>706790</v>
      </c>
    </row>
    <row r="215" spans="2:35" ht="21.75" customHeight="1">
      <c r="B215" s="254" t="s">
        <v>104</v>
      </c>
      <c r="C215" s="831" t="s">
        <v>105</v>
      </c>
      <c r="D215" s="832"/>
      <c r="E215" s="832" t="s">
        <v>106</v>
      </c>
      <c r="F215" s="832"/>
      <c r="G215" s="832"/>
      <c r="H215" s="832"/>
      <c r="I215" s="832" t="s">
        <v>106</v>
      </c>
      <c r="J215" s="833"/>
      <c r="K215" s="255" t="s">
        <v>237</v>
      </c>
      <c r="L215" s="162">
        <v>30.73</v>
      </c>
      <c r="M215" s="163">
        <f>+M214-AG214</f>
        <v>11393</v>
      </c>
      <c r="N215" s="143"/>
      <c r="O215" s="129"/>
      <c r="P215" s="250">
        <v>-30.73</v>
      </c>
      <c r="Q215" s="656">
        <f t="shared" si="99"/>
        <v>-350106.89</v>
      </c>
      <c r="R215" s="129"/>
      <c r="S215" s="261">
        <v>30.73</v>
      </c>
      <c r="T215" s="143">
        <f>ROUND(M215*S215,2)</f>
        <v>350106.89</v>
      </c>
      <c r="U215" s="251"/>
      <c r="V215" s="262">
        <f>P215+S215</f>
        <v>0</v>
      </c>
      <c r="W215" s="143">
        <f t="shared" si="94"/>
        <v>0</v>
      </c>
      <c r="X215" s="792">
        <f>IF(N215=0,0)+IF(N215&gt;0,W215/N215)</f>
        <v>0</v>
      </c>
      <c r="Y215" s="793"/>
      <c r="AH215" s="81" t="e">
        <f>+#REF!+Q215</f>
        <v>#REF!</v>
      </c>
    </row>
    <row r="216" spans="2:35" ht="21.75" customHeight="1">
      <c r="B216" s="258">
        <v>2.2000000000000002</v>
      </c>
      <c r="C216" s="813" t="s">
        <v>107</v>
      </c>
      <c r="D216" s="814"/>
      <c r="E216" s="814"/>
      <c r="F216" s="814"/>
      <c r="G216" s="814"/>
      <c r="H216" s="814"/>
      <c r="I216" s="814"/>
      <c r="J216" s="815"/>
      <c r="K216" s="161"/>
      <c r="L216" s="162"/>
      <c r="M216" s="163"/>
      <c r="N216" s="143">
        <f>ROUND(L216*M216,2)</f>
        <v>0</v>
      </c>
      <c r="O216" s="129"/>
      <c r="P216" s="164"/>
      <c r="Q216" s="652">
        <f>ROUND(M216*P216,2)</f>
        <v>0</v>
      </c>
      <c r="R216" s="129"/>
      <c r="S216" s="261"/>
      <c r="T216" s="143">
        <f>ROUND(M216*S216,2)</f>
        <v>0</v>
      </c>
      <c r="U216" s="251"/>
      <c r="V216" s="262">
        <f t="shared" si="95"/>
        <v>0</v>
      </c>
      <c r="W216" s="143">
        <f t="shared" si="94"/>
        <v>0</v>
      </c>
      <c r="X216" s="792">
        <f t="shared" si="86"/>
        <v>0</v>
      </c>
      <c r="Y216" s="793"/>
      <c r="AA216" s="6">
        <f t="shared" si="100"/>
        <v>0</v>
      </c>
      <c r="AB216" s="7">
        <f t="shared" si="68"/>
        <v>0</v>
      </c>
      <c r="AD216" s="6" t="e">
        <f>+Z216/M216</f>
        <v>#DIV/0!</v>
      </c>
      <c r="AE216" s="79">
        <f t="shared" si="101"/>
        <v>0</v>
      </c>
      <c r="AH216" s="81">
        <f t="shared" si="96"/>
        <v>0</v>
      </c>
    </row>
    <row r="217" spans="2:35" ht="21.75" customHeight="1">
      <c r="B217" s="245" t="s">
        <v>108</v>
      </c>
      <c r="C217" s="828" t="s">
        <v>109</v>
      </c>
      <c r="D217" s="829"/>
      <c r="E217" s="829"/>
      <c r="F217" s="829"/>
      <c r="G217" s="829"/>
      <c r="H217" s="829"/>
      <c r="I217" s="829"/>
      <c r="J217" s="830"/>
      <c r="K217" s="246" t="s">
        <v>95</v>
      </c>
      <c r="L217" s="247">
        <v>5.62</v>
      </c>
      <c r="M217" s="248">
        <v>461542</v>
      </c>
      <c r="N217" s="249">
        <f>ROUND(L217*M217,2)</f>
        <v>2593866.04</v>
      </c>
      <c r="O217" s="129"/>
      <c r="P217" s="350">
        <v>5.62</v>
      </c>
      <c r="Q217" s="656">
        <f t="shared" ref="Q217:Q224" si="102">ROUND(M217*P217,2)</f>
        <v>2593866.04</v>
      </c>
      <c r="R217" s="129"/>
      <c r="S217" s="261"/>
      <c r="T217" s="143"/>
      <c r="U217" s="251"/>
      <c r="V217" s="262">
        <f t="shared" ref="V217:V224" si="103">P217+S217</f>
        <v>5.62</v>
      </c>
      <c r="W217" s="143">
        <f t="shared" si="94"/>
        <v>2593866.04</v>
      </c>
      <c r="X217" s="792">
        <f t="shared" ref="X217:X224" si="104">IF(N217=0,0)+IF(N217&gt;0,W217/N217)</f>
        <v>1</v>
      </c>
      <c r="Y217" s="793"/>
      <c r="Z217" s="6">
        <v>2592765.2297108434</v>
      </c>
      <c r="AA217" s="6">
        <f t="shared" si="100"/>
        <v>1100.8102891566232</v>
      </c>
      <c r="AB217" s="7">
        <f t="shared" si="68"/>
        <v>0</v>
      </c>
      <c r="AD217" s="6">
        <f>+Z217/M217</f>
        <v>5.6176149293257023</v>
      </c>
      <c r="AE217" s="79">
        <f t="shared" si="101"/>
        <v>0</v>
      </c>
      <c r="AG217" s="19">
        <v>524</v>
      </c>
      <c r="AH217" s="81">
        <f>+T218+Q217</f>
        <v>5184787.2</v>
      </c>
    </row>
    <row r="218" spans="2:35" ht="21.75" customHeight="1">
      <c r="B218" s="254" t="s">
        <v>108</v>
      </c>
      <c r="C218" s="831" t="s">
        <v>109</v>
      </c>
      <c r="D218" s="832"/>
      <c r="E218" s="832"/>
      <c r="F218" s="832"/>
      <c r="G218" s="832"/>
      <c r="H218" s="832"/>
      <c r="I218" s="832"/>
      <c r="J218" s="833"/>
      <c r="K218" s="255" t="s">
        <v>95</v>
      </c>
      <c r="L218" s="162">
        <v>5.62</v>
      </c>
      <c r="M218" s="163">
        <f>+M217-AG217</f>
        <v>461018</v>
      </c>
      <c r="N218" s="143"/>
      <c r="O218" s="129"/>
      <c r="P218" s="350">
        <v>-5.62</v>
      </c>
      <c r="Q218" s="656">
        <f t="shared" si="102"/>
        <v>-2590921.16</v>
      </c>
      <c r="R218" s="129"/>
      <c r="S218" s="261">
        <v>5.62</v>
      </c>
      <c r="T218" s="143">
        <f>ROUND(M218*S218,2)</f>
        <v>2590921.16</v>
      </c>
      <c r="U218" s="251"/>
      <c r="V218" s="262">
        <f t="shared" si="103"/>
        <v>0</v>
      </c>
      <c r="W218" s="143">
        <f t="shared" si="94"/>
        <v>0</v>
      </c>
      <c r="X218" s="792">
        <f t="shared" si="104"/>
        <v>0</v>
      </c>
      <c r="Y218" s="793"/>
      <c r="AH218" s="81" t="e">
        <f>+#REF!+Q218</f>
        <v>#REF!</v>
      </c>
    </row>
    <row r="219" spans="2:35" ht="21.75" customHeight="1">
      <c r="B219" s="245" t="s">
        <v>110</v>
      </c>
      <c r="C219" s="828" t="s">
        <v>111</v>
      </c>
      <c r="D219" s="829"/>
      <c r="E219" s="829"/>
      <c r="F219" s="829"/>
      <c r="G219" s="829"/>
      <c r="H219" s="829"/>
      <c r="I219" s="829"/>
      <c r="J219" s="830"/>
      <c r="K219" s="246" t="s">
        <v>95</v>
      </c>
      <c r="L219" s="247">
        <v>0.56999999999999995</v>
      </c>
      <c r="M219" s="248">
        <v>513044</v>
      </c>
      <c r="N219" s="249">
        <f>ROUND(L219*M219,2)</f>
        <v>292435.08</v>
      </c>
      <c r="O219" s="129"/>
      <c r="P219" s="250">
        <v>0.56999999999999995</v>
      </c>
      <c r="Q219" s="656">
        <f t="shared" si="102"/>
        <v>292435.08</v>
      </c>
      <c r="R219" s="251"/>
      <c r="S219" s="250"/>
      <c r="T219" s="143">
        <f>ROUND(M220*S219,2)</f>
        <v>0</v>
      </c>
      <c r="U219" s="251"/>
      <c r="V219" s="262">
        <f t="shared" si="103"/>
        <v>0.56999999999999995</v>
      </c>
      <c r="W219" s="143">
        <f t="shared" si="94"/>
        <v>292435.08</v>
      </c>
      <c r="X219" s="792">
        <f t="shared" si="104"/>
        <v>1</v>
      </c>
      <c r="Y219" s="793"/>
      <c r="Z219" s="6">
        <v>292412.84999999998</v>
      </c>
      <c r="AA219" s="6">
        <f t="shared" si="100"/>
        <v>22.230000000039581</v>
      </c>
      <c r="AB219" s="7">
        <f t="shared" si="68"/>
        <v>0</v>
      </c>
      <c r="AD219" s="6">
        <f>+Z219/M219</f>
        <v>0.56995667038304698</v>
      </c>
      <c r="AE219" s="79">
        <f t="shared" si="101"/>
        <v>0</v>
      </c>
      <c r="AG219" s="19">
        <v>39</v>
      </c>
      <c r="AH219" s="81">
        <f t="shared" si="96"/>
        <v>292435.08</v>
      </c>
      <c r="AI219" s="19" t="e">
        <f>+AH219+AH220</f>
        <v>#REF!</v>
      </c>
    </row>
    <row r="220" spans="2:35" ht="21.75" customHeight="1">
      <c r="B220" s="254" t="s">
        <v>110</v>
      </c>
      <c r="C220" s="831" t="s">
        <v>111</v>
      </c>
      <c r="D220" s="832"/>
      <c r="E220" s="832"/>
      <c r="F220" s="832"/>
      <c r="G220" s="832"/>
      <c r="H220" s="832"/>
      <c r="I220" s="832"/>
      <c r="J220" s="833"/>
      <c r="K220" s="255" t="s">
        <v>95</v>
      </c>
      <c r="L220" s="162">
        <v>0.56999999999999995</v>
      </c>
      <c r="M220" s="163">
        <f>+M219-AG219</f>
        <v>513005</v>
      </c>
      <c r="N220" s="143"/>
      <c r="O220" s="129"/>
      <c r="P220" s="250">
        <v>-0.56999999999999995</v>
      </c>
      <c r="Q220" s="656">
        <f t="shared" si="102"/>
        <v>-292412.84999999998</v>
      </c>
      <c r="R220" s="251"/>
      <c r="S220" s="250">
        <v>0.56999999999999995</v>
      </c>
      <c r="T220" s="143">
        <f>ROUND(M220*S220,2)</f>
        <v>292412.84999999998</v>
      </c>
      <c r="U220" s="251"/>
      <c r="V220" s="262">
        <f t="shared" si="103"/>
        <v>0</v>
      </c>
      <c r="W220" s="143">
        <f t="shared" si="94"/>
        <v>0</v>
      </c>
      <c r="X220" s="792">
        <f t="shared" si="104"/>
        <v>0</v>
      </c>
      <c r="Y220" s="793"/>
      <c r="AH220" s="81" t="e">
        <f>+T220+#REF!</f>
        <v>#REF!</v>
      </c>
    </row>
    <row r="221" spans="2:35" ht="21.75" customHeight="1">
      <c r="B221" s="245" t="s">
        <v>112</v>
      </c>
      <c r="C221" s="828" t="s">
        <v>113</v>
      </c>
      <c r="D221" s="829"/>
      <c r="E221" s="829" t="s">
        <v>114</v>
      </c>
      <c r="F221" s="829"/>
      <c r="G221" s="829"/>
      <c r="H221" s="829"/>
      <c r="I221" s="829" t="s">
        <v>114</v>
      </c>
      <c r="J221" s="830"/>
      <c r="K221" s="246" t="s">
        <v>95</v>
      </c>
      <c r="L221" s="247">
        <v>3.17</v>
      </c>
      <c r="M221" s="248">
        <v>804060</v>
      </c>
      <c r="N221" s="249">
        <f>ROUND(L221*M221,2)</f>
        <v>2548870.2000000002</v>
      </c>
      <c r="O221" s="129"/>
      <c r="P221" s="250">
        <v>2.63</v>
      </c>
      <c r="Q221" s="656">
        <f t="shared" si="102"/>
        <v>2114677.7999999998</v>
      </c>
      <c r="R221" s="251"/>
      <c r="S221" s="250"/>
      <c r="T221" s="143"/>
      <c r="U221" s="251"/>
      <c r="V221" s="262">
        <f t="shared" si="103"/>
        <v>2.63</v>
      </c>
      <c r="W221" s="143">
        <f t="shared" si="94"/>
        <v>2114677.7999999998</v>
      </c>
      <c r="X221" s="792">
        <f t="shared" si="104"/>
        <v>0.82965299684542571</v>
      </c>
      <c r="Y221" s="793"/>
      <c r="Z221" s="6">
        <v>1810282.5496666671</v>
      </c>
      <c r="AA221" s="6">
        <f t="shared" si="100"/>
        <v>304395.25033333269</v>
      </c>
      <c r="AB221" s="7">
        <f t="shared" si="68"/>
        <v>434192.40000000037</v>
      </c>
      <c r="AD221" s="6">
        <f>+Z221/M221</f>
        <v>2.2514271940734112</v>
      </c>
      <c r="AE221" s="79">
        <f t="shared" si="101"/>
        <v>-434192.40000000037</v>
      </c>
      <c r="AG221" s="19">
        <v>26</v>
      </c>
      <c r="AH221" s="81">
        <f>+T222+Q222</f>
        <v>0</v>
      </c>
    </row>
    <row r="222" spans="2:35" ht="21.75" customHeight="1">
      <c r="B222" s="254" t="s">
        <v>112</v>
      </c>
      <c r="C222" s="831" t="s">
        <v>113</v>
      </c>
      <c r="D222" s="832"/>
      <c r="E222" s="832" t="s">
        <v>114</v>
      </c>
      <c r="F222" s="832"/>
      <c r="G222" s="832"/>
      <c r="H222" s="832"/>
      <c r="I222" s="832" t="s">
        <v>114</v>
      </c>
      <c r="J222" s="833"/>
      <c r="K222" s="255" t="s">
        <v>95</v>
      </c>
      <c r="L222" s="162">
        <v>3.17</v>
      </c>
      <c r="M222" s="163">
        <f>+M221-AG221</f>
        <v>804034</v>
      </c>
      <c r="N222" s="143"/>
      <c r="O222" s="129"/>
      <c r="P222" s="250">
        <v>-2.25</v>
      </c>
      <c r="Q222" s="656">
        <f t="shared" si="102"/>
        <v>-1809076.5</v>
      </c>
      <c r="R222" s="251"/>
      <c r="S222" s="250">
        <v>2.25</v>
      </c>
      <c r="T222" s="143">
        <f>ROUND(M222*S222,2)</f>
        <v>1809076.5</v>
      </c>
      <c r="U222" s="251"/>
      <c r="V222" s="262">
        <f t="shared" si="103"/>
        <v>0</v>
      </c>
      <c r="W222" s="143">
        <f t="shared" si="94"/>
        <v>0</v>
      </c>
      <c r="X222" s="792">
        <f t="shared" si="104"/>
        <v>0</v>
      </c>
      <c r="Y222" s="793"/>
      <c r="AH222" s="81" t="e">
        <f>+#REF!+Q221</f>
        <v>#REF!</v>
      </c>
      <c r="AI222" s="19" t="e">
        <f>+AH222+AH221</f>
        <v>#REF!</v>
      </c>
    </row>
    <row r="223" spans="2:35" ht="21.75" customHeight="1">
      <c r="B223" s="245" t="s">
        <v>115</v>
      </c>
      <c r="C223" s="828" t="s">
        <v>116</v>
      </c>
      <c r="D223" s="829"/>
      <c r="E223" s="829" t="s">
        <v>117</v>
      </c>
      <c r="F223" s="829"/>
      <c r="G223" s="829"/>
      <c r="H223" s="829"/>
      <c r="I223" s="829" t="s">
        <v>117</v>
      </c>
      <c r="J223" s="830"/>
      <c r="K223" s="246" t="s">
        <v>95</v>
      </c>
      <c r="L223" s="247">
        <v>4.4000000000000004</v>
      </c>
      <c r="M223" s="248">
        <v>779753</v>
      </c>
      <c r="N223" s="249">
        <f>ROUND(L223*M223,2)</f>
        <v>3430913.2</v>
      </c>
      <c r="O223" s="129"/>
      <c r="P223" s="250">
        <v>4.4000000000000004</v>
      </c>
      <c r="Q223" s="656">
        <f t="shared" si="102"/>
        <v>3430913.2</v>
      </c>
      <c r="R223" s="251"/>
      <c r="S223" s="250"/>
      <c r="T223" s="143"/>
      <c r="U223" s="251"/>
      <c r="V223" s="262">
        <f t="shared" si="103"/>
        <v>4.4000000000000004</v>
      </c>
      <c r="W223" s="143">
        <f t="shared" si="94"/>
        <v>3430913.2</v>
      </c>
      <c r="X223" s="792">
        <f t="shared" si="104"/>
        <v>1</v>
      </c>
      <c r="Y223" s="793"/>
      <c r="Z223" s="6">
        <v>3426288.8000000003</v>
      </c>
      <c r="AA223" s="6">
        <f t="shared" si="100"/>
        <v>4624.3999999999069</v>
      </c>
      <c r="AB223" s="7">
        <f t="shared" si="68"/>
        <v>0</v>
      </c>
      <c r="AD223" s="6">
        <f>+Z223/M223</f>
        <v>4.3940694040292252</v>
      </c>
      <c r="AE223" s="79">
        <f t="shared" si="101"/>
        <v>0</v>
      </c>
      <c r="AG223" s="19">
        <v>1051</v>
      </c>
      <c r="AH223" s="81">
        <f>+T224+Q223</f>
        <v>6857202</v>
      </c>
    </row>
    <row r="224" spans="2:35" ht="21.75" customHeight="1">
      <c r="B224" s="254" t="s">
        <v>115</v>
      </c>
      <c r="C224" s="831" t="s">
        <v>116</v>
      </c>
      <c r="D224" s="832"/>
      <c r="E224" s="832" t="s">
        <v>117</v>
      </c>
      <c r="F224" s="832"/>
      <c r="G224" s="832"/>
      <c r="H224" s="832"/>
      <c r="I224" s="832" t="s">
        <v>117</v>
      </c>
      <c r="J224" s="833"/>
      <c r="K224" s="255" t="s">
        <v>95</v>
      </c>
      <c r="L224" s="162">
        <v>4.4000000000000004</v>
      </c>
      <c r="M224" s="163">
        <f>+M223-AG223</f>
        <v>778702</v>
      </c>
      <c r="N224" s="143"/>
      <c r="O224" s="129"/>
      <c r="P224" s="250">
        <v>-4.4000000000000004</v>
      </c>
      <c r="Q224" s="656">
        <f t="shared" si="102"/>
        <v>-3426288.8</v>
      </c>
      <c r="R224" s="251"/>
      <c r="S224" s="250">
        <v>4.4000000000000004</v>
      </c>
      <c r="T224" s="143">
        <f>ROUND(M224*S224,2)</f>
        <v>3426288.8</v>
      </c>
      <c r="U224" s="251"/>
      <c r="V224" s="262">
        <f t="shared" si="103"/>
        <v>0</v>
      </c>
      <c r="W224" s="143">
        <f t="shared" si="94"/>
        <v>0</v>
      </c>
      <c r="X224" s="792">
        <f t="shared" si="104"/>
        <v>0</v>
      </c>
      <c r="Y224" s="793"/>
      <c r="AH224" s="81" t="e">
        <f>+#REF!+Q224</f>
        <v>#REF!</v>
      </c>
    </row>
    <row r="225" spans="2:35" ht="21.75" customHeight="1">
      <c r="B225" s="264" t="s">
        <v>118</v>
      </c>
      <c r="C225" s="804" t="s">
        <v>119</v>
      </c>
      <c r="D225" s="805"/>
      <c r="E225" s="805" t="s">
        <v>117</v>
      </c>
      <c r="F225" s="805"/>
      <c r="G225" s="805"/>
      <c r="H225" s="805"/>
      <c r="I225" s="805" t="s">
        <v>117</v>
      </c>
      <c r="J225" s="806"/>
      <c r="K225" s="161" t="s">
        <v>74</v>
      </c>
      <c r="L225" s="162">
        <v>92.19</v>
      </c>
      <c r="M225" s="163">
        <v>82258</v>
      </c>
      <c r="N225" s="143">
        <f>ROUND(L225*M225,2)</f>
        <v>7583365.0199999996</v>
      </c>
      <c r="O225" s="129"/>
      <c r="P225" s="250">
        <v>7.2008000000000152</v>
      </c>
      <c r="Q225" s="656">
        <f t="shared" ref="Q225" si="105">ROUND(M225*P225,2)</f>
        <v>592323.41</v>
      </c>
      <c r="R225" s="251"/>
      <c r="S225" s="250">
        <v>84.99</v>
      </c>
      <c r="T225" s="143">
        <f t="shared" ref="T225:T231" si="106">ROUND(M225*S225,2)</f>
        <v>6991107.4199999999</v>
      </c>
      <c r="U225" s="251"/>
      <c r="V225" s="262">
        <f t="shared" ref="V225:V300" si="107">P225+S225</f>
        <v>92.19080000000001</v>
      </c>
      <c r="W225" s="143">
        <f t="shared" ref="W225:W231" si="108">ROUND(M225*V225,2)</f>
        <v>7583430.8300000001</v>
      </c>
      <c r="X225" s="792">
        <f t="shared" ref="X225:X300" si="109">IF(N225=0,0)+IF(N225&gt;0,W225/N225)</f>
        <v>1.0000086782054967</v>
      </c>
      <c r="Y225" s="793"/>
      <c r="Z225" s="6">
        <v>6991173.2299999995</v>
      </c>
      <c r="AA225" s="6">
        <f t="shared" si="100"/>
        <v>592257.60000000056</v>
      </c>
      <c r="AB225" s="7">
        <f t="shared" si="68"/>
        <v>-65.810000000521541</v>
      </c>
      <c r="AD225" s="6">
        <f t="shared" ref="AD225:AD233" si="110">+Z225/M225</f>
        <v>84.990800043764736</v>
      </c>
      <c r="AE225" s="79">
        <f t="shared" si="101"/>
        <v>65.810000000521541</v>
      </c>
      <c r="AG225" s="19">
        <v>0</v>
      </c>
      <c r="AH225" s="81">
        <f t="shared" si="96"/>
        <v>7583430.8300000001</v>
      </c>
    </row>
    <row r="226" spans="2:35" s="105" customFormat="1" ht="21.75" customHeight="1">
      <c r="B226" s="258">
        <v>2.2999999999999998</v>
      </c>
      <c r="C226" s="813" t="s">
        <v>122</v>
      </c>
      <c r="D226" s="814"/>
      <c r="E226" s="814"/>
      <c r="F226" s="814"/>
      <c r="G226" s="814"/>
      <c r="H226" s="814"/>
      <c r="I226" s="814"/>
      <c r="J226" s="815"/>
      <c r="K226" s="272"/>
      <c r="L226" s="266"/>
      <c r="M226" s="267"/>
      <c r="N226" s="268">
        <f>ROUND(L226*M226,2)</f>
        <v>0</v>
      </c>
      <c r="O226" s="170"/>
      <c r="P226" s="269"/>
      <c r="Q226" s="652">
        <f t="shared" ref="Q226:Q236" si="111">ROUND(M226*P226,2)</f>
        <v>0</v>
      </c>
      <c r="R226" s="251"/>
      <c r="S226" s="250"/>
      <c r="T226" s="143">
        <f t="shared" si="106"/>
        <v>0</v>
      </c>
      <c r="U226" s="251"/>
      <c r="V226" s="262">
        <f t="shared" si="107"/>
        <v>0</v>
      </c>
      <c r="W226" s="143">
        <f t="shared" si="108"/>
        <v>0</v>
      </c>
      <c r="X226" s="792">
        <f t="shared" si="109"/>
        <v>0</v>
      </c>
      <c r="Y226" s="793"/>
      <c r="Z226" s="6"/>
      <c r="AA226" s="6">
        <f t="shared" si="100"/>
        <v>0</v>
      </c>
      <c r="AB226" s="7">
        <f t="shared" si="68"/>
        <v>0</v>
      </c>
      <c r="AD226" s="6" t="e">
        <f t="shared" si="110"/>
        <v>#DIV/0!</v>
      </c>
      <c r="AE226" s="79">
        <f t="shared" si="101"/>
        <v>0</v>
      </c>
      <c r="AF226" s="122"/>
      <c r="AH226" s="81">
        <f t="shared" si="96"/>
        <v>0</v>
      </c>
    </row>
    <row r="227" spans="2:35" ht="21.75" customHeight="1">
      <c r="B227" s="264" t="s">
        <v>123</v>
      </c>
      <c r="C227" s="796" t="s">
        <v>127</v>
      </c>
      <c r="D227" s="797"/>
      <c r="E227" s="797"/>
      <c r="F227" s="797"/>
      <c r="G227" s="797"/>
      <c r="H227" s="797"/>
      <c r="I227" s="797"/>
      <c r="J227" s="798"/>
      <c r="K227" s="161" t="s">
        <v>125</v>
      </c>
      <c r="L227" s="162">
        <v>2788.92</v>
      </c>
      <c r="M227" s="163">
        <v>6457</v>
      </c>
      <c r="N227" s="143">
        <f>ROUND(L227*M227,2)</f>
        <v>18008056.440000001</v>
      </c>
      <c r="O227" s="129"/>
      <c r="P227" s="250">
        <v>1588.92</v>
      </c>
      <c r="Q227" s="656">
        <f t="shared" si="111"/>
        <v>10259656.439999999</v>
      </c>
      <c r="R227" s="251"/>
      <c r="S227" s="250">
        <v>1200</v>
      </c>
      <c r="T227" s="143">
        <f t="shared" si="106"/>
        <v>7748400</v>
      </c>
      <c r="U227" s="251"/>
      <c r="V227" s="262">
        <f t="shared" si="107"/>
        <v>2788.92</v>
      </c>
      <c r="W227" s="143">
        <f t="shared" si="108"/>
        <v>18008056.440000001</v>
      </c>
      <c r="X227" s="792">
        <f t="shared" si="109"/>
        <v>1</v>
      </c>
      <c r="Y227" s="793"/>
      <c r="Z227" s="6">
        <v>7748400</v>
      </c>
      <c r="AA227" s="6">
        <f t="shared" si="100"/>
        <v>10259656.440000001</v>
      </c>
      <c r="AB227" s="7">
        <f t="shared" si="68"/>
        <v>0</v>
      </c>
      <c r="AD227" s="6">
        <f t="shared" si="110"/>
        <v>1200</v>
      </c>
      <c r="AE227" s="79">
        <f t="shared" si="101"/>
        <v>0</v>
      </c>
      <c r="AG227" s="19">
        <v>0</v>
      </c>
      <c r="AH227" s="81">
        <f t="shared" si="96"/>
        <v>18008056.439999998</v>
      </c>
    </row>
    <row r="228" spans="2:35" ht="21.75" customHeight="1">
      <c r="B228" s="264" t="s">
        <v>126</v>
      </c>
      <c r="C228" s="796" t="s">
        <v>124</v>
      </c>
      <c r="D228" s="797"/>
      <c r="E228" s="797"/>
      <c r="F228" s="797"/>
      <c r="G228" s="797"/>
      <c r="H228" s="797"/>
      <c r="I228" s="797"/>
      <c r="J228" s="798"/>
      <c r="K228" s="161" t="s">
        <v>125</v>
      </c>
      <c r="L228" s="162">
        <v>1534.1</v>
      </c>
      <c r="M228" s="163">
        <v>6457</v>
      </c>
      <c r="N228" s="143">
        <f>ROUND(L228*M228,2)</f>
        <v>9905683.6999999993</v>
      </c>
      <c r="O228" s="129"/>
      <c r="P228" s="250">
        <v>584.09999999999991</v>
      </c>
      <c r="Q228" s="656">
        <f t="shared" si="111"/>
        <v>3771533.7</v>
      </c>
      <c r="R228" s="251"/>
      <c r="S228" s="250">
        <v>950</v>
      </c>
      <c r="T228" s="143">
        <f t="shared" si="106"/>
        <v>6134150</v>
      </c>
      <c r="U228" s="251"/>
      <c r="V228" s="262">
        <f>P228+S228</f>
        <v>1534.1</v>
      </c>
      <c r="W228" s="143">
        <f t="shared" si="108"/>
        <v>9905683.6999999993</v>
      </c>
      <c r="X228" s="792">
        <f>IF(N228=0,0)+IF(N228&gt;0,W228/N228)</f>
        <v>1</v>
      </c>
      <c r="Y228" s="793"/>
      <c r="Z228" s="6">
        <v>6134150</v>
      </c>
      <c r="AA228" s="6">
        <f t="shared" si="100"/>
        <v>3771533.6999999993</v>
      </c>
      <c r="AB228" s="7">
        <f t="shared" si="68"/>
        <v>0</v>
      </c>
      <c r="AD228" s="6">
        <f t="shared" si="110"/>
        <v>950</v>
      </c>
      <c r="AE228" s="79">
        <f t="shared" si="101"/>
        <v>0</v>
      </c>
      <c r="AG228" s="19">
        <v>0</v>
      </c>
      <c r="AH228" s="81">
        <f t="shared" si="96"/>
        <v>9905683.6999999993</v>
      </c>
    </row>
    <row r="229" spans="2:35" ht="21.75" customHeight="1">
      <c r="B229" s="264" t="s">
        <v>238</v>
      </c>
      <c r="C229" s="796" t="s">
        <v>239</v>
      </c>
      <c r="D229" s="797"/>
      <c r="E229" s="797"/>
      <c r="F229" s="797"/>
      <c r="G229" s="797"/>
      <c r="H229" s="797"/>
      <c r="I229" s="797"/>
      <c r="J229" s="798"/>
      <c r="K229" s="161" t="s">
        <v>74</v>
      </c>
      <c r="L229" s="162">
        <v>240.17</v>
      </c>
      <c r="M229" s="163">
        <v>8006</v>
      </c>
      <c r="N229" s="143">
        <f>ROUND(L229*M229,2)</f>
        <v>1922801.02</v>
      </c>
      <c r="O229" s="129"/>
      <c r="P229" s="250"/>
      <c r="Q229" s="652">
        <f t="shared" si="111"/>
        <v>0</v>
      </c>
      <c r="R229" s="251"/>
      <c r="S229" s="250"/>
      <c r="T229" s="143">
        <f t="shared" si="106"/>
        <v>0</v>
      </c>
      <c r="U229" s="251"/>
      <c r="V229" s="262">
        <f>P229+S229</f>
        <v>0</v>
      </c>
      <c r="W229" s="143">
        <f t="shared" si="108"/>
        <v>0</v>
      </c>
      <c r="X229" s="792">
        <f>IF(N229=0,0)+IF(N229&gt;0,W229/N229)</f>
        <v>0</v>
      </c>
      <c r="Y229" s="793"/>
      <c r="Z229" s="6">
        <v>0</v>
      </c>
      <c r="AA229" s="6">
        <f t="shared" si="100"/>
        <v>0</v>
      </c>
      <c r="AB229" s="7">
        <f t="shared" si="68"/>
        <v>1922801.02</v>
      </c>
      <c r="AD229" s="6">
        <f t="shared" si="110"/>
        <v>0</v>
      </c>
      <c r="AE229" s="79">
        <f t="shared" si="101"/>
        <v>-1922801.02</v>
      </c>
      <c r="AG229" s="19">
        <v>0</v>
      </c>
      <c r="AH229" s="81">
        <f t="shared" si="96"/>
        <v>0</v>
      </c>
    </row>
    <row r="230" spans="2:35" ht="21.75" customHeight="1">
      <c r="B230" s="344">
        <v>3</v>
      </c>
      <c r="C230" s="900" t="s">
        <v>240</v>
      </c>
      <c r="D230" s="901"/>
      <c r="E230" s="901"/>
      <c r="F230" s="901"/>
      <c r="G230" s="901"/>
      <c r="H230" s="901"/>
      <c r="I230" s="901"/>
      <c r="J230" s="902"/>
      <c r="K230" s="345"/>
      <c r="L230" s="346"/>
      <c r="M230" s="347"/>
      <c r="N230" s="347"/>
      <c r="O230" s="111"/>
      <c r="P230" s="250"/>
      <c r="Q230" s="652">
        <f t="shared" si="111"/>
        <v>0</v>
      </c>
      <c r="R230" s="251"/>
      <c r="S230" s="250"/>
      <c r="T230" s="143">
        <f t="shared" si="106"/>
        <v>0</v>
      </c>
      <c r="U230" s="251"/>
      <c r="V230" s="262">
        <f t="shared" ref="V230:V240" si="112">P230+S230</f>
        <v>0</v>
      </c>
      <c r="W230" s="143">
        <f t="shared" si="108"/>
        <v>0</v>
      </c>
      <c r="X230" s="792">
        <f t="shared" ref="X230:X241" si="113">IF(N230=0,0)+IF(N230&gt;0,W230/N230)</f>
        <v>0</v>
      </c>
      <c r="Y230" s="793"/>
      <c r="AA230" s="6">
        <f t="shared" si="100"/>
        <v>0</v>
      </c>
      <c r="AB230" s="7">
        <f t="shared" si="68"/>
        <v>0</v>
      </c>
      <c r="AD230" s="6" t="e">
        <f t="shared" si="110"/>
        <v>#DIV/0!</v>
      </c>
      <c r="AE230" s="79">
        <f t="shared" si="101"/>
        <v>0</v>
      </c>
      <c r="AH230" s="81">
        <f t="shared" si="96"/>
        <v>0</v>
      </c>
    </row>
    <row r="231" spans="2:35" ht="21.75" customHeight="1">
      <c r="B231" s="258">
        <v>3.2</v>
      </c>
      <c r="C231" s="813" t="s">
        <v>241</v>
      </c>
      <c r="D231" s="814"/>
      <c r="E231" s="814"/>
      <c r="F231" s="814"/>
      <c r="G231" s="814"/>
      <c r="H231" s="814"/>
      <c r="I231" s="814"/>
      <c r="J231" s="815"/>
      <c r="K231" s="161"/>
      <c r="L231" s="162"/>
      <c r="M231" s="163"/>
      <c r="N231" s="143">
        <f>ROUND(L231*M231,2)</f>
        <v>0</v>
      </c>
      <c r="O231" s="129"/>
      <c r="P231" s="250"/>
      <c r="Q231" s="652">
        <f t="shared" si="111"/>
        <v>0</v>
      </c>
      <c r="R231" s="251"/>
      <c r="S231" s="250"/>
      <c r="T231" s="143">
        <f t="shared" si="106"/>
        <v>0</v>
      </c>
      <c r="U231" s="251"/>
      <c r="V231" s="262">
        <f t="shared" si="112"/>
        <v>0</v>
      </c>
      <c r="W231" s="143">
        <f t="shared" si="108"/>
        <v>0</v>
      </c>
      <c r="X231" s="792">
        <f t="shared" si="113"/>
        <v>0</v>
      </c>
      <c r="Y231" s="793"/>
      <c r="AA231" s="6">
        <f t="shared" si="100"/>
        <v>0</v>
      </c>
      <c r="AB231" s="7">
        <f t="shared" si="68"/>
        <v>0</v>
      </c>
      <c r="AD231" s="6" t="e">
        <f t="shared" si="110"/>
        <v>#DIV/0!</v>
      </c>
      <c r="AE231" s="79">
        <f t="shared" si="101"/>
        <v>0</v>
      </c>
      <c r="AH231" s="81">
        <f t="shared" si="96"/>
        <v>0</v>
      </c>
    </row>
    <row r="232" spans="2:35" ht="21.75" customHeight="1">
      <c r="B232" s="245" t="s">
        <v>101</v>
      </c>
      <c r="C232" s="828" t="s">
        <v>102</v>
      </c>
      <c r="D232" s="829"/>
      <c r="E232" s="829" t="s">
        <v>103</v>
      </c>
      <c r="F232" s="829"/>
      <c r="G232" s="829"/>
      <c r="H232" s="829"/>
      <c r="I232" s="829" t="s">
        <v>103</v>
      </c>
      <c r="J232" s="830"/>
      <c r="K232" s="246" t="s">
        <v>95</v>
      </c>
      <c r="L232" s="247">
        <v>9.42</v>
      </c>
      <c r="M232" s="248">
        <v>48505</v>
      </c>
      <c r="N232" s="249">
        <f>ROUND(L232*M232,2)</f>
        <v>456917.1</v>
      </c>
      <c r="O232" s="129"/>
      <c r="P232" s="250">
        <v>9.42</v>
      </c>
      <c r="Q232" s="656">
        <f t="shared" si="111"/>
        <v>456917.1</v>
      </c>
      <c r="R232" s="129"/>
      <c r="S232" s="261"/>
      <c r="T232" s="143">
        <f>ROUND(M233*S232,2)</f>
        <v>0</v>
      </c>
      <c r="U232" s="251"/>
      <c r="V232" s="262">
        <f t="shared" si="112"/>
        <v>9.42</v>
      </c>
      <c r="W232" s="143">
        <f t="shared" ref="W232:W238" si="114">ROUND(M232*V232,2)</f>
        <v>456917.1</v>
      </c>
      <c r="X232" s="792">
        <f t="shared" si="113"/>
        <v>1</v>
      </c>
      <c r="Y232" s="793"/>
    </row>
    <row r="233" spans="2:35" ht="21.75" customHeight="1">
      <c r="B233" s="245" t="s">
        <v>242</v>
      </c>
      <c r="C233" s="816" t="s">
        <v>243</v>
      </c>
      <c r="D233" s="817"/>
      <c r="E233" s="817"/>
      <c r="F233" s="817"/>
      <c r="G233" s="817"/>
      <c r="H233" s="817"/>
      <c r="I233" s="817"/>
      <c r="J233" s="818"/>
      <c r="K233" s="246" t="s">
        <v>145</v>
      </c>
      <c r="L233" s="247">
        <v>12</v>
      </c>
      <c r="M233" s="248">
        <v>29526</v>
      </c>
      <c r="N233" s="249">
        <f>ROUND(L233*M233,2)</f>
        <v>354312</v>
      </c>
      <c r="O233" s="129"/>
      <c r="P233" s="250">
        <v>12</v>
      </c>
      <c r="Q233" s="656">
        <f t="shared" si="111"/>
        <v>354312</v>
      </c>
      <c r="R233" s="251"/>
      <c r="S233" s="261"/>
      <c r="T233" s="143">
        <f>ROUND(M234*S233,2)</f>
        <v>0</v>
      </c>
      <c r="U233" s="251"/>
      <c r="V233" s="262">
        <f>P233+S233</f>
        <v>12</v>
      </c>
      <c r="W233" s="143">
        <f t="shared" si="114"/>
        <v>354312</v>
      </c>
      <c r="X233" s="792">
        <f>IF(N233=0,0)+IF(N233&gt;0,W233/N233)</f>
        <v>1</v>
      </c>
      <c r="Y233" s="793"/>
      <c r="Z233" s="6">
        <v>352944</v>
      </c>
      <c r="AA233" s="6">
        <f t="shared" si="100"/>
        <v>1368</v>
      </c>
      <c r="AB233" s="7">
        <f t="shared" ref="AB233:AB267" si="115">+N233-W233</f>
        <v>0</v>
      </c>
      <c r="AD233" s="6">
        <f t="shared" si="110"/>
        <v>11.953667953667953</v>
      </c>
      <c r="AE233" s="79">
        <f t="shared" si="101"/>
        <v>0</v>
      </c>
      <c r="AG233" s="19">
        <v>114</v>
      </c>
      <c r="AH233" s="81">
        <f>+T234+Q233</f>
        <v>707256</v>
      </c>
    </row>
    <row r="234" spans="2:35" ht="21.75" customHeight="1">
      <c r="B234" s="254" t="s">
        <v>242</v>
      </c>
      <c r="C234" s="819" t="s">
        <v>243</v>
      </c>
      <c r="D234" s="820"/>
      <c r="E234" s="820"/>
      <c r="F234" s="820"/>
      <c r="G234" s="820"/>
      <c r="H234" s="820"/>
      <c r="I234" s="820"/>
      <c r="J234" s="821"/>
      <c r="K234" s="255" t="s">
        <v>145</v>
      </c>
      <c r="L234" s="162">
        <v>12</v>
      </c>
      <c r="M234" s="163">
        <f>+M233-AG233</f>
        <v>29412</v>
      </c>
      <c r="N234" s="143"/>
      <c r="O234" s="129"/>
      <c r="P234" s="250">
        <v>-12</v>
      </c>
      <c r="Q234" s="656">
        <f t="shared" si="111"/>
        <v>-352944</v>
      </c>
      <c r="R234" s="251"/>
      <c r="S234" s="250">
        <v>12</v>
      </c>
      <c r="T234" s="143">
        <f>ROUND(M234*S234,2)</f>
        <v>352944</v>
      </c>
      <c r="U234" s="251"/>
      <c r="V234" s="262">
        <f>P234+S234</f>
        <v>0</v>
      </c>
      <c r="W234" s="143">
        <f t="shared" si="114"/>
        <v>0</v>
      </c>
      <c r="X234" s="792">
        <f>IF(N234=0,0)+IF(N234&gt;0,W234/N234)</f>
        <v>0</v>
      </c>
      <c r="Y234" s="793"/>
      <c r="AH234" s="81" t="e">
        <f>+#REF!+Q234</f>
        <v>#REF!</v>
      </c>
    </row>
    <row r="235" spans="2:35" ht="21.75" customHeight="1">
      <c r="B235" s="245" t="s">
        <v>244</v>
      </c>
      <c r="C235" s="816" t="s">
        <v>245</v>
      </c>
      <c r="D235" s="817"/>
      <c r="E235" s="817"/>
      <c r="F235" s="817"/>
      <c r="G235" s="817"/>
      <c r="H235" s="817"/>
      <c r="I235" s="817"/>
      <c r="J235" s="818"/>
      <c r="K235" s="246" t="s">
        <v>145</v>
      </c>
      <c r="L235" s="247">
        <v>45</v>
      </c>
      <c r="M235" s="248">
        <v>53594</v>
      </c>
      <c r="N235" s="249">
        <f>ROUND(L235*M235,2)</f>
        <v>2411730</v>
      </c>
      <c r="O235" s="129"/>
      <c r="P235" s="250">
        <v>45</v>
      </c>
      <c r="Q235" s="656">
        <f t="shared" si="111"/>
        <v>2411730</v>
      </c>
      <c r="R235" s="251"/>
      <c r="S235" s="250"/>
      <c r="T235" s="143"/>
      <c r="U235" s="251"/>
      <c r="V235" s="262">
        <f>P235+S235</f>
        <v>45</v>
      </c>
      <c r="W235" s="143">
        <f t="shared" si="114"/>
        <v>2411730</v>
      </c>
      <c r="X235" s="792">
        <f>IF(N235=0,0)+IF(N235&gt;0,W235/N235)</f>
        <v>1</v>
      </c>
      <c r="Y235" s="793"/>
      <c r="Z235" s="6">
        <v>2410200</v>
      </c>
      <c r="AA235" s="6">
        <f t="shared" si="100"/>
        <v>1530</v>
      </c>
      <c r="AB235" s="7">
        <f t="shared" si="115"/>
        <v>0</v>
      </c>
      <c r="AD235" s="6">
        <f>+Z235/M235</f>
        <v>44.971452028212113</v>
      </c>
      <c r="AE235" s="79">
        <f t="shared" si="101"/>
        <v>0</v>
      </c>
      <c r="AG235" s="19">
        <v>34</v>
      </c>
      <c r="AH235" s="81">
        <f t="shared" si="96"/>
        <v>2411730</v>
      </c>
      <c r="AI235" s="19">
        <f>+AH235+AH236</f>
        <v>2411730</v>
      </c>
    </row>
    <row r="236" spans="2:35" ht="21.75" customHeight="1">
      <c r="B236" s="254" t="s">
        <v>244</v>
      </c>
      <c r="C236" s="819" t="s">
        <v>245</v>
      </c>
      <c r="D236" s="820"/>
      <c r="E236" s="820"/>
      <c r="F236" s="820"/>
      <c r="G236" s="820"/>
      <c r="H236" s="820"/>
      <c r="I236" s="820"/>
      <c r="J236" s="821"/>
      <c r="K236" s="255" t="s">
        <v>145</v>
      </c>
      <c r="L236" s="162">
        <v>45</v>
      </c>
      <c r="M236" s="163">
        <f>+M235-AG235</f>
        <v>53560</v>
      </c>
      <c r="N236" s="143"/>
      <c r="O236" s="129"/>
      <c r="P236" s="250">
        <v>-45</v>
      </c>
      <c r="Q236" s="656">
        <f t="shared" si="111"/>
        <v>-2410200</v>
      </c>
      <c r="R236" s="251"/>
      <c r="S236" s="250">
        <v>45</v>
      </c>
      <c r="T236" s="143">
        <f>ROUND(M236*S236,2)</f>
        <v>2410200</v>
      </c>
      <c r="U236" s="251"/>
      <c r="V236" s="262">
        <f>P236+S236</f>
        <v>0</v>
      </c>
      <c r="W236" s="143">
        <f t="shared" si="114"/>
        <v>0</v>
      </c>
      <c r="X236" s="792">
        <f>IF(N236=0,0)+IF(N236&gt;0,W236/N236)</f>
        <v>0</v>
      </c>
      <c r="Y236" s="793"/>
      <c r="AH236" s="81">
        <f t="shared" si="96"/>
        <v>0</v>
      </c>
    </row>
    <row r="237" spans="2:35" ht="21.75" customHeight="1">
      <c r="B237" s="254" t="s">
        <v>246</v>
      </c>
      <c r="C237" s="819" t="s">
        <v>247</v>
      </c>
      <c r="D237" s="820"/>
      <c r="E237" s="820"/>
      <c r="F237" s="820"/>
      <c r="G237" s="820"/>
      <c r="H237" s="820"/>
      <c r="I237" s="820"/>
      <c r="J237" s="821"/>
      <c r="K237" s="255" t="s">
        <v>63</v>
      </c>
      <c r="L237" s="162">
        <v>5</v>
      </c>
      <c r="M237" s="163">
        <v>71514</v>
      </c>
      <c r="N237" s="263">
        <f>ROUND(L237*M237,2)</f>
        <v>357570</v>
      </c>
      <c r="O237" s="129"/>
      <c r="P237" s="250"/>
      <c r="Q237" s="652">
        <f>ROUND(M237*P237,2)</f>
        <v>0</v>
      </c>
      <c r="R237" s="251"/>
      <c r="S237" s="250">
        <v>5</v>
      </c>
      <c r="T237" s="143">
        <f>ROUND(M237*S237,2)</f>
        <v>357570</v>
      </c>
      <c r="U237" s="251"/>
      <c r="V237" s="262">
        <f t="shared" si="112"/>
        <v>5</v>
      </c>
      <c r="W237" s="143">
        <f t="shared" si="114"/>
        <v>357570</v>
      </c>
      <c r="X237" s="792">
        <f t="shared" si="113"/>
        <v>1</v>
      </c>
      <c r="Y237" s="793"/>
      <c r="Z237" s="6">
        <v>357570</v>
      </c>
      <c r="AA237" s="6">
        <f t="shared" si="100"/>
        <v>0</v>
      </c>
      <c r="AB237" s="7">
        <f t="shared" si="115"/>
        <v>0</v>
      </c>
      <c r="AD237" s="6">
        <f>+Z237/M237</f>
        <v>5</v>
      </c>
      <c r="AE237" s="79">
        <f t="shared" si="101"/>
        <v>0</v>
      </c>
      <c r="AG237" s="19">
        <v>0</v>
      </c>
      <c r="AH237" s="81">
        <f t="shared" si="96"/>
        <v>357570</v>
      </c>
    </row>
    <row r="238" spans="2:35" ht="21.75" customHeight="1">
      <c r="B238" s="245" t="s">
        <v>248</v>
      </c>
      <c r="C238" s="816" t="s">
        <v>249</v>
      </c>
      <c r="D238" s="817"/>
      <c r="E238" s="817"/>
      <c r="F238" s="817"/>
      <c r="G238" s="817"/>
      <c r="H238" s="817"/>
      <c r="I238" s="817"/>
      <c r="J238" s="818"/>
      <c r="K238" s="246" t="s">
        <v>63</v>
      </c>
      <c r="L238" s="247">
        <v>4</v>
      </c>
      <c r="M238" s="248">
        <v>98622</v>
      </c>
      <c r="N238" s="249">
        <f>ROUND(L238*M238,2)</f>
        <v>394488</v>
      </c>
      <c r="O238" s="129"/>
      <c r="P238" s="250">
        <v>2</v>
      </c>
      <c r="Q238" s="652">
        <f>ROUND(M238*P238,2)</f>
        <v>197244</v>
      </c>
      <c r="R238" s="251"/>
      <c r="S238" s="250"/>
      <c r="T238" s="143">
        <f>ROUND(M238*S238,2)</f>
        <v>0</v>
      </c>
      <c r="U238" s="251"/>
      <c r="V238" s="262">
        <f t="shared" si="112"/>
        <v>2</v>
      </c>
      <c r="W238" s="143">
        <f t="shared" si="114"/>
        <v>197244</v>
      </c>
      <c r="X238" s="792">
        <f t="shared" si="113"/>
        <v>0.5</v>
      </c>
      <c r="Y238" s="793"/>
      <c r="AA238" s="6">
        <f t="shared" si="100"/>
        <v>197244</v>
      </c>
      <c r="AB238" s="7">
        <f t="shared" si="115"/>
        <v>197244</v>
      </c>
      <c r="AD238" s="6">
        <f>+Z238/M238</f>
        <v>0</v>
      </c>
      <c r="AE238" s="79">
        <f t="shared" si="101"/>
        <v>-197244</v>
      </c>
      <c r="AG238" s="19">
        <v>366</v>
      </c>
      <c r="AH238" s="81">
        <f t="shared" si="96"/>
        <v>197244</v>
      </c>
    </row>
    <row r="239" spans="2:35" ht="21.75" customHeight="1">
      <c r="B239" s="254" t="s">
        <v>248</v>
      </c>
      <c r="C239" s="819" t="s">
        <v>249</v>
      </c>
      <c r="D239" s="820"/>
      <c r="E239" s="820"/>
      <c r="F239" s="820"/>
      <c r="G239" s="820"/>
      <c r="H239" s="820"/>
      <c r="I239" s="820"/>
      <c r="J239" s="821"/>
      <c r="K239" s="255" t="s">
        <v>63</v>
      </c>
      <c r="L239" s="162">
        <v>4</v>
      </c>
      <c r="M239" s="163">
        <v>98256</v>
      </c>
      <c r="N239" s="263"/>
      <c r="O239" s="129"/>
      <c r="P239" s="250"/>
      <c r="Q239" s="652"/>
      <c r="R239" s="251"/>
      <c r="S239" s="250"/>
      <c r="T239" s="143"/>
      <c r="U239" s="251"/>
      <c r="V239" s="262"/>
      <c r="W239" s="143"/>
      <c r="X239" s="256"/>
      <c r="Y239" s="257"/>
    </row>
    <row r="240" spans="2:35" ht="21.75" customHeight="1">
      <c r="B240" s="258">
        <v>3.4</v>
      </c>
      <c r="C240" s="813" t="s">
        <v>250</v>
      </c>
      <c r="D240" s="814"/>
      <c r="E240" s="814"/>
      <c r="F240" s="814"/>
      <c r="G240" s="814"/>
      <c r="H240" s="814"/>
      <c r="I240" s="814"/>
      <c r="J240" s="815"/>
      <c r="K240" s="161"/>
      <c r="L240" s="162"/>
      <c r="M240" s="163"/>
      <c r="N240" s="143">
        <f>ROUND(L240*M240,2)</f>
        <v>0</v>
      </c>
      <c r="O240" s="129"/>
      <c r="P240" s="250"/>
      <c r="Q240" s="652">
        <f>ROUND(M240*P240,2)</f>
        <v>0</v>
      </c>
      <c r="R240" s="251"/>
      <c r="S240" s="250"/>
      <c r="T240" s="143">
        <f t="shared" ref="T240:T267" si="116">ROUND(M240*S240,2)</f>
        <v>0</v>
      </c>
      <c r="U240" s="251"/>
      <c r="V240" s="262">
        <f t="shared" si="112"/>
        <v>0</v>
      </c>
      <c r="W240" s="143">
        <f>ROUND(M240*V240,2)</f>
        <v>0</v>
      </c>
      <c r="X240" s="792">
        <f t="shared" si="113"/>
        <v>0</v>
      </c>
      <c r="Y240" s="793"/>
      <c r="AA240" s="6">
        <f t="shared" si="100"/>
        <v>0</v>
      </c>
      <c r="AB240" s="7">
        <f t="shared" si="115"/>
        <v>0</v>
      </c>
      <c r="AD240" s="6" t="e">
        <f>+Z240/M240</f>
        <v>#DIV/0!</v>
      </c>
      <c r="AE240" s="79">
        <f t="shared" si="101"/>
        <v>0</v>
      </c>
      <c r="AH240" s="81">
        <f t="shared" si="96"/>
        <v>0</v>
      </c>
    </row>
    <row r="241" spans="2:35" ht="21.75" customHeight="1">
      <c r="B241" s="245" t="s">
        <v>251</v>
      </c>
      <c r="C241" s="816" t="s">
        <v>252</v>
      </c>
      <c r="D241" s="817"/>
      <c r="E241" s="817"/>
      <c r="F241" s="817"/>
      <c r="G241" s="817"/>
      <c r="H241" s="817"/>
      <c r="I241" s="817"/>
      <c r="J241" s="818"/>
      <c r="K241" s="246" t="s">
        <v>63</v>
      </c>
      <c r="L241" s="247">
        <v>2</v>
      </c>
      <c r="M241" s="248">
        <v>486391</v>
      </c>
      <c r="N241" s="249">
        <f>ROUND(L241*M241,2)</f>
        <v>972782</v>
      </c>
      <c r="O241" s="129"/>
      <c r="P241" s="250"/>
      <c r="Q241" s="652">
        <f>ROUND(M241*P241,2)</f>
        <v>0</v>
      </c>
      <c r="R241" s="251"/>
      <c r="S241" s="250"/>
      <c r="T241" s="143">
        <f t="shared" si="116"/>
        <v>0</v>
      </c>
      <c r="U241" s="251"/>
      <c r="V241" s="262">
        <f>P242+S242</f>
        <v>0</v>
      </c>
      <c r="W241" s="143">
        <f>ROUND(M241*V241,2)</f>
        <v>0</v>
      </c>
      <c r="X241" s="792">
        <f t="shared" si="113"/>
        <v>0</v>
      </c>
      <c r="Y241" s="793"/>
      <c r="Z241" s="6">
        <v>971410</v>
      </c>
      <c r="AA241" s="6">
        <f t="shared" si="100"/>
        <v>-971410</v>
      </c>
      <c r="AB241" s="7">
        <f t="shared" si="115"/>
        <v>972782</v>
      </c>
      <c r="AD241" s="6">
        <f>+Z241/M241</f>
        <v>1.9971792241221569</v>
      </c>
      <c r="AE241" s="79">
        <f t="shared" si="101"/>
        <v>-972782</v>
      </c>
      <c r="AG241" s="19">
        <v>686</v>
      </c>
      <c r="AH241" s="81">
        <f>+T242+Q241</f>
        <v>971410</v>
      </c>
    </row>
    <row r="242" spans="2:35" ht="21.75" customHeight="1">
      <c r="B242" s="254" t="s">
        <v>251</v>
      </c>
      <c r="C242" s="819" t="s">
        <v>252</v>
      </c>
      <c r="D242" s="820"/>
      <c r="E242" s="820"/>
      <c r="F242" s="820"/>
      <c r="G242" s="820"/>
      <c r="H242" s="820"/>
      <c r="I242" s="820"/>
      <c r="J242" s="821"/>
      <c r="K242" s="255" t="s">
        <v>63</v>
      </c>
      <c r="L242" s="162">
        <v>2</v>
      </c>
      <c r="M242" s="163">
        <f>+M241-AG241</f>
        <v>485705</v>
      </c>
      <c r="N242" s="143"/>
      <c r="O242" s="129"/>
      <c r="P242" s="250">
        <v>-2</v>
      </c>
      <c r="Q242" s="656">
        <f t="shared" ref="Q242" si="117">ROUND(M242*P242,2)</f>
        <v>-971410</v>
      </c>
      <c r="R242" s="251"/>
      <c r="S242" s="250">
        <v>2</v>
      </c>
      <c r="T242" s="143">
        <f t="shared" si="116"/>
        <v>971410</v>
      </c>
      <c r="U242" s="251"/>
      <c r="V242" s="262"/>
      <c r="W242" s="143"/>
      <c r="X242" s="256"/>
      <c r="Y242" s="257"/>
      <c r="AH242" s="81" t="e">
        <f>+#REF!+Q242</f>
        <v>#REF!</v>
      </c>
    </row>
    <row r="243" spans="2:35" ht="21.75" customHeight="1">
      <c r="B243" s="344">
        <v>4</v>
      </c>
      <c r="C243" s="900" t="s">
        <v>128</v>
      </c>
      <c r="D243" s="901"/>
      <c r="E243" s="901"/>
      <c r="F243" s="901"/>
      <c r="G243" s="901"/>
      <c r="H243" s="901"/>
      <c r="I243" s="901"/>
      <c r="J243" s="902"/>
      <c r="K243" s="345"/>
      <c r="L243" s="346"/>
      <c r="M243" s="347"/>
      <c r="N243" s="347"/>
      <c r="O243" s="111"/>
      <c r="P243" s="250"/>
      <c r="Q243" s="652">
        <f>ROUND(M243*P243,2)</f>
        <v>0</v>
      </c>
      <c r="R243" s="251"/>
      <c r="S243" s="250"/>
      <c r="T243" s="143">
        <f t="shared" si="116"/>
        <v>0</v>
      </c>
      <c r="U243" s="251"/>
      <c r="V243" s="262">
        <f t="shared" si="107"/>
        <v>0</v>
      </c>
      <c r="W243" s="143">
        <f t="shared" ref="W243:W255" si="118">ROUND(M243*V243,2)</f>
        <v>0</v>
      </c>
      <c r="X243" s="792">
        <f t="shared" si="109"/>
        <v>0</v>
      </c>
      <c r="Y243" s="793"/>
      <c r="AA243" s="6">
        <f t="shared" si="100"/>
        <v>0</v>
      </c>
      <c r="AB243" s="7">
        <f t="shared" si="115"/>
        <v>0</v>
      </c>
      <c r="AD243" s="6" t="e">
        <f>+Z243/M243</f>
        <v>#DIV/0!</v>
      </c>
      <c r="AE243" s="79">
        <f t="shared" si="101"/>
        <v>0</v>
      </c>
      <c r="AH243" s="81">
        <f t="shared" si="96"/>
        <v>0</v>
      </c>
    </row>
    <row r="244" spans="2:35" ht="21.75" customHeight="1">
      <c r="B244" s="258">
        <v>4.0999999999999996</v>
      </c>
      <c r="C244" s="813" t="s">
        <v>129</v>
      </c>
      <c r="D244" s="814"/>
      <c r="E244" s="814"/>
      <c r="F244" s="814"/>
      <c r="G244" s="814"/>
      <c r="H244" s="814"/>
      <c r="I244" s="814"/>
      <c r="J244" s="815"/>
      <c r="K244" s="161"/>
      <c r="L244" s="162"/>
      <c r="M244" s="163"/>
      <c r="N244" s="143">
        <f>ROUND(L244*M244,2)</f>
        <v>0</v>
      </c>
      <c r="O244" s="129"/>
      <c r="P244" s="250"/>
      <c r="Q244" s="652">
        <f>ROUND(M244*P244,2)</f>
        <v>0</v>
      </c>
      <c r="R244" s="251"/>
      <c r="S244" s="250"/>
      <c r="T244" s="143">
        <f t="shared" si="116"/>
        <v>0</v>
      </c>
      <c r="U244" s="251"/>
      <c r="V244" s="262">
        <f t="shared" si="107"/>
        <v>0</v>
      </c>
      <c r="W244" s="143">
        <f t="shared" si="118"/>
        <v>0</v>
      </c>
      <c r="X244" s="792">
        <f t="shared" si="109"/>
        <v>0</v>
      </c>
      <c r="Y244" s="793"/>
      <c r="AA244" s="6">
        <f t="shared" si="100"/>
        <v>0</v>
      </c>
      <c r="AB244" s="7">
        <f t="shared" si="115"/>
        <v>0</v>
      </c>
      <c r="AD244" s="6" t="e">
        <f>+Z244/M244</f>
        <v>#DIV/0!</v>
      </c>
      <c r="AE244" s="79">
        <f t="shared" si="101"/>
        <v>0</v>
      </c>
      <c r="AH244" s="81">
        <f t="shared" si="96"/>
        <v>0</v>
      </c>
    </row>
    <row r="245" spans="2:35" ht="21.75" customHeight="1">
      <c r="B245" s="245" t="s">
        <v>130</v>
      </c>
      <c r="C245" s="816" t="s">
        <v>131</v>
      </c>
      <c r="D245" s="817"/>
      <c r="E245" s="817"/>
      <c r="F245" s="817"/>
      <c r="G245" s="817"/>
      <c r="H245" s="817"/>
      <c r="I245" s="817"/>
      <c r="J245" s="818"/>
      <c r="K245" s="246" t="s">
        <v>95</v>
      </c>
      <c r="L245" s="247">
        <v>4.67</v>
      </c>
      <c r="M245" s="248">
        <v>876276</v>
      </c>
      <c r="N245" s="249">
        <f>ROUND(L245*M245,2)</f>
        <v>4092208.92</v>
      </c>
      <c r="O245" s="129"/>
      <c r="P245" s="250">
        <v>4.67</v>
      </c>
      <c r="Q245" s="656">
        <f t="shared" ref="Q245" si="119">ROUND(M245*P245,2)</f>
        <v>4092208.92</v>
      </c>
      <c r="R245" s="251"/>
      <c r="S245" s="250"/>
      <c r="T245" s="143">
        <f t="shared" si="116"/>
        <v>0</v>
      </c>
      <c r="U245" s="251"/>
      <c r="V245" s="262">
        <f>P245+S245</f>
        <v>4.67</v>
      </c>
      <c r="W245" s="143">
        <f t="shared" si="118"/>
        <v>4092208.92</v>
      </c>
      <c r="X245" s="792">
        <f>IF(N245=0,0)+IF(N245&gt;0,W245/N245)</f>
        <v>1</v>
      </c>
      <c r="Y245" s="793"/>
      <c r="Z245" s="6">
        <v>3555403.9300344824</v>
      </c>
      <c r="AA245" s="6">
        <f t="shared" si="100"/>
        <v>536804.98996551754</v>
      </c>
      <c r="AB245" s="7">
        <f t="shared" si="115"/>
        <v>0</v>
      </c>
      <c r="AD245" s="6">
        <f>+Z245/M245</f>
        <v>4.0574019259165857</v>
      </c>
      <c r="AE245" s="79">
        <f t="shared" si="101"/>
        <v>0</v>
      </c>
      <c r="AG245" s="19">
        <v>345</v>
      </c>
      <c r="AH245" s="81">
        <f>+T246+Q245</f>
        <v>7648488.7799999993</v>
      </c>
    </row>
    <row r="246" spans="2:35" ht="21.75" customHeight="1">
      <c r="B246" s="254" t="s">
        <v>130</v>
      </c>
      <c r="C246" s="819" t="s">
        <v>131</v>
      </c>
      <c r="D246" s="820"/>
      <c r="E246" s="820"/>
      <c r="F246" s="820"/>
      <c r="G246" s="820"/>
      <c r="H246" s="820"/>
      <c r="I246" s="820"/>
      <c r="J246" s="821"/>
      <c r="K246" s="255" t="s">
        <v>95</v>
      </c>
      <c r="L246" s="162">
        <v>4.67</v>
      </c>
      <c r="M246" s="163">
        <f>+M245-AG245</f>
        <v>875931</v>
      </c>
      <c r="N246" s="263"/>
      <c r="O246" s="129"/>
      <c r="P246" s="250">
        <v>-4.0599999999999996</v>
      </c>
      <c r="Q246" s="656">
        <f t="shared" ref="Q246" si="120">ROUND(M246*P246,2)</f>
        <v>-3556279.86</v>
      </c>
      <c r="R246" s="251"/>
      <c r="S246" s="250">
        <v>4.0599999999999996</v>
      </c>
      <c r="T246" s="143">
        <f t="shared" si="116"/>
        <v>3556279.86</v>
      </c>
      <c r="U246" s="251"/>
      <c r="V246" s="262">
        <f>P246+S246</f>
        <v>0</v>
      </c>
      <c r="W246" s="143">
        <f t="shared" si="118"/>
        <v>0</v>
      </c>
      <c r="X246" s="792">
        <f>IF(N246=0,0)+IF(N246&gt;0,W246/N246)</f>
        <v>0</v>
      </c>
      <c r="Y246" s="793"/>
      <c r="AH246" s="81" t="e">
        <f>+#REF!+Q246</f>
        <v>#REF!</v>
      </c>
    </row>
    <row r="247" spans="2:35" ht="21.75" customHeight="1">
      <c r="B247" s="258">
        <v>4.2</v>
      </c>
      <c r="C247" s="813" t="s">
        <v>132</v>
      </c>
      <c r="D247" s="814"/>
      <c r="E247" s="814"/>
      <c r="F247" s="814"/>
      <c r="G247" s="814"/>
      <c r="H247" s="814"/>
      <c r="I247" s="814"/>
      <c r="J247" s="815"/>
      <c r="K247" s="161"/>
      <c r="L247" s="162"/>
      <c r="M247" s="163"/>
      <c r="N247" s="143">
        <f>ROUND(L247*M247,2)</f>
        <v>0</v>
      </c>
      <c r="O247" s="129"/>
      <c r="P247" s="250"/>
      <c r="Q247" s="652">
        <f>ROUND(M247*P247,2)</f>
        <v>0</v>
      </c>
      <c r="R247" s="251"/>
      <c r="S247" s="250"/>
      <c r="T247" s="143">
        <f t="shared" si="116"/>
        <v>0</v>
      </c>
      <c r="U247" s="251"/>
      <c r="V247" s="262">
        <f t="shared" si="107"/>
        <v>0</v>
      </c>
      <c r="W247" s="143">
        <f t="shared" si="118"/>
        <v>0</v>
      </c>
      <c r="X247" s="792">
        <f t="shared" si="109"/>
        <v>0</v>
      </c>
      <c r="Y247" s="793"/>
      <c r="AA247" s="6">
        <f t="shared" si="100"/>
        <v>0</v>
      </c>
      <c r="AB247" s="7">
        <f t="shared" si="115"/>
        <v>0</v>
      </c>
      <c r="AD247" s="6" t="e">
        <f>+Z247/M247</f>
        <v>#DIV/0!</v>
      </c>
      <c r="AE247" s="79">
        <f t="shared" si="101"/>
        <v>0</v>
      </c>
      <c r="AH247" s="81">
        <f t="shared" si="96"/>
        <v>0</v>
      </c>
    </row>
    <row r="248" spans="2:35" ht="21.75" customHeight="1">
      <c r="B248" s="245" t="s">
        <v>133</v>
      </c>
      <c r="C248" s="816" t="s">
        <v>134</v>
      </c>
      <c r="D248" s="817"/>
      <c r="E248" s="817"/>
      <c r="F248" s="817"/>
      <c r="G248" s="817"/>
      <c r="H248" s="817"/>
      <c r="I248" s="817"/>
      <c r="J248" s="818"/>
      <c r="K248" s="246" t="s">
        <v>95</v>
      </c>
      <c r="L248" s="247">
        <v>4.38</v>
      </c>
      <c r="M248" s="248">
        <v>885027</v>
      </c>
      <c r="N248" s="249">
        <f>ROUND(L248*M248,2)</f>
        <v>3876418.26</v>
      </c>
      <c r="O248" s="129"/>
      <c r="P248" s="250">
        <f>4+0.37586</f>
        <v>4.3758600000000003</v>
      </c>
      <c r="Q248" s="656">
        <f t="shared" ref="Q248:Q249" si="121">ROUND(M248*P248,2)</f>
        <v>3872754.25</v>
      </c>
      <c r="R248" s="251"/>
      <c r="S248" s="250"/>
      <c r="T248" s="143">
        <f t="shared" si="116"/>
        <v>0</v>
      </c>
      <c r="U248" s="251"/>
      <c r="V248" s="262">
        <f>P248+S248</f>
        <v>4.3758600000000003</v>
      </c>
      <c r="W248" s="143">
        <f t="shared" si="118"/>
        <v>3872754.25</v>
      </c>
      <c r="X248" s="792">
        <f>IF(N248=0,0)+IF(N248&gt;0,W248/N248)</f>
        <v>0.99905479497973482</v>
      </c>
      <c r="Y248" s="793"/>
      <c r="Z248" s="6">
        <v>3537785.39</v>
      </c>
      <c r="AA248" s="6">
        <f t="shared" si="100"/>
        <v>334968.85999999987</v>
      </c>
      <c r="AB248" s="7">
        <f t="shared" si="115"/>
        <v>3664.0099999997765</v>
      </c>
      <c r="AD248" s="6">
        <f>+Z248/M248</f>
        <v>3.9973756619854539</v>
      </c>
      <c r="AE248" s="79">
        <f t="shared" si="101"/>
        <v>-3664.0099999997765</v>
      </c>
      <c r="AF248" s="80">
        <f>+V248-L248</f>
        <v>-4.1399999999995885E-3</v>
      </c>
      <c r="AG248" s="19">
        <v>417</v>
      </c>
      <c r="AH248" s="81">
        <f>+T249+Q248</f>
        <v>7411194.25</v>
      </c>
    </row>
    <row r="249" spans="2:35" ht="21.75" customHeight="1">
      <c r="B249" s="254" t="s">
        <v>133</v>
      </c>
      <c r="C249" s="819" t="s">
        <v>134</v>
      </c>
      <c r="D249" s="820"/>
      <c r="E249" s="820"/>
      <c r="F249" s="820"/>
      <c r="G249" s="820"/>
      <c r="H249" s="820"/>
      <c r="I249" s="820"/>
      <c r="J249" s="821"/>
      <c r="K249" s="255" t="s">
        <v>95</v>
      </c>
      <c r="L249" s="162">
        <v>4.38</v>
      </c>
      <c r="M249" s="163">
        <f>+M248-AG248</f>
        <v>884610</v>
      </c>
      <c r="N249" s="143"/>
      <c r="O249" s="129"/>
      <c r="P249" s="250">
        <v>-4</v>
      </c>
      <c r="Q249" s="656">
        <f t="shared" si="121"/>
        <v>-3538440</v>
      </c>
      <c r="R249" s="129"/>
      <c r="S249" s="250">
        <v>4</v>
      </c>
      <c r="T249" s="143">
        <f t="shared" si="116"/>
        <v>3538440</v>
      </c>
      <c r="U249" s="251"/>
      <c r="V249" s="262">
        <f>P249+S249</f>
        <v>0</v>
      </c>
      <c r="W249" s="143">
        <f t="shared" si="118"/>
        <v>0</v>
      </c>
      <c r="X249" s="792">
        <f>IF(N249=0,0)+IF(N249&gt;0,W249/N249)</f>
        <v>0</v>
      </c>
      <c r="Y249" s="793"/>
      <c r="AH249" s="81" t="e">
        <f>+#REF!+Q249</f>
        <v>#REF!</v>
      </c>
      <c r="AI249" s="19" t="e">
        <f>+AH249+AH248</f>
        <v>#REF!</v>
      </c>
    </row>
    <row r="250" spans="2:35" ht="21.75" customHeight="1">
      <c r="B250" s="258">
        <v>4.3</v>
      </c>
      <c r="C250" s="813" t="s">
        <v>253</v>
      </c>
      <c r="D250" s="814"/>
      <c r="E250" s="814"/>
      <c r="F250" s="814"/>
      <c r="G250" s="814"/>
      <c r="H250" s="814"/>
      <c r="I250" s="814"/>
      <c r="J250" s="815"/>
      <c r="K250" s="161"/>
      <c r="L250" s="162"/>
      <c r="M250" s="163"/>
      <c r="N250" s="143">
        <f>ROUND(L250*M250,2)</f>
        <v>0</v>
      </c>
      <c r="O250" s="129"/>
      <c r="P250" s="250"/>
      <c r="Q250" s="656">
        <f>ROUND(M250*P250,2)</f>
        <v>0</v>
      </c>
      <c r="R250" s="129"/>
      <c r="S250" s="261"/>
      <c r="T250" s="143">
        <f t="shared" si="116"/>
        <v>0</v>
      </c>
      <c r="U250" s="251"/>
      <c r="V250" s="262">
        <f t="shared" si="107"/>
        <v>0</v>
      </c>
      <c r="W250" s="143">
        <f t="shared" si="118"/>
        <v>0</v>
      </c>
      <c r="X250" s="792">
        <f t="shared" si="109"/>
        <v>0</v>
      </c>
      <c r="Y250" s="793"/>
      <c r="AA250" s="6">
        <f t="shared" si="100"/>
        <v>0</v>
      </c>
      <c r="AB250" s="7">
        <f t="shared" si="115"/>
        <v>0</v>
      </c>
      <c r="AD250" s="6" t="e">
        <f>+Z250/M250</f>
        <v>#DIV/0!</v>
      </c>
      <c r="AE250" s="79">
        <f t="shared" si="101"/>
        <v>0</v>
      </c>
      <c r="AF250" s="80">
        <v>3.4137237357868999</v>
      </c>
      <c r="AH250" s="81">
        <f t="shared" si="96"/>
        <v>0</v>
      </c>
    </row>
    <row r="251" spans="2:35" ht="21.75" customHeight="1">
      <c r="B251" s="264" t="s">
        <v>254</v>
      </c>
      <c r="C251" s="796" t="s">
        <v>255</v>
      </c>
      <c r="D251" s="797"/>
      <c r="E251" s="797"/>
      <c r="F251" s="797"/>
      <c r="G251" s="797"/>
      <c r="H251" s="797"/>
      <c r="I251" s="797"/>
      <c r="J251" s="798"/>
      <c r="K251" s="161" t="s">
        <v>74</v>
      </c>
      <c r="L251" s="162">
        <v>17.600000000000001</v>
      </c>
      <c r="M251" s="163">
        <v>97830</v>
      </c>
      <c r="N251" s="143">
        <f>ROUND(L251*M251,2)</f>
        <v>1721808</v>
      </c>
      <c r="O251" s="129"/>
      <c r="P251" s="250">
        <v>5.4550000000000001</v>
      </c>
      <c r="Q251" s="656">
        <f>ROUND(M251*P251,2)</f>
        <v>533662.65</v>
      </c>
      <c r="R251" s="129"/>
      <c r="S251" s="261">
        <v>10.4</v>
      </c>
      <c r="T251" s="143">
        <f t="shared" si="116"/>
        <v>1017432</v>
      </c>
      <c r="U251" s="251"/>
      <c r="V251" s="262">
        <f t="shared" si="107"/>
        <v>15.855</v>
      </c>
      <c r="W251" s="143">
        <f t="shared" si="118"/>
        <v>1551094.65</v>
      </c>
      <c r="X251" s="792">
        <f t="shared" si="109"/>
        <v>0.90085227272727264</v>
      </c>
      <c r="Y251" s="793"/>
      <c r="Z251" s="6">
        <v>1016942.85</v>
      </c>
      <c r="AA251" s="6">
        <f t="shared" si="100"/>
        <v>534151.79999999993</v>
      </c>
      <c r="AB251" s="7">
        <f t="shared" si="115"/>
        <v>170713.35000000009</v>
      </c>
      <c r="AD251" s="6">
        <f>+Z251/M251</f>
        <v>10.395</v>
      </c>
      <c r="AE251" s="79">
        <f t="shared" si="101"/>
        <v>-170713.35000000009</v>
      </c>
      <c r="AG251" s="19">
        <v>0</v>
      </c>
      <c r="AH251" s="81">
        <f t="shared" si="96"/>
        <v>1551094.65</v>
      </c>
    </row>
    <row r="252" spans="2:35" ht="21.75" customHeight="1">
      <c r="B252" s="344">
        <v>5</v>
      </c>
      <c r="C252" s="900" t="s">
        <v>135</v>
      </c>
      <c r="D252" s="901"/>
      <c r="E252" s="901"/>
      <c r="F252" s="901"/>
      <c r="G252" s="901"/>
      <c r="H252" s="901"/>
      <c r="I252" s="901"/>
      <c r="J252" s="902"/>
      <c r="K252" s="345"/>
      <c r="L252" s="346"/>
      <c r="M252" s="347"/>
      <c r="N252" s="347"/>
      <c r="O252" s="111"/>
      <c r="P252" s="250"/>
      <c r="Q252" s="656">
        <f>ROUND(M252*P252,2)</f>
        <v>0</v>
      </c>
      <c r="R252" s="129"/>
      <c r="S252" s="261"/>
      <c r="T252" s="650"/>
      <c r="U252" s="251"/>
      <c r="V252" s="262">
        <f t="shared" si="107"/>
        <v>0</v>
      </c>
      <c r="W252" s="143">
        <f t="shared" si="118"/>
        <v>0</v>
      </c>
      <c r="X252" s="792">
        <f t="shared" si="109"/>
        <v>0</v>
      </c>
      <c r="Y252" s="793"/>
      <c r="AA252" s="6">
        <f t="shared" si="100"/>
        <v>0</v>
      </c>
      <c r="AB252" s="7">
        <f t="shared" si="115"/>
        <v>0</v>
      </c>
      <c r="AD252" s="6" t="e">
        <f>+Z252/M252</f>
        <v>#DIV/0!</v>
      </c>
      <c r="AE252" s="79">
        <f t="shared" si="101"/>
        <v>0</v>
      </c>
      <c r="AH252" s="81">
        <f t="shared" si="96"/>
        <v>0</v>
      </c>
    </row>
    <row r="253" spans="2:35" ht="21.75" customHeight="1">
      <c r="B253" s="258">
        <v>5.2</v>
      </c>
      <c r="C253" s="813" t="s">
        <v>136</v>
      </c>
      <c r="D253" s="814"/>
      <c r="E253" s="814"/>
      <c r="F253" s="814"/>
      <c r="G253" s="814"/>
      <c r="H253" s="814"/>
      <c r="I253" s="814"/>
      <c r="J253" s="815"/>
      <c r="K253" s="161"/>
      <c r="L253" s="162"/>
      <c r="M253" s="163"/>
      <c r="N253" s="143">
        <f>ROUND(L253*M253,2)</f>
        <v>0</v>
      </c>
      <c r="O253" s="129"/>
      <c r="P253" s="250"/>
      <c r="Q253" s="656">
        <f>ROUND(M253*P253,2)</f>
        <v>0</v>
      </c>
      <c r="R253" s="129"/>
      <c r="S253" s="261"/>
      <c r="T253" s="143">
        <f t="shared" si="116"/>
        <v>0</v>
      </c>
      <c r="U253" s="251"/>
      <c r="V253" s="262">
        <f t="shared" si="107"/>
        <v>0</v>
      </c>
      <c r="W253" s="143">
        <f t="shared" si="118"/>
        <v>0</v>
      </c>
      <c r="X253" s="792">
        <f t="shared" si="109"/>
        <v>0</v>
      </c>
      <c r="Y253" s="793"/>
      <c r="AA253" s="6">
        <f t="shared" si="100"/>
        <v>0</v>
      </c>
      <c r="AB253" s="7">
        <f t="shared" si="115"/>
        <v>0</v>
      </c>
      <c r="AD253" s="6" t="e">
        <f>+Z253/M253</f>
        <v>#DIV/0!</v>
      </c>
      <c r="AE253" s="79">
        <f t="shared" si="101"/>
        <v>0</v>
      </c>
      <c r="AH253" s="81">
        <f t="shared" si="96"/>
        <v>0</v>
      </c>
    </row>
    <row r="254" spans="2:35" ht="21.75" customHeight="1">
      <c r="B254" s="245" t="s">
        <v>256</v>
      </c>
      <c r="C254" s="816" t="s">
        <v>257</v>
      </c>
      <c r="D254" s="817"/>
      <c r="E254" s="817"/>
      <c r="F254" s="817"/>
      <c r="G254" s="817"/>
      <c r="H254" s="817"/>
      <c r="I254" s="817"/>
      <c r="J254" s="818"/>
      <c r="K254" s="246" t="s">
        <v>74</v>
      </c>
      <c r="L254" s="247">
        <v>109.31</v>
      </c>
      <c r="M254" s="248">
        <v>96217</v>
      </c>
      <c r="N254" s="249">
        <f>ROUND(L254*M254,2)</f>
        <v>10517480.27</v>
      </c>
      <c r="O254" s="129"/>
      <c r="P254" s="250">
        <v>93.54</v>
      </c>
      <c r="Q254" s="656">
        <f t="shared" ref="Q254:Q255" si="122">ROUND(M254*P254,2)</f>
        <v>9000138.1799999997</v>
      </c>
      <c r="R254" s="129"/>
      <c r="S254" s="261"/>
      <c r="T254" s="143">
        <f t="shared" si="116"/>
        <v>0</v>
      </c>
      <c r="U254" s="251"/>
      <c r="V254" s="262">
        <f>P254+S254</f>
        <v>93.54</v>
      </c>
      <c r="W254" s="143">
        <f t="shared" si="118"/>
        <v>9000138.1799999997</v>
      </c>
      <c r="X254" s="792">
        <f>IF(N254=0,0)+IF(N254&gt;0,W254/N254)</f>
        <v>0.85573140609276366</v>
      </c>
      <c r="Y254" s="793"/>
      <c r="Z254" s="6">
        <v>8482859.5999999996</v>
      </c>
      <c r="AA254" s="6">
        <f t="shared" si="100"/>
        <v>517278.58000000007</v>
      </c>
      <c r="AB254" s="7">
        <f t="shared" si="115"/>
        <v>1517342.0899999999</v>
      </c>
      <c r="AD254" s="6">
        <f>+Z254/M254</f>
        <v>88.163833833937872</v>
      </c>
      <c r="AE254" s="79">
        <f t="shared" si="101"/>
        <v>-1517342.0899999999</v>
      </c>
      <c r="AG254" s="19">
        <v>37</v>
      </c>
      <c r="AH254" s="81">
        <f>+T255+Q254</f>
        <v>17490908.579999998</v>
      </c>
    </row>
    <row r="255" spans="2:35" ht="21.75" customHeight="1">
      <c r="B255" s="254" t="s">
        <v>256</v>
      </c>
      <c r="C255" s="819" t="s">
        <v>257</v>
      </c>
      <c r="D255" s="820"/>
      <c r="E255" s="820"/>
      <c r="F255" s="820"/>
      <c r="G255" s="820"/>
      <c r="H255" s="820"/>
      <c r="I255" s="820"/>
      <c r="J255" s="821"/>
      <c r="K255" s="255" t="s">
        <v>74</v>
      </c>
      <c r="L255" s="162">
        <v>109.31</v>
      </c>
      <c r="M255" s="163">
        <f>+M254-AG254</f>
        <v>96180</v>
      </c>
      <c r="N255" s="143"/>
      <c r="O255" s="129"/>
      <c r="P255" s="250">
        <v>-88.28</v>
      </c>
      <c r="Q255" s="656">
        <f t="shared" si="122"/>
        <v>-8490770.4000000004</v>
      </c>
      <c r="R255" s="129"/>
      <c r="S255" s="261">
        <v>88.28</v>
      </c>
      <c r="T255" s="143">
        <f t="shared" si="116"/>
        <v>8490770.4000000004</v>
      </c>
      <c r="U255" s="251"/>
      <c r="V255" s="262">
        <f>P255+S255</f>
        <v>0</v>
      </c>
      <c r="W255" s="143">
        <f t="shared" si="118"/>
        <v>0</v>
      </c>
      <c r="X255" s="792">
        <f>IF(N255=0,0)+IF(N255&gt;0,W255/N255)</f>
        <v>0</v>
      </c>
      <c r="Y255" s="793"/>
      <c r="AH255" s="81" t="e">
        <f>+#REF!+Q255</f>
        <v>#REF!</v>
      </c>
    </row>
    <row r="256" spans="2:35" ht="21.75" customHeight="1">
      <c r="B256" s="344">
        <v>6</v>
      </c>
      <c r="C256" s="900" t="s">
        <v>141</v>
      </c>
      <c r="D256" s="901"/>
      <c r="E256" s="901"/>
      <c r="F256" s="901"/>
      <c r="G256" s="901"/>
      <c r="H256" s="901"/>
      <c r="I256" s="901"/>
      <c r="J256" s="902"/>
      <c r="K256" s="345"/>
      <c r="L256" s="346"/>
      <c r="M256" s="347"/>
      <c r="N256" s="347"/>
      <c r="O256" s="111"/>
      <c r="P256" s="250"/>
      <c r="Q256" s="656">
        <f t="shared" ref="Q256:Q268" si="123">ROUND(M256*P256,2)</f>
        <v>0</v>
      </c>
      <c r="R256" s="129"/>
      <c r="S256" s="261"/>
      <c r="T256" s="143">
        <f t="shared" si="116"/>
        <v>0</v>
      </c>
      <c r="U256" s="251"/>
      <c r="V256" s="262">
        <f t="shared" si="107"/>
        <v>0</v>
      </c>
      <c r="W256" s="143">
        <f t="shared" ref="W256:W266" si="124">ROUND(M256*V256,2)</f>
        <v>0</v>
      </c>
      <c r="X256" s="792">
        <f t="shared" si="109"/>
        <v>0</v>
      </c>
      <c r="Y256" s="793"/>
      <c r="AA256" s="6">
        <f t="shared" si="100"/>
        <v>0</v>
      </c>
      <c r="AB256" s="7">
        <f t="shared" si="115"/>
        <v>0</v>
      </c>
      <c r="AD256" s="6" t="e">
        <f t="shared" ref="AD256:AD267" si="125">+Z256/M256</f>
        <v>#DIV/0!</v>
      </c>
      <c r="AE256" s="79">
        <f t="shared" si="101"/>
        <v>0</v>
      </c>
      <c r="AH256" s="81">
        <f t="shared" si="96"/>
        <v>0</v>
      </c>
    </row>
    <row r="257" spans="1:34" ht="21.75" customHeight="1">
      <c r="B257" s="258">
        <v>6.1</v>
      </c>
      <c r="C257" s="813" t="s">
        <v>142</v>
      </c>
      <c r="D257" s="814"/>
      <c r="E257" s="814"/>
      <c r="F257" s="814"/>
      <c r="G257" s="814"/>
      <c r="H257" s="814"/>
      <c r="I257" s="814"/>
      <c r="J257" s="815"/>
      <c r="K257" s="161"/>
      <c r="L257" s="162"/>
      <c r="M257" s="163"/>
      <c r="N257" s="143">
        <f>ROUND(L257*M257,2)</f>
        <v>0</v>
      </c>
      <c r="O257" s="129"/>
      <c r="P257" s="250"/>
      <c r="Q257" s="656">
        <f t="shared" si="123"/>
        <v>0</v>
      </c>
      <c r="R257" s="129"/>
      <c r="S257" s="261"/>
      <c r="T257" s="143">
        <f t="shared" si="116"/>
        <v>0</v>
      </c>
      <c r="U257" s="251"/>
      <c r="V257" s="262">
        <f t="shared" si="107"/>
        <v>0</v>
      </c>
      <c r="W257" s="143">
        <f t="shared" si="124"/>
        <v>0</v>
      </c>
      <c r="X257" s="792">
        <f t="shared" si="109"/>
        <v>0</v>
      </c>
      <c r="Y257" s="793"/>
      <c r="AA257" s="6">
        <f t="shared" si="100"/>
        <v>0</v>
      </c>
      <c r="AB257" s="7">
        <f t="shared" si="115"/>
        <v>0</v>
      </c>
      <c r="AD257" s="6" t="e">
        <f t="shared" si="125"/>
        <v>#DIV/0!</v>
      </c>
      <c r="AE257" s="79">
        <f t="shared" si="101"/>
        <v>0</v>
      </c>
      <c r="AH257" s="81">
        <f t="shared" si="96"/>
        <v>0</v>
      </c>
    </row>
    <row r="258" spans="1:34" s="80" customFormat="1" ht="21.75" customHeight="1">
      <c r="A258" s="19"/>
      <c r="B258" s="254" t="s">
        <v>143</v>
      </c>
      <c r="C258" s="819" t="s">
        <v>144</v>
      </c>
      <c r="D258" s="820"/>
      <c r="E258" s="820"/>
      <c r="F258" s="820"/>
      <c r="G258" s="820"/>
      <c r="H258" s="820"/>
      <c r="I258" s="820"/>
      <c r="J258" s="821"/>
      <c r="K258" s="255" t="s">
        <v>145</v>
      </c>
      <c r="L258" s="162">
        <v>37.840000000000003</v>
      </c>
      <c r="M258" s="163">
        <v>80200</v>
      </c>
      <c r="N258" s="263">
        <f>ROUND(L258*M258,2)</f>
        <v>3034768</v>
      </c>
      <c r="O258" s="129"/>
      <c r="P258" s="250"/>
      <c r="Q258" s="656">
        <f t="shared" si="123"/>
        <v>0</v>
      </c>
      <c r="R258" s="129"/>
      <c r="S258" s="261"/>
      <c r="T258" s="143">
        <f t="shared" si="116"/>
        <v>0</v>
      </c>
      <c r="U258" s="251"/>
      <c r="V258" s="262">
        <f t="shared" si="107"/>
        <v>0</v>
      </c>
      <c r="W258" s="143">
        <f t="shared" si="124"/>
        <v>0</v>
      </c>
      <c r="X258" s="792">
        <f t="shared" si="109"/>
        <v>0</v>
      </c>
      <c r="Y258" s="793"/>
      <c r="Z258" s="6"/>
      <c r="AA258" s="6">
        <f t="shared" si="100"/>
        <v>0</v>
      </c>
      <c r="AB258" s="7">
        <f t="shared" si="115"/>
        <v>3034768</v>
      </c>
      <c r="AC258" s="19"/>
      <c r="AD258" s="6">
        <f t="shared" si="125"/>
        <v>0</v>
      </c>
      <c r="AE258" s="79">
        <f t="shared" si="101"/>
        <v>-3034768</v>
      </c>
      <c r="AG258" s="19">
        <v>59</v>
      </c>
      <c r="AH258" s="81">
        <f t="shared" si="96"/>
        <v>0</v>
      </c>
    </row>
    <row r="259" spans="1:34" s="80" customFormat="1" ht="21.75" customHeight="1">
      <c r="A259" s="19"/>
      <c r="B259" s="258">
        <v>6.2</v>
      </c>
      <c r="C259" s="813" t="s">
        <v>258</v>
      </c>
      <c r="D259" s="814"/>
      <c r="E259" s="814"/>
      <c r="F259" s="814"/>
      <c r="G259" s="814"/>
      <c r="H259" s="814"/>
      <c r="I259" s="814"/>
      <c r="J259" s="815"/>
      <c r="K259" s="161"/>
      <c r="L259" s="162"/>
      <c r="M259" s="163"/>
      <c r="N259" s="143">
        <f>ROUND(L259*M259,2)</f>
        <v>0</v>
      </c>
      <c r="O259" s="129"/>
      <c r="P259" s="250"/>
      <c r="Q259" s="656">
        <f t="shared" si="123"/>
        <v>0</v>
      </c>
      <c r="R259" s="129"/>
      <c r="S259" s="261"/>
      <c r="T259" s="143">
        <f t="shared" si="116"/>
        <v>0</v>
      </c>
      <c r="U259" s="251"/>
      <c r="V259" s="262">
        <f t="shared" si="107"/>
        <v>0</v>
      </c>
      <c r="W259" s="143">
        <f t="shared" si="124"/>
        <v>0</v>
      </c>
      <c r="X259" s="792">
        <f t="shared" si="109"/>
        <v>0</v>
      </c>
      <c r="Y259" s="793"/>
      <c r="Z259" s="6"/>
      <c r="AA259" s="6">
        <f t="shared" si="100"/>
        <v>0</v>
      </c>
      <c r="AB259" s="7">
        <f t="shared" si="115"/>
        <v>0</v>
      </c>
      <c r="AC259" s="19"/>
      <c r="AD259" s="6" t="e">
        <f t="shared" si="125"/>
        <v>#DIV/0!</v>
      </c>
      <c r="AE259" s="79">
        <f t="shared" si="101"/>
        <v>0</v>
      </c>
      <c r="AG259" s="19"/>
      <c r="AH259" s="81">
        <f t="shared" si="96"/>
        <v>0</v>
      </c>
    </row>
    <row r="260" spans="1:34" s="80" customFormat="1" ht="21.75" customHeight="1">
      <c r="A260" s="19"/>
      <c r="B260" s="245" t="s">
        <v>259</v>
      </c>
      <c r="C260" s="816" t="s">
        <v>260</v>
      </c>
      <c r="D260" s="817"/>
      <c r="E260" s="817"/>
      <c r="F260" s="817"/>
      <c r="G260" s="817"/>
      <c r="H260" s="817"/>
      <c r="I260" s="817"/>
      <c r="J260" s="818"/>
      <c r="K260" s="246" t="s">
        <v>145</v>
      </c>
      <c r="L260" s="247">
        <v>12.48</v>
      </c>
      <c r="M260" s="248">
        <v>68970</v>
      </c>
      <c r="N260" s="249">
        <f>ROUND(L260*M260,2)</f>
        <v>860745.6</v>
      </c>
      <c r="O260" s="129"/>
      <c r="P260" s="250">
        <v>12.479999999999999</v>
      </c>
      <c r="Q260" s="656">
        <f t="shared" si="123"/>
        <v>860745.6</v>
      </c>
      <c r="R260" s="129"/>
      <c r="S260" s="261"/>
      <c r="T260" s="143">
        <f t="shared" si="116"/>
        <v>0</v>
      </c>
      <c r="U260" s="251"/>
      <c r="V260" s="262">
        <f t="shared" si="107"/>
        <v>12.479999999999999</v>
      </c>
      <c r="W260" s="143">
        <f t="shared" si="124"/>
        <v>860745.6</v>
      </c>
      <c r="X260" s="792">
        <f t="shared" si="109"/>
        <v>1</v>
      </c>
      <c r="Y260" s="793"/>
      <c r="Z260" s="6"/>
      <c r="AA260" s="6">
        <f t="shared" si="100"/>
        <v>860745.6</v>
      </c>
      <c r="AB260" s="7">
        <f t="shared" si="115"/>
        <v>0</v>
      </c>
      <c r="AC260" s="19"/>
      <c r="AD260" s="6">
        <f t="shared" si="125"/>
        <v>0</v>
      </c>
      <c r="AE260" s="79">
        <f t="shared" si="101"/>
        <v>0</v>
      </c>
      <c r="AG260" s="19">
        <v>150</v>
      </c>
      <c r="AH260" s="81">
        <f t="shared" si="96"/>
        <v>860745.6</v>
      </c>
    </row>
    <row r="261" spans="1:34" s="80" customFormat="1" ht="21.75" customHeight="1">
      <c r="A261" s="19"/>
      <c r="B261" s="254" t="s">
        <v>259</v>
      </c>
      <c r="C261" s="819" t="s">
        <v>260</v>
      </c>
      <c r="D261" s="820"/>
      <c r="E261" s="820"/>
      <c r="F261" s="820"/>
      <c r="G261" s="820"/>
      <c r="H261" s="820"/>
      <c r="I261" s="820"/>
      <c r="J261" s="821"/>
      <c r="K261" s="255" t="s">
        <v>145</v>
      </c>
      <c r="L261" s="162">
        <v>12.76</v>
      </c>
      <c r="M261" s="163">
        <v>68820</v>
      </c>
      <c r="N261" s="263"/>
      <c r="O261" s="129"/>
      <c r="P261" s="250"/>
      <c r="Q261" s="656"/>
      <c r="R261" s="129"/>
      <c r="S261" s="261"/>
      <c r="T261" s="143"/>
      <c r="U261" s="251"/>
      <c r="V261" s="262"/>
      <c r="W261" s="143"/>
      <c r="X261" s="792"/>
      <c r="Y261" s="793"/>
      <c r="Z261" s="6"/>
      <c r="AA261" s="6"/>
      <c r="AB261" s="7"/>
      <c r="AC261" s="19"/>
      <c r="AD261" s="6"/>
      <c r="AE261" s="79"/>
      <c r="AG261" s="19"/>
      <c r="AH261" s="81"/>
    </row>
    <row r="262" spans="1:34" s="80" customFormat="1" ht="21.75" customHeight="1">
      <c r="A262" s="19"/>
      <c r="B262" s="344">
        <v>7</v>
      </c>
      <c r="C262" s="900" t="s">
        <v>261</v>
      </c>
      <c r="D262" s="901"/>
      <c r="E262" s="901"/>
      <c r="F262" s="901"/>
      <c r="G262" s="901"/>
      <c r="H262" s="901"/>
      <c r="I262" s="901"/>
      <c r="J262" s="902"/>
      <c r="K262" s="345"/>
      <c r="L262" s="346"/>
      <c r="M262" s="347"/>
      <c r="N262" s="347"/>
      <c r="O262" s="111"/>
      <c r="P262" s="250"/>
      <c r="Q262" s="656">
        <f t="shared" si="123"/>
        <v>0</v>
      </c>
      <c r="R262" s="129"/>
      <c r="S262" s="261"/>
      <c r="T262" s="143">
        <f t="shared" si="116"/>
        <v>0</v>
      </c>
      <c r="U262" s="251"/>
      <c r="V262" s="262">
        <f t="shared" si="107"/>
        <v>0</v>
      </c>
      <c r="W262" s="143">
        <f t="shared" si="124"/>
        <v>0</v>
      </c>
      <c r="X262" s="792">
        <f t="shared" si="109"/>
        <v>0</v>
      </c>
      <c r="Y262" s="793"/>
      <c r="Z262" s="6"/>
      <c r="AA262" s="6">
        <f t="shared" si="100"/>
        <v>0</v>
      </c>
      <c r="AB262" s="7">
        <f t="shared" si="115"/>
        <v>0</v>
      </c>
      <c r="AC262" s="19"/>
      <c r="AD262" s="6" t="e">
        <f t="shared" si="125"/>
        <v>#DIV/0!</v>
      </c>
      <c r="AE262" s="79">
        <f t="shared" si="101"/>
        <v>0</v>
      </c>
      <c r="AG262" s="19"/>
      <c r="AH262" s="81">
        <f t="shared" si="96"/>
        <v>0</v>
      </c>
    </row>
    <row r="263" spans="1:34" s="80" customFormat="1" ht="21.75" customHeight="1">
      <c r="A263" s="19"/>
      <c r="B263" s="258">
        <v>7.1</v>
      </c>
      <c r="C263" s="813" t="s">
        <v>262</v>
      </c>
      <c r="D263" s="814"/>
      <c r="E263" s="814"/>
      <c r="F263" s="814"/>
      <c r="G263" s="814"/>
      <c r="H263" s="814"/>
      <c r="I263" s="814"/>
      <c r="J263" s="815"/>
      <c r="K263" s="161"/>
      <c r="L263" s="162"/>
      <c r="M263" s="163"/>
      <c r="N263" s="143">
        <f>ROUND(L263*M263,2)</f>
        <v>0</v>
      </c>
      <c r="O263" s="129"/>
      <c r="P263" s="250"/>
      <c r="Q263" s="656">
        <f t="shared" si="123"/>
        <v>0</v>
      </c>
      <c r="R263" s="129"/>
      <c r="S263" s="261"/>
      <c r="T263" s="143">
        <f t="shared" si="116"/>
        <v>0</v>
      </c>
      <c r="U263" s="251"/>
      <c r="V263" s="262">
        <f t="shared" si="107"/>
        <v>0</v>
      </c>
      <c r="W263" s="143">
        <f t="shared" si="124"/>
        <v>0</v>
      </c>
      <c r="X263" s="792">
        <f t="shared" si="109"/>
        <v>0</v>
      </c>
      <c r="Y263" s="793"/>
      <c r="Z263" s="6"/>
      <c r="AA263" s="6">
        <f t="shared" si="100"/>
        <v>0</v>
      </c>
      <c r="AB263" s="7">
        <f t="shared" si="115"/>
        <v>0</v>
      </c>
      <c r="AC263" s="19"/>
      <c r="AD263" s="6" t="e">
        <f t="shared" si="125"/>
        <v>#DIV/0!</v>
      </c>
      <c r="AE263" s="79">
        <f t="shared" si="101"/>
        <v>0</v>
      </c>
      <c r="AG263" s="19"/>
      <c r="AH263" s="81">
        <f t="shared" si="96"/>
        <v>0</v>
      </c>
    </row>
    <row r="264" spans="1:34" s="80" customFormat="1" ht="21.75" customHeight="1">
      <c r="A264" s="19"/>
      <c r="B264" s="245" t="s">
        <v>263</v>
      </c>
      <c r="C264" s="816" t="s">
        <v>264</v>
      </c>
      <c r="D264" s="817"/>
      <c r="E264" s="817"/>
      <c r="F264" s="817"/>
      <c r="G264" s="817"/>
      <c r="H264" s="817"/>
      <c r="I264" s="817"/>
      <c r="J264" s="818"/>
      <c r="K264" s="246" t="s">
        <v>145</v>
      </c>
      <c r="L264" s="247">
        <v>50</v>
      </c>
      <c r="M264" s="248">
        <v>26911</v>
      </c>
      <c r="N264" s="249">
        <f>ROUND(L264*M264,2)</f>
        <v>1345550</v>
      </c>
      <c r="O264" s="129"/>
      <c r="P264" s="250">
        <v>30</v>
      </c>
      <c r="Q264" s="656">
        <f t="shared" si="123"/>
        <v>807330</v>
      </c>
      <c r="R264" s="129"/>
      <c r="S264" s="261"/>
      <c r="T264" s="143">
        <f t="shared" si="116"/>
        <v>0</v>
      </c>
      <c r="U264" s="251"/>
      <c r="V264" s="262">
        <f t="shared" si="107"/>
        <v>30</v>
      </c>
      <c r="W264" s="143">
        <f t="shared" si="124"/>
        <v>807330</v>
      </c>
      <c r="X264" s="792">
        <f t="shared" si="109"/>
        <v>0.6</v>
      </c>
      <c r="Y264" s="793"/>
      <c r="Z264" s="6"/>
      <c r="AA264" s="6">
        <f t="shared" si="100"/>
        <v>807330</v>
      </c>
      <c r="AB264" s="7">
        <f t="shared" si="115"/>
        <v>538220</v>
      </c>
      <c r="AC264" s="19"/>
      <c r="AD264" s="6">
        <f t="shared" si="125"/>
        <v>0</v>
      </c>
      <c r="AE264" s="79">
        <f t="shared" si="101"/>
        <v>-538220</v>
      </c>
      <c r="AG264" s="19">
        <v>703</v>
      </c>
      <c r="AH264" s="81">
        <f t="shared" si="96"/>
        <v>807330</v>
      </c>
    </row>
    <row r="265" spans="1:34" s="80" customFormat="1" ht="21.75" customHeight="1">
      <c r="A265" s="19"/>
      <c r="B265" s="254" t="s">
        <v>263</v>
      </c>
      <c r="C265" s="819" t="s">
        <v>264</v>
      </c>
      <c r="D265" s="820"/>
      <c r="E265" s="820"/>
      <c r="F265" s="820"/>
      <c r="G265" s="820"/>
      <c r="H265" s="820"/>
      <c r="I265" s="820"/>
      <c r="J265" s="821"/>
      <c r="K265" s="255" t="s">
        <v>145</v>
      </c>
      <c r="L265" s="162">
        <v>50</v>
      </c>
      <c r="M265" s="163">
        <v>26208</v>
      </c>
      <c r="N265" s="263"/>
      <c r="O265" s="129"/>
      <c r="P265" s="250"/>
      <c r="Q265" s="656"/>
      <c r="R265" s="129"/>
      <c r="S265" s="261"/>
      <c r="T265" s="143"/>
      <c r="U265" s="251"/>
      <c r="V265" s="262"/>
      <c r="W265" s="143"/>
      <c r="X265" s="256"/>
      <c r="Y265" s="257"/>
      <c r="Z265" s="6"/>
      <c r="AA265" s="6"/>
      <c r="AB265" s="7"/>
      <c r="AC265" s="19"/>
      <c r="AD265" s="6"/>
      <c r="AE265" s="79"/>
      <c r="AG265" s="19"/>
      <c r="AH265" s="81"/>
    </row>
    <row r="266" spans="1:34" s="80" customFormat="1" ht="21.75" customHeight="1">
      <c r="A266" s="19"/>
      <c r="B266" s="258">
        <v>7.6</v>
      </c>
      <c r="C266" s="813" t="s">
        <v>265</v>
      </c>
      <c r="D266" s="814"/>
      <c r="E266" s="814"/>
      <c r="F266" s="814"/>
      <c r="G266" s="814"/>
      <c r="H266" s="814"/>
      <c r="I266" s="814"/>
      <c r="J266" s="815"/>
      <c r="K266" s="161"/>
      <c r="L266" s="162"/>
      <c r="M266" s="163"/>
      <c r="N266" s="143">
        <f>ROUND(L266*M266,2)</f>
        <v>0</v>
      </c>
      <c r="O266" s="129"/>
      <c r="P266" s="250"/>
      <c r="Q266" s="656">
        <f t="shared" si="123"/>
        <v>0</v>
      </c>
      <c r="R266" s="129"/>
      <c r="S266" s="261"/>
      <c r="T266" s="143">
        <f t="shared" si="116"/>
        <v>0</v>
      </c>
      <c r="U266" s="251"/>
      <c r="V266" s="262">
        <f t="shared" si="107"/>
        <v>0</v>
      </c>
      <c r="W266" s="143">
        <f t="shared" si="124"/>
        <v>0</v>
      </c>
      <c r="X266" s="792">
        <f t="shared" si="109"/>
        <v>0</v>
      </c>
      <c r="Y266" s="793"/>
      <c r="Z266" s="6"/>
      <c r="AA266" s="6">
        <f t="shared" si="100"/>
        <v>0</v>
      </c>
      <c r="AB266" s="7">
        <f t="shared" si="115"/>
        <v>0</v>
      </c>
      <c r="AC266" s="19"/>
      <c r="AD266" s="6" t="e">
        <f t="shared" si="125"/>
        <v>#DIV/0!</v>
      </c>
      <c r="AE266" s="79">
        <f t="shared" si="101"/>
        <v>0</v>
      </c>
      <c r="AG266" s="19"/>
      <c r="AH266" s="81">
        <f t="shared" si="96"/>
        <v>0</v>
      </c>
    </row>
    <row r="267" spans="1:34" s="80" customFormat="1" ht="21.75" customHeight="1">
      <c r="A267" s="19"/>
      <c r="B267" s="245" t="s">
        <v>266</v>
      </c>
      <c r="C267" s="816" t="s">
        <v>267</v>
      </c>
      <c r="D267" s="817"/>
      <c r="E267" s="817"/>
      <c r="F267" s="817"/>
      <c r="G267" s="817"/>
      <c r="H267" s="817"/>
      <c r="I267" s="817"/>
      <c r="J267" s="818"/>
      <c r="K267" s="246" t="s">
        <v>63</v>
      </c>
      <c r="L267" s="247">
        <v>10</v>
      </c>
      <c r="M267" s="248">
        <v>61601</v>
      </c>
      <c r="N267" s="249">
        <f>ROUND(L267*M267,2)</f>
        <v>616010</v>
      </c>
      <c r="O267" s="129"/>
      <c r="P267" s="250">
        <v>9</v>
      </c>
      <c r="Q267" s="656">
        <f t="shared" si="123"/>
        <v>554409</v>
      </c>
      <c r="R267" s="129"/>
      <c r="S267" s="261"/>
      <c r="T267" s="143">
        <f t="shared" si="116"/>
        <v>0</v>
      </c>
      <c r="U267" s="251"/>
      <c r="V267" s="262">
        <f>P267+S267</f>
        <v>9</v>
      </c>
      <c r="W267" s="143">
        <f>ROUND(M267*V267,2)</f>
        <v>554409</v>
      </c>
      <c r="X267" s="792">
        <f>IF(N267=0,0)+IF(N267&gt;0,W267/N267)</f>
        <v>0.9</v>
      </c>
      <c r="Y267" s="793"/>
      <c r="Z267" s="6">
        <v>306715</v>
      </c>
      <c r="AA267" s="6">
        <f t="shared" si="100"/>
        <v>247694</v>
      </c>
      <c r="AB267" s="7">
        <f t="shared" si="115"/>
        <v>61601</v>
      </c>
      <c r="AC267" s="19"/>
      <c r="AD267" s="6">
        <f t="shared" si="125"/>
        <v>4.9790587815132872</v>
      </c>
      <c r="AE267" s="79">
        <f t="shared" si="101"/>
        <v>-61601</v>
      </c>
      <c r="AG267" s="19">
        <v>258</v>
      </c>
      <c r="AH267" s="81">
        <f>+T268+Q267</f>
        <v>861124</v>
      </c>
    </row>
    <row r="268" spans="1:34" s="80" customFormat="1" ht="21.75" customHeight="1">
      <c r="A268" s="19"/>
      <c r="B268" s="264" t="s">
        <v>266</v>
      </c>
      <c r="C268" s="796" t="s">
        <v>267</v>
      </c>
      <c r="D268" s="797"/>
      <c r="E268" s="797"/>
      <c r="F268" s="797"/>
      <c r="G268" s="797"/>
      <c r="H268" s="797"/>
      <c r="I268" s="797"/>
      <c r="J268" s="798"/>
      <c r="K268" s="161" t="s">
        <v>63</v>
      </c>
      <c r="L268" s="162">
        <v>10</v>
      </c>
      <c r="M268" s="163">
        <f>+M267-AG267</f>
        <v>61343</v>
      </c>
      <c r="N268" s="143"/>
      <c r="O268" s="129"/>
      <c r="P268" s="250">
        <v>-5</v>
      </c>
      <c r="Q268" s="656">
        <f t="shared" si="123"/>
        <v>-306715</v>
      </c>
      <c r="R268" s="129"/>
      <c r="S268" s="261">
        <v>5</v>
      </c>
      <c r="T268" s="143">
        <f>ROUND(M268*S268,2)</f>
        <v>306715</v>
      </c>
      <c r="U268" s="251"/>
      <c r="V268" s="262">
        <f>P268+S268</f>
        <v>0</v>
      </c>
      <c r="W268" s="143">
        <f>ROUND(M268*V268,2)</f>
        <v>0</v>
      </c>
      <c r="X268" s="792">
        <f>IF(N268=0,0)+IF(N268&gt;0,W268/N268)</f>
        <v>0</v>
      </c>
      <c r="Y268" s="793"/>
      <c r="Z268" s="6"/>
      <c r="AA268" s="6"/>
      <c r="AB268" s="7"/>
      <c r="AC268" s="19"/>
      <c r="AD268" s="6"/>
      <c r="AE268" s="79"/>
      <c r="AG268" s="19"/>
      <c r="AH268" s="81" t="e">
        <f>+#REF!+Q268</f>
        <v>#REF!</v>
      </c>
    </row>
    <row r="269" spans="1:34" s="80" customFormat="1" ht="21.75" customHeight="1">
      <c r="A269" s="19"/>
      <c r="B269" s="344">
        <v>8</v>
      </c>
      <c r="C269" s="900" t="s">
        <v>146</v>
      </c>
      <c r="D269" s="901"/>
      <c r="E269" s="901"/>
      <c r="F269" s="901"/>
      <c r="G269" s="901"/>
      <c r="H269" s="901"/>
      <c r="I269" s="901"/>
      <c r="J269" s="902"/>
      <c r="K269" s="345"/>
      <c r="L269" s="346"/>
      <c r="M269" s="347"/>
      <c r="N269" s="347"/>
      <c r="O269" s="111"/>
      <c r="P269" s="250"/>
      <c r="Q269" s="656">
        <f t="shared" ref="Q269:Q289" si="126">ROUND(M269*P269,2)</f>
        <v>0</v>
      </c>
      <c r="R269" s="129"/>
      <c r="S269" s="261"/>
      <c r="T269" s="143">
        <f t="shared" ref="T269:T288" si="127">ROUND(M269*S269,2)</f>
        <v>0</v>
      </c>
      <c r="U269" s="251"/>
      <c r="V269" s="262">
        <f t="shared" si="107"/>
        <v>0</v>
      </c>
      <c r="W269" s="143">
        <f t="shared" ref="W269:W287" si="128">ROUND(M269*V269,2)</f>
        <v>0</v>
      </c>
      <c r="X269" s="792">
        <f t="shared" si="109"/>
        <v>0</v>
      </c>
      <c r="Y269" s="793"/>
      <c r="Z269" s="6"/>
      <c r="AA269" s="6">
        <f t="shared" si="100"/>
        <v>0</v>
      </c>
      <c r="AB269" s="7">
        <f t="shared" ref="AB269:AB349" si="129">+N269-W269</f>
        <v>0</v>
      </c>
      <c r="AC269" s="19"/>
      <c r="AD269" s="6" t="e">
        <f t="shared" ref="AD269:AD288" si="130">+Z269/M269</f>
        <v>#DIV/0!</v>
      </c>
      <c r="AE269" s="79">
        <f t="shared" si="101"/>
        <v>0</v>
      </c>
      <c r="AG269" s="19"/>
      <c r="AH269" s="81">
        <f t="shared" si="96"/>
        <v>0</v>
      </c>
    </row>
    <row r="270" spans="1:34" s="80" customFormat="1" ht="21.75" customHeight="1">
      <c r="A270" s="19"/>
      <c r="B270" s="258">
        <v>8.1</v>
      </c>
      <c r="C270" s="813" t="s">
        <v>147</v>
      </c>
      <c r="D270" s="814"/>
      <c r="E270" s="814"/>
      <c r="F270" s="814"/>
      <c r="G270" s="814"/>
      <c r="H270" s="814"/>
      <c r="I270" s="814"/>
      <c r="J270" s="815"/>
      <c r="K270" s="161"/>
      <c r="L270" s="162"/>
      <c r="M270" s="163"/>
      <c r="N270" s="143">
        <f t="shared" ref="N270:N285" si="131">ROUND(L270*M270,2)</f>
        <v>0</v>
      </c>
      <c r="O270" s="129"/>
      <c r="P270" s="250"/>
      <c r="Q270" s="656">
        <f t="shared" si="126"/>
        <v>0</v>
      </c>
      <c r="R270" s="129"/>
      <c r="S270" s="261"/>
      <c r="T270" s="143">
        <f t="shared" si="127"/>
        <v>0</v>
      </c>
      <c r="U270" s="251"/>
      <c r="V270" s="262">
        <f t="shared" si="107"/>
        <v>0</v>
      </c>
      <c r="W270" s="143">
        <f t="shared" si="128"/>
        <v>0</v>
      </c>
      <c r="X270" s="792">
        <f t="shared" si="109"/>
        <v>0</v>
      </c>
      <c r="Y270" s="793"/>
      <c r="Z270" s="6"/>
      <c r="AA270" s="6">
        <f t="shared" si="100"/>
        <v>0</v>
      </c>
      <c r="AB270" s="7">
        <f t="shared" si="129"/>
        <v>0</v>
      </c>
      <c r="AC270" s="19"/>
      <c r="AD270" s="6" t="e">
        <f t="shared" si="130"/>
        <v>#DIV/0!</v>
      </c>
      <c r="AE270" s="79">
        <f t="shared" si="101"/>
        <v>0</v>
      </c>
      <c r="AG270" s="19"/>
      <c r="AH270" s="81">
        <f t="shared" si="96"/>
        <v>0</v>
      </c>
    </row>
    <row r="271" spans="1:34" s="80" customFormat="1" ht="21.75" customHeight="1">
      <c r="A271" s="19"/>
      <c r="B271" s="245" t="s">
        <v>268</v>
      </c>
      <c r="C271" s="816" t="s">
        <v>269</v>
      </c>
      <c r="D271" s="817"/>
      <c r="E271" s="817"/>
      <c r="F271" s="817"/>
      <c r="G271" s="817"/>
      <c r="H271" s="817"/>
      <c r="I271" s="817"/>
      <c r="J271" s="818"/>
      <c r="K271" s="246" t="s">
        <v>150</v>
      </c>
      <c r="L271" s="247">
        <v>5</v>
      </c>
      <c r="M271" s="248">
        <v>98278</v>
      </c>
      <c r="N271" s="249">
        <f t="shared" si="131"/>
        <v>491390</v>
      </c>
      <c r="O271" s="129"/>
      <c r="P271" s="250">
        <v>1</v>
      </c>
      <c r="Q271" s="656">
        <f t="shared" si="126"/>
        <v>98278</v>
      </c>
      <c r="R271" s="129"/>
      <c r="S271" s="261"/>
      <c r="T271" s="143">
        <f t="shared" si="127"/>
        <v>0</v>
      </c>
      <c r="U271" s="251"/>
      <c r="V271" s="262">
        <f t="shared" si="107"/>
        <v>1</v>
      </c>
      <c r="W271" s="143">
        <f t="shared" si="128"/>
        <v>98278</v>
      </c>
      <c r="X271" s="792">
        <f t="shared" si="109"/>
        <v>0.2</v>
      </c>
      <c r="Y271" s="793"/>
      <c r="Z271" s="6"/>
      <c r="AA271" s="6">
        <f t="shared" si="100"/>
        <v>98278</v>
      </c>
      <c r="AB271" s="7">
        <f t="shared" si="129"/>
        <v>393112</v>
      </c>
      <c r="AC271" s="19"/>
      <c r="AD271" s="6">
        <f t="shared" si="130"/>
        <v>0</v>
      </c>
      <c r="AE271" s="79">
        <f t="shared" si="101"/>
        <v>-393112</v>
      </c>
      <c r="AG271" s="19">
        <v>265</v>
      </c>
      <c r="AH271" s="81">
        <f t="shared" si="96"/>
        <v>98278</v>
      </c>
    </row>
    <row r="272" spans="1:34" s="80" customFormat="1" ht="21.75" customHeight="1">
      <c r="A272" s="19"/>
      <c r="B272" s="254" t="s">
        <v>268</v>
      </c>
      <c r="C272" s="819" t="s">
        <v>269</v>
      </c>
      <c r="D272" s="820"/>
      <c r="E272" s="820"/>
      <c r="F272" s="820"/>
      <c r="G272" s="820"/>
      <c r="H272" s="820"/>
      <c r="I272" s="820"/>
      <c r="J272" s="821"/>
      <c r="K272" s="255" t="s">
        <v>150</v>
      </c>
      <c r="L272" s="162">
        <v>5</v>
      </c>
      <c r="M272" s="163">
        <v>98013</v>
      </c>
      <c r="N272" s="263"/>
      <c r="O272" s="129"/>
      <c r="P272" s="250"/>
      <c r="Q272" s="656"/>
      <c r="R272" s="129"/>
      <c r="S272" s="261"/>
      <c r="T272" s="143"/>
      <c r="U272" s="251"/>
      <c r="V272" s="262"/>
      <c r="W272" s="143"/>
      <c r="X272" s="256"/>
      <c r="Y272" s="257"/>
      <c r="Z272" s="6"/>
      <c r="AA272" s="6"/>
      <c r="AB272" s="7"/>
      <c r="AC272" s="19"/>
      <c r="AD272" s="6"/>
      <c r="AE272" s="79"/>
      <c r="AG272" s="19"/>
      <c r="AH272" s="81"/>
    </row>
    <row r="273" spans="1:34" s="80" customFormat="1" ht="21.75" customHeight="1">
      <c r="A273" s="19"/>
      <c r="B273" s="245" t="s">
        <v>148</v>
      </c>
      <c r="C273" s="816" t="s">
        <v>149</v>
      </c>
      <c r="D273" s="817"/>
      <c r="E273" s="817"/>
      <c r="F273" s="817"/>
      <c r="G273" s="817"/>
      <c r="H273" s="817"/>
      <c r="I273" s="817"/>
      <c r="J273" s="818"/>
      <c r="K273" s="246" t="s">
        <v>150</v>
      </c>
      <c r="L273" s="247">
        <v>4</v>
      </c>
      <c r="M273" s="248">
        <v>112036</v>
      </c>
      <c r="N273" s="249">
        <f t="shared" si="131"/>
        <v>448144</v>
      </c>
      <c r="O273" s="129"/>
      <c r="P273" s="250">
        <v>1</v>
      </c>
      <c r="Q273" s="656">
        <f t="shared" si="126"/>
        <v>112036</v>
      </c>
      <c r="R273" s="129"/>
      <c r="S273" s="261"/>
      <c r="T273" s="143">
        <f t="shared" si="127"/>
        <v>0</v>
      </c>
      <c r="U273" s="251"/>
      <c r="V273" s="262">
        <f t="shared" si="107"/>
        <v>1</v>
      </c>
      <c r="W273" s="143">
        <f t="shared" si="128"/>
        <v>112036</v>
      </c>
      <c r="X273" s="792">
        <f t="shared" si="109"/>
        <v>0.25</v>
      </c>
      <c r="Y273" s="793"/>
      <c r="Z273" s="6"/>
      <c r="AA273" s="6">
        <f t="shared" si="100"/>
        <v>112036</v>
      </c>
      <c r="AB273" s="7">
        <f t="shared" si="129"/>
        <v>336108</v>
      </c>
      <c r="AC273" s="19"/>
      <c r="AD273" s="6">
        <f t="shared" si="130"/>
        <v>0</v>
      </c>
      <c r="AE273" s="79">
        <f t="shared" si="101"/>
        <v>-336108</v>
      </c>
      <c r="AG273" s="19">
        <v>8</v>
      </c>
      <c r="AH273" s="81">
        <f t="shared" si="96"/>
        <v>112036</v>
      </c>
    </row>
    <row r="274" spans="1:34" s="80" customFormat="1" ht="21.75" customHeight="1">
      <c r="A274" s="19"/>
      <c r="B274" s="254" t="s">
        <v>148</v>
      </c>
      <c r="C274" s="819" t="s">
        <v>149</v>
      </c>
      <c r="D274" s="820"/>
      <c r="E274" s="820"/>
      <c r="F274" s="820"/>
      <c r="G274" s="820"/>
      <c r="H274" s="820"/>
      <c r="I274" s="820"/>
      <c r="J274" s="821"/>
      <c r="K274" s="255" t="s">
        <v>150</v>
      </c>
      <c r="L274" s="162">
        <v>4</v>
      </c>
      <c r="M274" s="163">
        <v>112028</v>
      </c>
      <c r="N274" s="263"/>
      <c r="O274" s="129"/>
      <c r="P274" s="250"/>
      <c r="Q274" s="656"/>
      <c r="R274" s="129"/>
      <c r="S274" s="261"/>
      <c r="T274" s="143"/>
      <c r="U274" s="251"/>
      <c r="V274" s="262"/>
      <c r="W274" s="143"/>
      <c r="X274" s="256"/>
      <c r="Y274" s="257"/>
      <c r="Z274" s="6"/>
      <c r="AA274" s="6"/>
      <c r="AB274" s="7"/>
      <c r="AC274" s="19"/>
      <c r="AD274" s="6"/>
      <c r="AE274" s="79"/>
      <c r="AG274" s="19"/>
      <c r="AH274" s="81"/>
    </row>
    <row r="275" spans="1:34" s="80" customFormat="1" ht="21.75" customHeight="1">
      <c r="A275" s="19"/>
      <c r="B275" s="351" t="s">
        <v>151</v>
      </c>
      <c r="C275" s="828" t="s">
        <v>152</v>
      </c>
      <c r="D275" s="829"/>
      <c r="E275" s="829"/>
      <c r="F275" s="829"/>
      <c r="G275" s="829"/>
      <c r="H275" s="829"/>
      <c r="I275" s="829"/>
      <c r="J275" s="830"/>
      <c r="K275" s="246" t="s">
        <v>150</v>
      </c>
      <c r="L275" s="247">
        <v>9</v>
      </c>
      <c r="M275" s="248">
        <v>102355</v>
      </c>
      <c r="N275" s="249">
        <f t="shared" si="131"/>
        <v>921195</v>
      </c>
      <c r="O275" s="129"/>
      <c r="P275" s="250">
        <v>7</v>
      </c>
      <c r="Q275" s="656">
        <f t="shared" si="126"/>
        <v>716485</v>
      </c>
      <c r="R275" s="129"/>
      <c r="S275" s="261"/>
      <c r="T275" s="143">
        <f t="shared" si="127"/>
        <v>0</v>
      </c>
      <c r="U275" s="251"/>
      <c r="V275" s="262">
        <f t="shared" si="107"/>
        <v>7</v>
      </c>
      <c r="W275" s="143">
        <f t="shared" si="128"/>
        <v>716485</v>
      </c>
      <c r="X275" s="792">
        <f t="shared" si="109"/>
        <v>0.77777777777777779</v>
      </c>
      <c r="Y275" s="793"/>
      <c r="Z275" s="6">
        <f>+V275-L275</f>
        <v>-2</v>
      </c>
      <c r="AA275" s="6">
        <f t="shared" si="100"/>
        <v>716487</v>
      </c>
      <c r="AB275" s="7">
        <f t="shared" si="129"/>
        <v>204710</v>
      </c>
      <c r="AC275" s="19"/>
      <c r="AD275" s="6">
        <f t="shared" si="130"/>
        <v>-1.9539836842362368E-5</v>
      </c>
      <c r="AE275" s="79">
        <f t="shared" si="101"/>
        <v>-204710</v>
      </c>
      <c r="AG275" s="19">
        <v>109</v>
      </c>
      <c r="AH275" s="81">
        <f t="shared" si="96"/>
        <v>716485</v>
      </c>
    </row>
    <row r="276" spans="1:34" s="80" customFormat="1" ht="21.75" customHeight="1">
      <c r="A276" s="19"/>
      <c r="B276" s="352" t="s">
        <v>151</v>
      </c>
      <c r="C276" s="831" t="s">
        <v>152</v>
      </c>
      <c r="D276" s="832"/>
      <c r="E276" s="832"/>
      <c r="F276" s="832"/>
      <c r="G276" s="832"/>
      <c r="H276" s="832"/>
      <c r="I276" s="832"/>
      <c r="J276" s="833"/>
      <c r="K276" s="255" t="s">
        <v>150</v>
      </c>
      <c r="L276" s="162">
        <v>9</v>
      </c>
      <c r="M276" s="163">
        <v>102246</v>
      </c>
      <c r="N276" s="263"/>
      <c r="O276" s="129"/>
      <c r="P276" s="250"/>
      <c r="Q276" s="656"/>
      <c r="R276" s="129"/>
      <c r="S276" s="261"/>
      <c r="T276" s="143"/>
      <c r="U276" s="251"/>
      <c r="V276" s="262"/>
      <c r="W276" s="143"/>
      <c r="X276" s="256"/>
      <c r="Y276" s="257"/>
      <c r="Z276" s="6"/>
      <c r="AA276" s="6"/>
      <c r="AB276" s="7"/>
      <c r="AC276" s="19"/>
      <c r="AD276" s="6"/>
      <c r="AE276" s="79"/>
      <c r="AG276" s="19"/>
      <c r="AH276" s="81"/>
    </row>
    <row r="277" spans="1:34" s="80" customFormat="1" ht="21.75" customHeight="1">
      <c r="A277" s="19"/>
      <c r="B277" s="245" t="s">
        <v>153</v>
      </c>
      <c r="C277" s="816" t="s">
        <v>154</v>
      </c>
      <c r="D277" s="817"/>
      <c r="E277" s="817"/>
      <c r="F277" s="817"/>
      <c r="G277" s="817"/>
      <c r="H277" s="817"/>
      <c r="I277" s="817"/>
      <c r="J277" s="818"/>
      <c r="K277" s="246" t="s">
        <v>150</v>
      </c>
      <c r="L277" s="247">
        <v>13</v>
      </c>
      <c r="M277" s="248">
        <v>115317</v>
      </c>
      <c r="N277" s="249">
        <f t="shared" si="131"/>
        <v>1499121</v>
      </c>
      <c r="O277" s="129"/>
      <c r="P277" s="250">
        <v>13</v>
      </c>
      <c r="Q277" s="656">
        <f t="shared" si="126"/>
        <v>1499121</v>
      </c>
      <c r="R277" s="129"/>
      <c r="S277" s="261"/>
      <c r="T277" s="143">
        <f t="shared" si="127"/>
        <v>0</v>
      </c>
      <c r="U277" s="251"/>
      <c r="V277" s="262">
        <f t="shared" si="107"/>
        <v>13</v>
      </c>
      <c r="W277" s="143">
        <f t="shared" si="128"/>
        <v>1499121</v>
      </c>
      <c r="X277" s="792">
        <f t="shared" si="109"/>
        <v>1</v>
      </c>
      <c r="Y277" s="793"/>
      <c r="Z277" s="6"/>
      <c r="AA277" s="6">
        <f t="shared" si="100"/>
        <v>1499121</v>
      </c>
      <c r="AB277" s="7">
        <f t="shared" si="129"/>
        <v>0</v>
      </c>
      <c r="AC277" s="19"/>
      <c r="AD277" s="6">
        <f t="shared" si="130"/>
        <v>0</v>
      </c>
      <c r="AE277" s="79">
        <f t="shared" si="101"/>
        <v>0</v>
      </c>
      <c r="AG277" s="19">
        <v>75</v>
      </c>
      <c r="AH277" s="81">
        <f t="shared" ref="AH277:AH354" si="132">+T277+Q277</f>
        <v>1499121</v>
      </c>
    </row>
    <row r="278" spans="1:34" s="80" customFormat="1" ht="21.75" customHeight="1">
      <c r="A278" s="19"/>
      <c r="B278" s="254" t="s">
        <v>153</v>
      </c>
      <c r="C278" s="819" t="s">
        <v>154</v>
      </c>
      <c r="D278" s="820"/>
      <c r="E278" s="820"/>
      <c r="F278" s="820"/>
      <c r="G278" s="820"/>
      <c r="H278" s="820"/>
      <c r="I278" s="820"/>
      <c r="J278" s="821"/>
      <c r="K278" s="255" t="s">
        <v>150</v>
      </c>
      <c r="L278" s="162">
        <v>13</v>
      </c>
      <c r="M278" s="163">
        <v>115242</v>
      </c>
      <c r="N278" s="263"/>
      <c r="O278" s="129"/>
      <c r="P278" s="250"/>
      <c r="Q278" s="656"/>
      <c r="R278" s="129"/>
      <c r="S278" s="261"/>
      <c r="T278" s="143"/>
      <c r="U278" s="251"/>
      <c r="V278" s="262"/>
      <c r="W278" s="143"/>
      <c r="X278" s="256"/>
      <c r="Y278" s="257"/>
      <c r="Z278" s="6"/>
      <c r="AA278" s="6"/>
      <c r="AB278" s="7"/>
      <c r="AC278" s="19"/>
      <c r="AD278" s="6"/>
      <c r="AE278" s="79"/>
      <c r="AG278" s="19"/>
      <c r="AH278" s="81"/>
    </row>
    <row r="279" spans="1:34" s="80" customFormat="1" ht="21.75" customHeight="1">
      <c r="A279" s="19"/>
      <c r="B279" s="258">
        <v>8.3000000000000007</v>
      </c>
      <c r="C279" s="813" t="s">
        <v>270</v>
      </c>
      <c r="D279" s="814"/>
      <c r="E279" s="814"/>
      <c r="F279" s="814"/>
      <c r="G279" s="814"/>
      <c r="H279" s="814"/>
      <c r="I279" s="814"/>
      <c r="J279" s="815"/>
      <c r="K279" s="161"/>
      <c r="L279" s="162"/>
      <c r="M279" s="163"/>
      <c r="N279" s="143">
        <f t="shared" si="131"/>
        <v>0</v>
      </c>
      <c r="O279" s="129"/>
      <c r="P279" s="250"/>
      <c r="Q279" s="656">
        <f t="shared" si="126"/>
        <v>0</v>
      </c>
      <c r="R279" s="129"/>
      <c r="S279" s="261"/>
      <c r="T279" s="143">
        <f t="shared" si="127"/>
        <v>0</v>
      </c>
      <c r="U279" s="251"/>
      <c r="V279" s="262">
        <f t="shared" si="107"/>
        <v>0</v>
      </c>
      <c r="W279" s="143">
        <f t="shared" si="128"/>
        <v>0</v>
      </c>
      <c r="X279" s="792">
        <f t="shared" si="109"/>
        <v>0</v>
      </c>
      <c r="Y279" s="793"/>
      <c r="Z279" s="6"/>
      <c r="AA279" s="6">
        <f t="shared" si="100"/>
        <v>0</v>
      </c>
      <c r="AB279" s="7">
        <f t="shared" si="129"/>
        <v>0</v>
      </c>
      <c r="AC279" s="19"/>
      <c r="AD279" s="6" t="e">
        <f t="shared" si="130"/>
        <v>#DIV/0!</v>
      </c>
      <c r="AE279" s="79">
        <f t="shared" si="101"/>
        <v>0</v>
      </c>
      <c r="AG279" s="19"/>
      <c r="AH279" s="81">
        <f t="shared" si="132"/>
        <v>0</v>
      </c>
    </row>
    <row r="280" spans="1:34" s="80" customFormat="1" ht="21.75" customHeight="1">
      <c r="A280" s="19"/>
      <c r="B280" s="245" t="s">
        <v>271</v>
      </c>
      <c r="C280" s="816" t="s">
        <v>272</v>
      </c>
      <c r="D280" s="817"/>
      <c r="E280" s="817"/>
      <c r="F280" s="817"/>
      <c r="G280" s="817"/>
      <c r="H280" s="817"/>
      <c r="I280" s="817"/>
      <c r="J280" s="818"/>
      <c r="K280" s="246" t="s">
        <v>145</v>
      </c>
      <c r="L280" s="247">
        <v>65.25</v>
      </c>
      <c r="M280" s="248">
        <v>17878</v>
      </c>
      <c r="N280" s="249">
        <f t="shared" si="131"/>
        <v>1166539.5</v>
      </c>
      <c r="O280" s="129"/>
      <c r="P280" s="250">
        <v>65.25</v>
      </c>
      <c r="Q280" s="656">
        <f t="shared" si="126"/>
        <v>1166539.5</v>
      </c>
      <c r="R280" s="129"/>
      <c r="S280" s="261"/>
      <c r="T280" s="143">
        <f t="shared" si="127"/>
        <v>0</v>
      </c>
      <c r="U280" s="251"/>
      <c r="V280" s="262">
        <f t="shared" si="107"/>
        <v>65.25</v>
      </c>
      <c r="W280" s="143">
        <f t="shared" si="128"/>
        <v>1166539.5</v>
      </c>
      <c r="X280" s="792">
        <f t="shared" si="109"/>
        <v>1</v>
      </c>
      <c r="Y280" s="793"/>
      <c r="Z280" s="6"/>
      <c r="AA280" s="6">
        <f t="shared" si="100"/>
        <v>1166539.5</v>
      </c>
      <c r="AB280" s="7">
        <f t="shared" si="129"/>
        <v>0</v>
      </c>
      <c r="AC280" s="19"/>
      <c r="AD280" s="6">
        <f t="shared" si="130"/>
        <v>0</v>
      </c>
      <c r="AE280" s="79">
        <f t="shared" si="101"/>
        <v>0</v>
      </c>
      <c r="AG280" s="19">
        <v>274</v>
      </c>
      <c r="AH280" s="81">
        <f t="shared" si="132"/>
        <v>1166539.5</v>
      </c>
    </row>
    <row r="281" spans="1:34" s="80" customFormat="1" ht="21.75" customHeight="1">
      <c r="A281" s="19"/>
      <c r="B281" s="254" t="s">
        <v>271</v>
      </c>
      <c r="C281" s="819" t="s">
        <v>272</v>
      </c>
      <c r="D281" s="820"/>
      <c r="E281" s="820"/>
      <c r="F281" s="820"/>
      <c r="G281" s="820"/>
      <c r="H281" s="820"/>
      <c r="I281" s="820"/>
      <c r="J281" s="821"/>
      <c r="K281" s="255" t="s">
        <v>145</v>
      </c>
      <c r="L281" s="162">
        <v>65.25</v>
      </c>
      <c r="M281" s="163">
        <v>17604</v>
      </c>
      <c r="N281" s="263"/>
      <c r="O281" s="129"/>
      <c r="P281" s="250"/>
      <c r="Q281" s="656"/>
      <c r="R281" s="129"/>
      <c r="S281" s="261"/>
      <c r="T281" s="143"/>
      <c r="U281" s="251"/>
      <c r="V281" s="262"/>
      <c r="W281" s="143"/>
      <c r="X281" s="256"/>
      <c r="Y281" s="257"/>
      <c r="Z281" s="6"/>
      <c r="AA281" s="6"/>
      <c r="AB281" s="7"/>
      <c r="AC281" s="19"/>
      <c r="AD281" s="6"/>
      <c r="AE281" s="79"/>
      <c r="AG281" s="19"/>
      <c r="AH281" s="81"/>
    </row>
    <row r="282" spans="1:34" s="80" customFormat="1" ht="21.75" customHeight="1">
      <c r="A282" s="19"/>
      <c r="B282" s="258">
        <v>8.4</v>
      </c>
      <c r="C282" s="813" t="s">
        <v>155</v>
      </c>
      <c r="D282" s="814"/>
      <c r="E282" s="814"/>
      <c r="F282" s="814"/>
      <c r="G282" s="814"/>
      <c r="H282" s="814"/>
      <c r="I282" s="814"/>
      <c r="J282" s="815"/>
      <c r="K282" s="161"/>
      <c r="L282" s="162"/>
      <c r="M282" s="163"/>
      <c r="N282" s="143">
        <f t="shared" si="131"/>
        <v>0</v>
      </c>
      <c r="O282" s="129"/>
      <c r="P282" s="250"/>
      <c r="Q282" s="656">
        <f t="shared" si="126"/>
        <v>0</v>
      </c>
      <c r="R282" s="129"/>
      <c r="S282" s="261"/>
      <c r="T282" s="143">
        <f t="shared" si="127"/>
        <v>0</v>
      </c>
      <c r="U282" s="251"/>
      <c r="V282" s="262">
        <f t="shared" si="107"/>
        <v>0</v>
      </c>
      <c r="W282" s="143">
        <f t="shared" si="128"/>
        <v>0</v>
      </c>
      <c r="X282" s="792">
        <f t="shared" si="109"/>
        <v>0</v>
      </c>
      <c r="Y282" s="793"/>
      <c r="Z282" s="6"/>
      <c r="AA282" s="6">
        <f t="shared" si="100"/>
        <v>0</v>
      </c>
      <c r="AB282" s="7">
        <f t="shared" si="129"/>
        <v>0</v>
      </c>
      <c r="AC282" s="19"/>
      <c r="AD282" s="6" t="e">
        <f t="shared" si="130"/>
        <v>#DIV/0!</v>
      </c>
      <c r="AE282" s="79">
        <f t="shared" si="101"/>
        <v>0</v>
      </c>
      <c r="AG282" s="19"/>
      <c r="AH282" s="81">
        <f t="shared" si="132"/>
        <v>0</v>
      </c>
    </row>
    <row r="283" spans="1:34" s="80" customFormat="1" ht="31.5" customHeight="1">
      <c r="A283" s="19"/>
      <c r="B283" s="254" t="s">
        <v>156</v>
      </c>
      <c r="C283" s="819" t="s">
        <v>157</v>
      </c>
      <c r="D283" s="820"/>
      <c r="E283" s="820"/>
      <c r="F283" s="820"/>
      <c r="G283" s="820"/>
      <c r="H283" s="820"/>
      <c r="I283" s="820"/>
      <c r="J283" s="821"/>
      <c r="K283" s="255" t="s">
        <v>150</v>
      </c>
      <c r="L283" s="162">
        <v>1</v>
      </c>
      <c r="M283" s="163">
        <v>390288</v>
      </c>
      <c r="N283" s="263">
        <f t="shared" si="131"/>
        <v>390288</v>
      </c>
      <c r="O283" s="129"/>
      <c r="P283" s="250"/>
      <c r="Q283" s="656">
        <f>ROUND(M283*P285,2)</f>
        <v>0</v>
      </c>
      <c r="R283" s="129"/>
      <c r="S283" s="261"/>
      <c r="T283" s="143">
        <f t="shared" si="127"/>
        <v>0</v>
      </c>
      <c r="U283" s="251"/>
      <c r="V283" s="262">
        <f>P285+S283</f>
        <v>0</v>
      </c>
      <c r="W283" s="143">
        <f t="shared" si="128"/>
        <v>0</v>
      </c>
      <c r="X283" s="792">
        <f t="shared" si="109"/>
        <v>0</v>
      </c>
      <c r="Y283" s="793"/>
      <c r="Z283" s="6"/>
      <c r="AA283" s="6">
        <f t="shared" si="100"/>
        <v>0</v>
      </c>
      <c r="AB283" s="7">
        <f t="shared" si="129"/>
        <v>390288</v>
      </c>
      <c r="AC283" s="19"/>
      <c r="AD283" s="6">
        <f t="shared" si="130"/>
        <v>0</v>
      </c>
      <c r="AE283" s="79">
        <f t="shared" si="101"/>
        <v>-390288</v>
      </c>
      <c r="AG283" s="19">
        <v>783</v>
      </c>
      <c r="AH283" s="81">
        <f t="shared" si="132"/>
        <v>0</v>
      </c>
    </row>
    <row r="284" spans="1:34" s="80" customFormat="1" ht="21.75" customHeight="1">
      <c r="A284" s="19"/>
      <c r="B284" s="258">
        <v>8.6999999999999993</v>
      </c>
      <c r="C284" s="813" t="s">
        <v>273</v>
      </c>
      <c r="D284" s="814"/>
      <c r="E284" s="814"/>
      <c r="F284" s="814"/>
      <c r="G284" s="814"/>
      <c r="H284" s="814"/>
      <c r="I284" s="814"/>
      <c r="J284" s="815"/>
      <c r="K284" s="161"/>
      <c r="L284" s="162"/>
      <c r="M284" s="163"/>
      <c r="N284" s="143">
        <f t="shared" si="131"/>
        <v>0</v>
      </c>
      <c r="O284" s="129"/>
      <c r="P284" s="250"/>
      <c r="Q284" s="656">
        <f t="shared" si="126"/>
        <v>0</v>
      </c>
      <c r="R284" s="129"/>
      <c r="S284" s="261"/>
      <c r="T284" s="143">
        <f t="shared" si="127"/>
        <v>0</v>
      </c>
      <c r="U284" s="251"/>
      <c r="V284" s="262">
        <f t="shared" si="107"/>
        <v>0</v>
      </c>
      <c r="W284" s="143">
        <f t="shared" si="128"/>
        <v>0</v>
      </c>
      <c r="X284" s="792">
        <f t="shared" si="109"/>
        <v>0</v>
      </c>
      <c r="Y284" s="793"/>
      <c r="Z284" s="6"/>
      <c r="AA284" s="6">
        <f t="shared" si="100"/>
        <v>0</v>
      </c>
      <c r="AB284" s="7">
        <f t="shared" si="129"/>
        <v>0</v>
      </c>
      <c r="AC284" s="19"/>
      <c r="AD284" s="6" t="e">
        <f t="shared" si="130"/>
        <v>#DIV/0!</v>
      </c>
      <c r="AE284" s="79">
        <f t="shared" si="101"/>
        <v>0</v>
      </c>
      <c r="AG284" s="19"/>
      <c r="AH284" s="81">
        <f t="shared" si="132"/>
        <v>0</v>
      </c>
    </row>
    <row r="285" spans="1:34" s="80" customFormat="1" ht="21.75" customHeight="1">
      <c r="A285" s="19"/>
      <c r="B285" s="254" t="s">
        <v>274</v>
      </c>
      <c r="C285" s="819" t="s">
        <v>275</v>
      </c>
      <c r="D285" s="820"/>
      <c r="E285" s="820"/>
      <c r="F285" s="820"/>
      <c r="G285" s="820"/>
      <c r="H285" s="820"/>
      <c r="I285" s="820"/>
      <c r="J285" s="821"/>
      <c r="K285" s="255" t="s">
        <v>150</v>
      </c>
      <c r="L285" s="162">
        <v>1</v>
      </c>
      <c r="M285" s="163">
        <v>1143517</v>
      </c>
      <c r="N285" s="263">
        <f t="shared" si="131"/>
        <v>1143517</v>
      </c>
      <c r="O285" s="129"/>
      <c r="P285" s="250">
        <v>0</v>
      </c>
      <c r="Q285" s="656"/>
      <c r="R285" s="129"/>
      <c r="S285" s="261"/>
      <c r="T285" s="143">
        <f t="shared" si="127"/>
        <v>0</v>
      </c>
      <c r="U285" s="251"/>
      <c r="V285" s="262"/>
      <c r="W285" s="143">
        <f t="shared" si="128"/>
        <v>0</v>
      </c>
      <c r="X285" s="792">
        <f t="shared" si="109"/>
        <v>0</v>
      </c>
      <c r="Y285" s="793"/>
      <c r="Z285" s="6"/>
      <c r="AA285" s="6">
        <f t="shared" si="100"/>
        <v>0</v>
      </c>
      <c r="AB285" s="7">
        <f t="shared" si="129"/>
        <v>1143517</v>
      </c>
      <c r="AC285" s="19"/>
      <c r="AD285" s="6">
        <f t="shared" si="130"/>
        <v>0</v>
      </c>
      <c r="AE285" s="79">
        <f t="shared" si="101"/>
        <v>-1143517</v>
      </c>
      <c r="AG285" s="19">
        <v>788</v>
      </c>
      <c r="AH285" s="81">
        <f t="shared" si="132"/>
        <v>0</v>
      </c>
    </row>
    <row r="286" spans="1:34" s="80" customFormat="1" ht="21.75" customHeight="1">
      <c r="A286" s="19"/>
      <c r="B286" s="344">
        <v>9</v>
      </c>
      <c r="C286" s="900" t="s">
        <v>158</v>
      </c>
      <c r="D286" s="901"/>
      <c r="E286" s="901"/>
      <c r="F286" s="901"/>
      <c r="G286" s="901"/>
      <c r="H286" s="901"/>
      <c r="I286" s="901"/>
      <c r="J286" s="902"/>
      <c r="K286" s="345"/>
      <c r="L286" s="346"/>
      <c r="M286" s="347"/>
      <c r="N286" s="347"/>
      <c r="O286" s="111"/>
      <c r="P286" s="250"/>
      <c r="Q286" s="656">
        <f t="shared" si="126"/>
        <v>0</v>
      </c>
      <c r="R286" s="129"/>
      <c r="S286" s="261"/>
      <c r="T286" s="143">
        <f t="shared" si="127"/>
        <v>0</v>
      </c>
      <c r="U286" s="251"/>
      <c r="V286" s="262">
        <f t="shared" si="107"/>
        <v>0</v>
      </c>
      <c r="W286" s="143">
        <f t="shared" si="128"/>
        <v>0</v>
      </c>
      <c r="X286" s="792">
        <f t="shared" si="109"/>
        <v>0</v>
      </c>
      <c r="Y286" s="793"/>
      <c r="Z286" s="6"/>
      <c r="AA286" s="6">
        <f t="shared" si="100"/>
        <v>0</v>
      </c>
      <c r="AB286" s="7">
        <f t="shared" si="129"/>
        <v>0</v>
      </c>
      <c r="AC286" s="19"/>
      <c r="AD286" s="6" t="e">
        <f t="shared" si="130"/>
        <v>#DIV/0!</v>
      </c>
      <c r="AE286" s="79">
        <f t="shared" si="101"/>
        <v>0</v>
      </c>
      <c r="AG286" s="19"/>
      <c r="AH286" s="81">
        <f t="shared" si="132"/>
        <v>0</v>
      </c>
    </row>
    <row r="287" spans="1:34" s="80" customFormat="1" ht="21.75" customHeight="1">
      <c r="A287" s="19"/>
      <c r="B287" s="258">
        <v>9.1</v>
      </c>
      <c r="C287" s="813" t="s">
        <v>159</v>
      </c>
      <c r="D287" s="814"/>
      <c r="E287" s="814"/>
      <c r="F287" s="814"/>
      <c r="G287" s="814"/>
      <c r="H287" s="814"/>
      <c r="I287" s="814"/>
      <c r="J287" s="815"/>
      <c r="K287" s="161"/>
      <c r="L287" s="162"/>
      <c r="M287" s="163"/>
      <c r="N287" s="143">
        <f>ROUND(L287*M287,2)</f>
        <v>0</v>
      </c>
      <c r="O287" s="129"/>
      <c r="P287" s="250"/>
      <c r="Q287" s="656">
        <f t="shared" si="126"/>
        <v>0</v>
      </c>
      <c r="R287" s="129"/>
      <c r="S287" s="261"/>
      <c r="T287" s="143">
        <f t="shared" si="127"/>
        <v>0</v>
      </c>
      <c r="U287" s="251"/>
      <c r="V287" s="262">
        <f t="shared" si="107"/>
        <v>0</v>
      </c>
      <c r="W287" s="143">
        <f t="shared" si="128"/>
        <v>0</v>
      </c>
      <c r="X287" s="792">
        <f t="shared" si="109"/>
        <v>0</v>
      </c>
      <c r="Y287" s="793"/>
      <c r="Z287" s="6"/>
      <c r="AA287" s="6">
        <f t="shared" si="100"/>
        <v>0</v>
      </c>
      <c r="AB287" s="7">
        <f t="shared" si="129"/>
        <v>0</v>
      </c>
      <c r="AC287" s="19"/>
      <c r="AD287" s="6" t="e">
        <f t="shared" si="130"/>
        <v>#DIV/0!</v>
      </c>
      <c r="AE287" s="79">
        <f t="shared" si="101"/>
        <v>0</v>
      </c>
      <c r="AG287" s="19"/>
      <c r="AH287" s="81">
        <f t="shared" si="132"/>
        <v>0</v>
      </c>
    </row>
    <row r="288" spans="1:34" s="80" customFormat="1" ht="21.75" customHeight="1">
      <c r="A288" s="19"/>
      <c r="B288" s="245" t="s">
        <v>160</v>
      </c>
      <c r="C288" s="816" t="s">
        <v>161</v>
      </c>
      <c r="D288" s="817"/>
      <c r="E288" s="817"/>
      <c r="F288" s="817"/>
      <c r="G288" s="817"/>
      <c r="H288" s="817"/>
      <c r="I288" s="817"/>
      <c r="J288" s="818"/>
      <c r="K288" s="246" t="s">
        <v>74</v>
      </c>
      <c r="L288" s="247">
        <v>77.98</v>
      </c>
      <c r="M288" s="248">
        <v>18515</v>
      </c>
      <c r="N288" s="249">
        <f>ROUND(L288*M288,2)</f>
        <v>1443799.7</v>
      </c>
      <c r="O288" s="129"/>
      <c r="P288" s="250">
        <v>77.98</v>
      </c>
      <c r="Q288" s="656">
        <f t="shared" si="126"/>
        <v>1443799.7</v>
      </c>
      <c r="R288" s="129"/>
      <c r="S288" s="261"/>
      <c r="T288" s="143">
        <f t="shared" si="127"/>
        <v>0</v>
      </c>
      <c r="U288" s="251"/>
      <c r="V288" s="262">
        <f>P288+S288</f>
        <v>77.98</v>
      </c>
      <c r="W288" s="143">
        <f>ROUND(M288*V288,2)</f>
        <v>1443799.7</v>
      </c>
      <c r="X288" s="792">
        <f>IF(N288=0,0)+IF(N288&gt;0,W288/N288)</f>
        <v>1</v>
      </c>
      <c r="Y288" s="793"/>
      <c r="Z288" s="6">
        <v>985416.5</v>
      </c>
      <c r="AA288" s="6">
        <f t="shared" si="100"/>
        <v>458383.19999999995</v>
      </c>
      <c r="AB288" s="7">
        <f t="shared" si="129"/>
        <v>0</v>
      </c>
      <c r="AC288" s="19"/>
      <c r="AD288" s="6">
        <f t="shared" si="130"/>
        <v>53.222603294625976</v>
      </c>
      <c r="AE288" s="79">
        <f t="shared" si="101"/>
        <v>0</v>
      </c>
      <c r="AG288" s="19">
        <v>96</v>
      </c>
      <c r="AH288" s="81">
        <f>+T289+Q288</f>
        <v>2429216.2000000002</v>
      </c>
    </row>
    <row r="289" spans="1:34" s="80" customFormat="1" ht="21.75" customHeight="1">
      <c r="A289" s="19"/>
      <c r="B289" s="254" t="s">
        <v>160</v>
      </c>
      <c r="C289" s="819" t="s">
        <v>161</v>
      </c>
      <c r="D289" s="820"/>
      <c r="E289" s="820"/>
      <c r="F289" s="820"/>
      <c r="G289" s="820"/>
      <c r="H289" s="820"/>
      <c r="I289" s="820"/>
      <c r="J289" s="821"/>
      <c r="K289" s="255" t="s">
        <v>74</v>
      </c>
      <c r="L289" s="162">
        <v>77.98</v>
      </c>
      <c r="M289" s="163">
        <f>+M288-AG288</f>
        <v>18419</v>
      </c>
      <c r="N289" s="263"/>
      <c r="O289" s="129"/>
      <c r="P289" s="250">
        <v>-53.5</v>
      </c>
      <c r="Q289" s="656">
        <f t="shared" si="126"/>
        <v>-985416.5</v>
      </c>
      <c r="R289" s="129"/>
      <c r="S289" s="261">
        <v>53.5</v>
      </c>
      <c r="T289" s="143">
        <f>ROUND(M289*S289,2)</f>
        <v>985416.5</v>
      </c>
      <c r="U289" s="251"/>
      <c r="V289" s="262">
        <f>P289+S289</f>
        <v>0</v>
      </c>
      <c r="W289" s="143">
        <f>ROUND(M289*V289,2)</f>
        <v>0</v>
      </c>
      <c r="X289" s="792">
        <f>IF(N289=0,0)+IF(N289&gt;0,W289/N289)</f>
        <v>0</v>
      </c>
      <c r="Y289" s="793"/>
      <c r="Z289" s="6"/>
      <c r="AA289" s="6"/>
      <c r="AB289" s="7"/>
      <c r="AC289" s="19"/>
      <c r="AD289" s="6"/>
      <c r="AE289" s="79"/>
      <c r="AG289" s="19"/>
      <c r="AH289" s="81" t="e">
        <f>+#REF!+Q289</f>
        <v>#REF!</v>
      </c>
    </row>
    <row r="290" spans="1:34" s="80" customFormat="1" ht="21.75" customHeight="1">
      <c r="A290" s="19"/>
      <c r="B290" s="258">
        <v>9.1999999999999993</v>
      </c>
      <c r="C290" s="813" t="s">
        <v>276</v>
      </c>
      <c r="D290" s="814"/>
      <c r="E290" s="814"/>
      <c r="F290" s="814"/>
      <c r="G290" s="814"/>
      <c r="H290" s="814"/>
      <c r="I290" s="814"/>
      <c r="J290" s="815"/>
      <c r="K290" s="161"/>
      <c r="L290" s="162"/>
      <c r="M290" s="163"/>
      <c r="N290" s="143">
        <f>ROUND(L290*M290,2)</f>
        <v>0</v>
      </c>
      <c r="O290" s="129"/>
      <c r="P290" s="250"/>
      <c r="Q290" s="656">
        <f>ROUND(M290*P290,2)</f>
        <v>0</v>
      </c>
      <c r="R290" s="129"/>
      <c r="S290" s="261"/>
      <c r="T290" s="143">
        <f>ROUND(M290*S290,2)</f>
        <v>0</v>
      </c>
      <c r="U290" s="251"/>
      <c r="V290" s="262">
        <f t="shared" si="107"/>
        <v>0</v>
      </c>
      <c r="W290" s="143">
        <f>ROUND(M290*V290,2)</f>
        <v>0</v>
      </c>
      <c r="X290" s="792">
        <f t="shared" si="109"/>
        <v>0</v>
      </c>
      <c r="Y290" s="793"/>
      <c r="Z290" s="6"/>
      <c r="AA290" s="6">
        <f t="shared" si="100"/>
        <v>0</v>
      </c>
      <c r="AB290" s="7">
        <f t="shared" si="129"/>
        <v>0</v>
      </c>
      <c r="AC290" s="19"/>
      <c r="AD290" s="6" t="e">
        <f>+Z290/M290</f>
        <v>#DIV/0!</v>
      </c>
      <c r="AE290" s="79">
        <f t="shared" si="101"/>
        <v>0</v>
      </c>
      <c r="AG290" s="19"/>
      <c r="AH290" s="81">
        <f t="shared" si="132"/>
        <v>0</v>
      </c>
    </row>
    <row r="291" spans="1:34" s="80" customFormat="1" ht="21.75" customHeight="1">
      <c r="A291" s="19"/>
      <c r="B291" s="245" t="s">
        <v>277</v>
      </c>
      <c r="C291" s="816" t="s">
        <v>278</v>
      </c>
      <c r="D291" s="817"/>
      <c r="E291" s="817"/>
      <c r="F291" s="817"/>
      <c r="G291" s="817"/>
      <c r="H291" s="817"/>
      <c r="I291" s="817"/>
      <c r="J291" s="818"/>
      <c r="K291" s="246" t="s">
        <v>74</v>
      </c>
      <c r="L291" s="247">
        <v>15.38</v>
      </c>
      <c r="M291" s="248">
        <v>22237</v>
      </c>
      <c r="N291" s="249">
        <f>ROUND(L291*M291,2)</f>
        <v>342005.06</v>
      </c>
      <c r="O291" s="129"/>
      <c r="P291" s="250">
        <v>15.378</v>
      </c>
      <c r="Q291" s="656">
        <f>ROUND(M291*P291,2)</f>
        <v>341960.59</v>
      </c>
      <c r="R291" s="129"/>
      <c r="S291" s="261"/>
      <c r="T291" s="143">
        <f>ROUND(M291*S291,2)</f>
        <v>0</v>
      </c>
      <c r="U291" s="251"/>
      <c r="V291" s="262">
        <f t="shared" si="107"/>
        <v>15.378</v>
      </c>
      <c r="W291" s="143">
        <f>ROUND(M291*V291,2)</f>
        <v>341960.59</v>
      </c>
      <c r="X291" s="792">
        <f t="shared" si="109"/>
        <v>0.99986997268403</v>
      </c>
      <c r="Y291" s="793"/>
      <c r="Z291" s="6">
        <f>+V291-L291</f>
        <v>-2.0000000000006679E-3</v>
      </c>
      <c r="AA291" s="6">
        <f t="shared" si="100"/>
        <v>341960.592</v>
      </c>
      <c r="AB291" s="7">
        <f t="shared" si="129"/>
        <v>44.46999999997206</v>
      </c>
      <c r="AC291" s="19"/>
      <c r="AD291" s="6">
        <f>+Z291/M291</f>
        <v>-8.9940189773830461E-8</v>
      </c>
      <c r="AE291" s="79">
        <f t="shared" si="101"/>
        <v>-44.46999999997206</v>
      </c>
      <c r="AG291" s="19">
        <v>40</v>
      </c>
      <c r="AH291" s="81">
        <f t="shared" si="132"/>
        <v>341960.59</v>
      </c>
    </row>
    <row r="292" spans="1:34" s="80" customFormat="1" ht="21.75" customHeight="1">
      <c r="A292" s="19"/>
      <c r="B292" s="254" t="s">
        <v>277</v>
      </c>
      <c r="C292" s="819" t="s">
        <v>278</v>
      </c>
      <c r="D292" s="820"/>
      <c r="E292" s="820"/>
      <c r="F292" s="820"/>
      <c r="G292" s="820"/>
      <c r="H292" s="820"/>
      <c r="I292" s="820"/>
      <c r="J292" s="821"/>
      <c r="K292" s="255" t="s">
        <v>74</v>
      </c>
      <c r="L292" s="162">
        <v>17.239999999999998</v>
      </c>
      <c r="M292" s="163">
        <v>22197</v>
      </c>
      <c r="N292" s="263"/>
      <c r="O292" s="129"/>
      <c r="P292" s="250"/>
      <c r="Q292" s="656"/>
      <c r="R292" s="129"/>
      <c r="S292" s="261"/>
      <c r="T292" s="143"/>
      <c r="U292" s="251"/>
      <c r="V292" s="262"/>
      <c r="W292" s="143"/>
      <c r="X292" s="256"/>
      <c r="Y292" s="257"/>
      <c r="Z292" s="6"/>
      <c r="AA292" s="6"/>
      <c r="AB292" s="7"/>
      <c r="AC292" s="19"/>
      <c r="AD292" s="6"/>
      <c r="AE292" s="79"/>
      <c r="AG292" s="19"/>
      <c r="AH292" s="81"/>
    </row>
    <row r="293" spans="1:34" s="80" customFormat="1" ht="21.75" customHeight="1">
      <c r="A293" s="19"/>
      <c r="B293" s="344">
        <v>10</v>
      </c>
      <c r="C293" s="900" t="s">
        <v>162</v>
      </c>
      <c r="D293" s="901"/>
      <c r="E293" s="901"/>
      <c r="F293" s="901"/>
      <c r="G293" s="901"/>
      <c r="H293" s="901"/>
      <c r="I293" s="901"/>
      <c r="J293" s="902"/>
      <c r="K293" s="345"/>
      <c r="L293" s="346"/>
      <c r="M293" s="347"/>
      <c r="N293" s="347"/>
      <c r="O293" s="111"/>
      <c r="P293" s="250"/>
      <c r="Q293" s="656">
        <f>ROUND(M293*P293,2)</f>
        <v>0</v>
      </c>
      <c r="R293" s="129"/>
      <c r="S293" s="261"/>
      <c r="T293" s="143">
        <f>ROUND(M293*S293,2)</f>
        <v>0</v>
      </c>
      <c r="U293" s="251"/>
      <c r="V293" s="262">
        <f t="shared" si="107"/>
        <v>0</v>
      </c>
      <c r="W293" s="143">
        <f>ROUND(M293*V293,2)</f>
        <v>0</v>
      </c>
      <c r="X293" s="792">
        <f t="shared" si="109"/>
        <v>0</v>
      </c>
      <c r="Y293" s="793"/>
      <c r="Z293" s="6">
        <v>1.4370000000000001</v>
      </c>
      <c r="AA293" s="6">
        <f t="shared" si="100"/>
        <v>-1.4370000000000001</v>
      </c>
      <c r="AB293" s="7">
        <f t="shared" si="129"/>
        <v>0</v>
      </c>
      <c r="AC293" s="19"/>
      <c r="AD293" s="6" t="e">
        <f>+Z293/M293</f>
        <v>#DIV/0!</v>
      </c>
      <c r="AE293" s="79">
        <f t="shared" si="101"/>
        <v>0</v>
      </c>
      <c r="AG293" s="19"/>
      <c r="AH293" s="81">
        <f t="shared" si="132"/>
        <v>0</v>
      </c>
    </row>
    <row r="294" spans="1:34" s="80" customFormat="1" ht="21.75" customHeight="1">
      <c r="A294" s="19"/>
      <c r="B294" s="258">
        <v>10.199999999999999</v>
      </c>
      <c r="C294" s="813" t="s">
        <v>163</v>
      </c>
      <c r="D294" s="814"/>
      <c r="E294" s="814"/>
      <c r="F294" s="814"/>
      <c r="G294" s="814"/>
      <c r="H294" s="814"/>
      <c r="I294" s="814"/>
      <c r="J294" s="815"/>
      <c r="K294" s="161"/>
      <c r="L294" s="162"/>
      <c r="M294" s="163"/>
      <c r="N294" s="143">
        <f>ROUND(L294*M294,2)</f>
        <v>0</v>
      </c>
      <c r="O294" s="129"/>
      <c r="P294" s="250"/>
      <c r="Q294" s="656">
        <f>ROUND(M294*P294,2)</f>
        <v>0</v>
      </c>
      <c r="R294" s="129"/>
      <c r="S294" s="261"/>
      <c r="T294" s="143">
        <f>ROUND(M294*S294,2)</f>
        <v>0</v>
      </c>
      <c r="U294" s="251"/>
      <c r="V294" s="262">
        <f t="shared" si="107"/>
        <v>0</v>
      </c>
      <c r="W294" s="143">
        <f>ROUND(M294*V294,2)</f>
        <v>0</v>
      </c>
      <c r="X294" s="792">
        <f t="shared" si="109"/>
        <v>0</v>
      </c>
      <c r="Y294" s="793"/>
      <c r="Z294" s="6"/>
      <c r="AA294" s="6">
        <f t="shared" si="100"/>
        <v>0</v>
      </c>
      <c r="AB294" s="7">
        <f t="shared" si="129"/>
        <v>0</v>
      </c>
      <c r="AC294" s="19"/>
      <c r="AD294" s="6" t="e">
        <f>+Z294/M294</f>
        <v>#DIV/0!</v>
      </c>
      <c r="AE294" s="79">
        <f t="shared" si="101"/>
        <v>0</v>
      </c>
      <c r="AG294" s="19"/>
      <c r="AH294" s="81">
        <f t="shared" si="132"/>
        <v>0</v>
      </c>
    </row>
    <row r="295" spans="1:34" s="80" customFormat="1" ht="21.75" customHeight="1">
      <c r="A295" s="19"/>
      <c r="B295" s="254" t="s">
        <v>164</v>
      </c>
      <c r="C295" s="819" t="s">
        <v>165</v>
      </c>
      <c r="D295" s="820"/>
      <c r="E295" s="820"/>
      <c r="F295" s="820"/>
      <c r="G295" s="820"/>
      <c r="H295" s="820"/>
      <c r="I295" s="820"/>
      <c r="J295" s="821"/>
      <c r="K295" s="255" t="s">
        <v>74</v>
      </c>
      <c r="L295" s="162">
        <v>59.25</v>
      </c>
      <c r="M295" s="163">
        <v>53532</v>
      </c>
      <c r="N295" s="263">
        <f>+M295*L295</f>
        <v>3171771</v>
      </c>
      <c r="O295" s="129"/>
      <c r="P295" s="250"/>
      <c r="Q295" s="656">
        <f>ROUND(M295*P295,2)</f>
        <v>0</v>
      </c>
      <c r="R295" s="129"/>
      <c r="S295" s="261"/>
      <c r="T295" s="143">
        <f>ROUND(M295*S295,2)</f>
        <v>0</v>
      </c>
      <c r="U295" s="251"/>
      <c r="V295" s="262">
        <f t="shared" si="107"/>
        <v>0</v>
      </c>
      <c r="W295" s="143">
        <f>ROUND(M295*V295,2)</f>
        <v>0</v>
      </c>
      <c r="X295" s="792">
        <f t="shared" si="109"/>
        <v>0</v>
      </c>
      <c r="Y295" s="793"/>
      <c r="Z295" s="6"/>
      <c r="AA295" s="6">
        <f t="shared" si="100"/>
        <v>0</v>
      </c>
      <c r="AB295" s="7">
        <f t="shared" si="129"/>
        <v>3171771</v>
      </c>
      <c r="AC295" s="19"/>
      <c r="AD295" s="6">
        <f>+Z295/M295</f>
        <v>0</v>
      </c>
      <c r="AE295" s="79">
        <f t="shared" si="101"/>
        <v>-3171771</v>
      </c>
      <c r="AG295" s="19">
        <v>426</v>
      </c>
      <c r="AH295" s="81">
        <f t="shared" si="132"/>
        <v>0</v>
      </c>
    </row>
    <row r="296" spans="1:34" s="80" customFormat="1" ht="21.75" customHeight="1">
      <c r="A296" s="19"/>
      <c r="B296" s="344">
        <v>11</v>
      </c>
      <c r="C296" s="900" t="s">
        <v>166</v>
      </c>
      <c r="D296" s="901"/>
      <c r="E296" s="901"/>
      <c r="F296" s="901"/>
      <c r="G296" s="901"/>
      <c r="H296" s="901"/>
      <c r="I296" s="901"/>
      <c r="J296" s="902"/>
      <c r="K296" s="345"/>
      <c r="L296" s="346"/>
      <c r="M296" s="347"/>
      <c r="N296" s="347"/>
      <c r="O296" s="111"/>
      <c r="P296" s="250"/>
      <c r="Q296" s="656">
        <f t="shared" ref="Q296:Q309" si="133">ROUND(M296*P296,2)</f>
        <v>0</v>
      </c>
      <c r="R296" s="129"/>
      <c r="S296" s="261"/>
      <c r="T296" s="143">
        <f t="shared" ref="T296:T309" si="134">ROUND(M296*S296,2)</f>
        <v>0</v>
      </c>
      <c r="U296" s="251"/>
      <c r="V296" s="262">
        <f t="shared" si="107"/>
        <v>0</v>
      </c>
      <c r="W296" s="143">
        <f t="shared" ref="W296:W309" si="135">ROUND(M296*V296,2)</f>
        <v>0</v>
      </c>
      <c r="X296" s="792">
        <f t="shared" si="109"/>
        <v>0</v>
      </c>
      <c r="Y296" s="793"/>
      <c r="Z296" s="6"/>
      <c r="AA296" s="6">
        <f t="shared" si="100"/>
        <v>0</v>
      </c>
      <c r="AB296" s="7">
        <f t="shared" si="129"/>
        <v>0</v>
      </c>
      <c r="AC296" s="19"/>
      <c r="AD296" s="6" t="e">
        <f t="shared" ref="AD296:AD309" si="136">+Z296/M296</f>
        <v>#DIV/0!</v>
      </c>
      <c r="AE296" s="79">
        <f t="shared" si="101"/>
        <v>0</v>
      </c>
      <c r="AG296" s="19"/>
      <c r="AH296" s="81">
        <f t="shared" si="132"/>
        <v>0</v>
      </c>
    </row>
    <row r="297" spans="1:34" s="80" customFormat="1" ht="21.75" customHeight="1">
      <c r="A297" s="19"/>
      <c r="B297" s="258">
        <v>11.2</v>
      </c>
      <c r="C297" s="813" t="s">
        <v>167</v>
      </c>
      <c r="D297" s="814"/>
      <c r="E297" s="814"/>
      <c r="F297" s="814"/>
      <c r="G297" s="814"/>
      <c r="H297" s="814"/>
      <c r="I297" s="814"/>
      <c r="J297" s="815"/>
      <c r="K297" s="161"/>
      <c r="L297" s="162"/>
      <c r="M297" s="163"/>
      <c r="N297" s="143">
        <f t="shared" ref="N297:N305" si="137">ROUND(L297*M297,2)</f>
        <v>0</v>
      </c>
      <c r="O297" s="129"/>
      <c r="P297" s="250"/>
      <c r="Q297" s="656">
        <f t="shared" si="133"/>
        <v>0</v>
      </c>
      <c r="R297" s="129"/>
      <c r="S297" s="261"/>
      <c r="T297" s="143">
        <f t="shared" si="134"/>
        <v>0</v>
      </c>
      <c r="U297" s="251"/>
      <c r="V297" s="262">
        <f t="shared" si="107"/>
        <v>0</v>
      </c>
      <c r="W297" s="143">
        <f t="shared" si="135"/>
        <v>0</v>
      </c>
      <c r="X297" s="792">
        <f t="shared" si="109"/>
        <v>0</v>
      </c>
      <c r="Y297" s="793"/>
      <c r="Z297" s="6"/>
      <c r="AA297" s="6">
        <f t="shared" si="100"/>
        <v>0</v>
      </c>
      <c r="AB297" s="7">
        <f t="shared" si="129"/>
        <v>0</v>
      </c>
      <c r="AC297" s="19"/>
      <c r="AD297" s="6" t="e">
        <f t="shared" si="136"/>
        <v>#DIV/0!</v>
      </c>
      <c r="AE297" s="79">
        <f t="shared" si="101"/>
        <v>0</v>
      </c>
      <c r="AG297" s="19"/>
      <c r="AH297" s="81">
        <f t="shared" si="132"/>
        <v>0</v>
      </c>
    </row>
    <row r="298" spans="1:34" s="80" customFormat="1" ht="45.75" customHeight="1">
      <c r="A298" s="19"/>
      <c r="B298" s="245" t="s">
        <v>168</v>
      </c>
      <c r="C298" s="816" t="s">
        <v>169</v>
      </c>
      <c r="D298" s="817"/>
      <c r="E298" s="817"/>
      <c r="F298" s="817"/>
      <c r="G298" s="817"/>
      <c r="H298" s="817"/>
      <c r="I298" s="817"/>
      <c r="J298" s="818"/>
      <c r="K298" s="246" t="s">
        <v>125</v>
      </c>
      <c r="L298" s="247">
        <v>753.14</v>
      </c>
      <c r="M298" s="248">
        <v>11416</v>
      </c>
      <c r="N298" s="249">
        <f t="shared" si="137"/>
        <v>8597846.2400000002</v>
      </c>
      <c r="O298" s="129"/>
      <c r="P298" s="250">
        <v>753.1386</v>
      </c>
      <c r="Q298" s="656">
        <f t="shared" si="133"/>
        <v>8597830.2599999998</v>
      </c>
      <c r="R298" s="129"/>
      <c r="S298" s="261"/>
      <c r="T298" s="143">
        <f t="shared" si="134"/>
        <v>0</v>
      </c>
      <c r="U298" s="251"/>
      <c r="V298" s="262">
        <f t="shared" si="107"/>
        <v>753.1386</v>
      </c>
      <c r="W298" s="143">
        <f t="shared" si="135"/>
        <v>8597830.2599999998</v>
      </c>
      <c r="X298" s="792">
        <f t="shared" si="109"/>
        <v>0.99999814139500121</v>
      </c>
      <c r="Y298" s="793"/>
      <c r="Z298" s="6">
        <f>+V298-L298</f>
        <v>-1.3999999999896318E-3</v>
      </c>
      <c r="AA298" s="6">
        <f t="shared" si="100"/>
        <v>8597830.2613999993</v>
      </c>
      <c r="AB298" s="7">
        <f t="shared" si="129"/>
        <v>15.980000000447035</v>
      </c>
      <c r="AC298" s="19"/>
      <c r="AD298" s="6">
        <f t="shared" si="136"/>
        <v>-1.2263489838731882E-7</v>
      </c>
      <c r="AE298" s="79">
        <f t="shared" si="101"/>
        <v>-15.980000000447035</v>
      </c>
      <c r="AG298" s="19">
        <v>44</v>
      </c>
      <c r="AH298" s="81">
        <f t="shared" si="132"/>
        <v>8597830.2599999998</v>
      </c>
    </row>
    <row r="299" spans="1:34" s="80" customFormat="1" ht="45.75" customHeight="1">
      <c r="A299" s="19"/>
      <c r="B299" s="254" t="s">
        <v>168</v>
      </c>
      <c r="C299" s="819" t="s">
        <v>169</v>
      </c>
      <c r="D299" s="820"/>
      <c r="E299" s="820"/>
      <c r="F299" s="820"/>
      <c r="G299" s="820"/>
      <c r="H299" s="820"/>
      <c r="I299" s="820"/>
      <c r="J299" s="821"/>
      <c r="K299" s="255" t="s">
        <v>125</v>
      </c>
      <c r="L299" s="162">
        <v>753.14</v>
      </c>
      <c r="M299" s="163">
        <v>11372</v>
      </c>
      <c r="N299" s="263"/>
      <c r="O299" s="129"/>
      <c r="P299" s="250"/>
      <c r="Q299" s="656"/>
      <c r="R299" s="129"/>
      <c r="S299" s="261"/>
      <c r="T299" s="143"/>
      <c r="U299" s="251"/>
      <c r="V299" s="262"/>
      <c r="W299" s="143"/>
      <c r="X299" s="256"/>
      <c r="Y299" s="257"/>
      <c r="Z299" s="6"/>
      <c r="AA299" s="6"/>
      <c r="AB299" s="7"/>
      <c r="AC299" s="19"/>
      <c r="AD299" s="6"/>
      <c r="AE299" s="79"/>
      <c r="AG299" s="19"/>
      <c r="AH299" s="81"/>
    </row>
    <row r="300" spans="1:34" s="80" customFormat="1" ht="21.75" customHeight="1">
      <c r="A300" s="19"/>
      <c r="B300" s="245" t="s">
        <v>170</v>
      </c>
      <c r="C300" s="816" t="s">
        <v>171</v>
      </c>
      <c r="D300" s="817"/>
      <c r="E300" s="817"/>
      <c r="F300" s="817"/>
      <c r="G300" s="817"/>
      <c r="H300" s="817"/>
      <c r="I300" s="817"/>
      <c r="J300" s="818"/>
      <c r="K300" s="246" t="s">
        <v>74</v>
      </c>
      <c r="L300" s="247">
        <v>93.33</v>
      </c>
      <c r="M300" s="248">
        <v>82164</v>
      </c>
      <c r="N300" s="249">
        <f t="shared" si="137"/>
        <v>7668366.1200000001</v>
      </c>
      <c r="O300" s="129"/>
      <c r="P300" s="250">
        <v>85.802500000000009</v>
      </c>
      <c r="Q300" s="656">
        <f t="shared" si="133"/>
        <v>7049876.6100000003</v>
      </c>
      <c r="R300" s="129"/>
      <c r="S300" s="261"/>
      <c r="T300" s="143">
        <f t="shared" si="134"/>
        <v>0</v>
      </c>
      <c r="U300" s="251"/>
      <c r="V300" s="262">
        <f t="shared" si="107"/>
        <v>85.802500000000009</v>
      </c>
      <c r="W300" s="143">
        <f t="shared" si="135"/>
        <v>7049876.6100000003</v>
      </c>
      <c r="X300" s="792">
        <f t="shared" si="109"/>
        <v>0.91934533376192007</v>
      </c>
      <c r="Y300" s="793"/>
      <c r="Z300" s="6"/>
      <c r="AA300" s="6">
        <f t="shared" si="100"/>
        <v>7049876.6100000003</v>
      </c>
      <c r="AB300" s="7">
        <f t="shared" si="129"/>
        <v>618489.50999999978</v>
      </c>
      <c r="AC300" s="19"/>
      <c r="AD300" s="6">
        <f t="shared" si="136"/>
        <v>0</v>
      </c>
      <c r="AE300" s="79">
        <f t="shared" si="101"/>
        <v>-618489.50999999978</v>
      </c>
      <c r="AG300" s="19">
        <v>83</v>
      </c>
      <c r="AH300" s="81">
        <f t="shared" si="132"/>
        <v>7049876.6100000003</v>
      </c>
    </row>
    <row r="301" spans="1:34" s="80" customFormat="1" ht="21.75" customHeight="1">
      <c r="A301" s="19"/>
      <c r="B301" s="254" t="s">
        <v>170</v>
      </c>
      <c r="C301" s="819" t="s">
        <v>171</v>
      </c>
      <c r="D301" s="820"/>
      <c r="E301" s="820"/>
      <c r="F301" s="820"/>
      <c r="G301" s="820"/>
      <c r="H301" s="820"/>
      <c r="I301" s="820"/>
      <c r="J301" s="821"/>
      <c r="K301" s="255" t="s">
        <v>74</v>
      </c>
      <c r="L301" s="162">
        <v>93.33</v>
      </c>
      <c r="M301" s="163">
        <v>82081</v>
      </c>
      <c r="N301" s="263"/>
      <c r="O301" s="129"/>
      <c r="P301" s="250"/>
      <c r="Q301" s="656"/>
      <c r="R301" s="129"/>
      <c r="S301" s="261"/>
      <c r="T301" s="143"/>
      <c r="U301" s="251"/>
      <c r="V301" s="262"/>
      <c r="W301" s="143"/>
      <c r="X301" s="256"/>
      <c r="Y301" s="257"/>
      <c r="Z301" s="6"/>
      <c r="AA301" s="6"/>
      <c r="AB301" s="7"/>
      <c r="AC301" s="19"/>
      <c r="AD301" s="6"/>
      <c r="AE301" s="79"/>
      <c r="AG301" s="19"/>
      <c r="AH301" s="81"/>
    </row>
    <row r="302" spans="1:34" s="80" customFormat="1" ht="21.75" customHeight="1">
      <c r="A302" s="19"/>
      <c r="B302" s="258">
        <v>11.3</v>
      </c>
      <c r="C302" s="813" t="s">
        <v>172</v>
      </c>
      <c r="D302" s="814"/>
      <c r="E302" s="814"/>
      <c r="F302" s="814"/>
      <c r="G302" s="814"/>
      <c r="H302" s="814"/>
      <c r="I302" s="814"/>
      <c r="J302" s="815"/>
      <c r="K302" s="161"/>
      <c r="L302" s="162"/>
      <c r="M302" s="163"/>
      <c r="N302" s="143">
        <f t="shared" si="137"/>
        <v>0</v>
      </c>
      <c r="O302" s="129"/>
      <c r="P302" s="250"/>
      <c r="Q302" s="656">
        <f t="shared" si="133"/>
        <v>0</v>
      </c>
      <c r="R302" s="129"/>
      <c r="S302" s="261"/>
      <c r="T302" s="143">
        <f t="shared" si="134"/>
        <v>0</v>
      </c>
      <c r="U302" s="251"/>
      <c r="V302" s="262">
        <f>P302+S302</f>
        <v>0</v>
      </c>
      <c r="W302" s="143">
        <f t="shared" si="135"/>
        <v>0</v>
      </c>
      <c r="X302" s="792">
        <f>IF(N302=0,0)+IF(N302&gt;0,W302/N302)</f>
        <v>0</v>
      </c>
      <c r="Y302" s="793"/>
      <c r="Z302" s="6"/>
      <c r="AA302" s="6">
        <f t="shared" ref="AA302:AA349" si="138">+W302-Z302</f>
        <v>0</v>
      </c>
      <c r="AB302" s="7">
        <f t="shared" si="129"/>
        <v>0</v>
      </c>
      <c r="AC302" s="19"/>
      <c r="AD302" s="6" t="e">
        <f t="shared" si="136"/>
        <v>#DIV/0!</v>
      </c>
      <c r="AE302" s="79">
        <f t="shared" ref="AE302:AE349" si="139">+W302-N302</f>
        <v>0</v>
      </c>
      <c r="AG302" s="19"/>
      <c r="AH302" s="81">
        <f t="shared" si="132"/>
        <v>0</v>
      </c>
    </row>
    <row r="303" spans="1:34" s="80" customFormat="1" ht="21.75" customHeight="1">
      <c r="A303" s="19"/>
      <c r="B303" s="245" t="s">
        <v>173</v>
      </c>
      <c r="C303" s="825" t="s">
        <v>174</v>
      </c>
      <c r="D303" s="826"/>
      <c r="E303" s="826"/>
      <c r="F303" s="826"/>
      <c r="G303" s="826"/>
      <c r="H303" s="826"/>
      <c r="I303" s="826"/>
      <c r="J303" s="827"/>
      <c r="K303" s="246" t="s">
        <v>145</v>
      </c>
      <c r="L303" s="247">
        <v>16.8</v>
      </c>
      <c r="M303" s="248">
        <v>43302</v>
      </c>
      <c r="N303" s="249">
        <f t="shared" si="137"/>
        <v>727473.6</v>
      </c>
      <c r="O303" s="129"/>
      <c r="P303" s="250">
        <v>14.4</v>
      </c>
      <c r="Q303" s="656">
        <f t="shared" si="133"/>
        <v>623548.80000000005</v>
      </c>
      <c r="R303" s="129"/>
      <c r="S303" s="261"/>
      <c r="T303" s="143">
        <f t="shared" si="134"/>
        <v>0</v>
      </c>
      <c r="U303" s="251"/>
      <c r="V303" s="262">
        <f>P303+S303</f>
        <v>14.4</v>
      </c>
      <c r="W303" s="143">
        <f t="shared" si="135"/>
        <v>623548.80000000005</v>
      </c>
      <c r="X303" s="792">
        <f>IF(N303=0,0)+IF(N303&gt;0,W303/N303)</f>
        <v>0.85714285714285721</v>
      </c>
      <c r="Y303" s="793"/>
      <c r="Z303" s="6"/>
      <c r="AA303" s="6">
        <f t="shared" si="138"/>
        <v>623548.80000000005</v>
      </c>
      <c r="AB303" s="7">
        <f t="shared" si="129"/>
        <v>103924.79999999993</v>
      </c>
      <c r="AC303" s="19"/>
      <c r="AD303" s="6">
        <f t="shared" si="136"/>
        <v>0</v>
      </c>
      <c r="AE303" s="79">
        <f t="shared" si="139"/>
        <v>-103924.79999999993</v>
      </c>
      <c r="AG303" s="19">
        <v>197</v>
      </c>
      <c r="AH303" s="81">
        <f t="shared" si="132"/>
        <v>623548.80000000005</v>
      </c>
    </row>
    <row r="304" spans="1:34" s="80" customFormat="1" ht="21.75" customHeight="1">
      <c r="A304" s="19"/>
      <c r="B304" s="254" t="s">
        <v>173</v>
      </c>
      <c r="C304" s="822" t="s">
        <v>174</v>
      </c>
      <c r="D304" s="823"/>
      <c r="E304" s="823"/>
      <c r="F304" s="823"/>
      <c r="G304" s="823"/>
      <c r="H304" s="823"/>
      <c r="I304" s="823"/>
      <c r="J304" s="824"/>
      <c r="K304" s="255" t="s">
        <v>145</v>
      </c>
      <c r="L304" s="162">
        <v>16.8</v>
      </c>
      <c r="M304" s="163">
        <v>43105</v>
      </c>
      <c r="N304" s="263"/>
      <c r="O304" s="129"/>
      <c r="P304" s="250"/>
      <c r="Q304" s="656"/>
      <c r="R304" s="129"/>
      <c r="S304" s="261"/>
      <c r="T304" s="143"/>
      <c r="U304" s="251"/>
      <c r="V304" s="262"/>
      <c r="W304" s="143"/>
      <c r="X304" s="256"/>
      <c r="Y304" s="257"/>
      <c r="Z304" s="6"/>
      <c r="AA304" s="6"/>
      <c r="AB304" s="7"/>
      <c r="AC304" s="19"/>
      <c r="AD304" s="6"/>
      <c r="AE304" s="79"/>
      <c r="AG304" s="19"/>
      <c r="AH304" s="81"/>
    </row>
    <row r="305" spans="1:34" s="80" customFormat="1" ht="21.75" customHeight="1">
      <c r="A305" s="19"/>
      <c r="B305" s="245" t="s">
        <v>279</v>
      </c>
      <c r="C305" s="825" t="s">
        <v>280</v>
      </c>
      <c r="D305" s="826"/>
      <c r="E305" s="826"/>
      <c r="F305" s="826"/>
      <c r="G305" s="826"/>
      <c r="H305" s="826"/>
      <c r="I305" s="826"/>
      <c r="J305" s="827"/>
      <c r="K305" s="246" t="s">
        <v>145</v>
      </c>
      <c r="L305" s="247">
        <v>18.64</v>
      </c>
      <c r="M305" s="248">
        <v>98640</v>
      </c>
      <c r="N305" s="249">
        <f t="shared" si="137"/>
        <v>1838649.6</v>
      </c>
      <c r="O305" s="129"/>
      <c r="P305" s="250">
        <v>18.64</v>
      </c>
      <c r="Q305" s="656">
        <f t="shared" si="133"/>
        <v>1838649.6</v>
      </c>
      <c r="R305" s="129"/>
      <c r="S305" s="261"/>
      <c r="T305" s="143">
        <f t="shared" si="134"/>
        <v>0</v>
      </c>
      <c r="U305" s="251"/>
      <c r="V305" s="262">
        <f t="shared" ref="V305:V358" si="140">P305+S305</f>
        <v>18.64</v>
      </c>
      <c r="W305" s="143">
        <f t="shared" si="135"/>
        <v>1838649.6</v>
      </c>
      <c r="X305" s="792">
        <f t="shared" ref="X305:X352" si="141">IF(N305=0,0)+IF(N305&gt;0,W305/N305)</f>
        <v>1</v>
      </c>
      <c r="Y305" s="793"/>
      <c r="Z305" s="6">
        <f>+V305-L305</f>
        <v>0</v>
      </c>
      <c r="AA305" s="6">
        <f t="shared" si="138"/>
        <v>1838649.6</v>
      </c>
      <c r="AB305" s="7">
        <f t="shared" si="129"/>
        <v>0</v>
      </c>
      <c r="AC305" s="19"/>
      <c r="AD305" s="6">
        <f t="shared" si="136"/>
        <v>0</v>
      </c>
      <c r="AE305" s="79">
        <f t="shared" si="139"/>
        <v>0</v>
      </c>
      <c r="AG305" s="19">
        <v>599</v>
      </c>
      <c r="AH305" s="81">
        <f t="shared" si="132"/>
        <v>1838649.6</v>
      </c>
    </row>
    <row r="306" spans="1:34" s="80" customFormat="1" ht="21.75" customHeight="1">
      <c r="A306" s="19"/>
      <c r="B306" s="254" t="s">
        <v>279</v>
      </c>
      <c r="C306" s="822" t="s">
        <v>280</v>
      </c>
      <c r="D306" s="823"/>
      <c r="E306" s="823"/>
      <c r="F306" s="823"/>
      <c r="G306" s="823"/>
      <c r="H306" s="823"/>
      <c r="I306" s="823"/>
      <c r="J306" s="824"/>
      <c r="K306" s="255" t="s">
        <v>145</v>
      </c>
      <c r="L306" s="162">
        <v>18.64</v>
      </c>
      <c r="M306" s="163">
        <v>98041</v>
      </c>
      <c r="N306" s="263"/>
      <c r="O306" s="129"/>
      <c r="P306" s="250"/>
      <c r="Q306" s="656"/>
      <c r="R306" s="129"/>
      <c r="S306" s="261"/>
      <c r="T306" s="143"/>
      <c r="U306" s="251"/>
      <c r="V306" s="262"/>
      <c r="W306" s="143"/>
      <c r="X306" s="256"/>
      <c r="Y306" s="257"/>
      <c r="Z306" s="6"/>
      <c r="AA306" s="6"/>
      <c r="AB306" s="7"/>
      <c r="AC306" s="19"/>
      <c r="AD306" s="6"/>
      <c r="AE306" s="79"/>
      <c r="AG306" s="19"/>
      <c r="AH306" s="81"/>
    </row>
    <row r="307" spans="1:34" s="80" customFormat="1" ht="21.75" customHeight="1">
      <c r="A307" s="19"/>
      <c r="B307" s="344">
        <v>12</v>
      </c>
      <c r="C307" s="900" t="s">
        <v>177</v>
      </c>
      <c r="D307" s="901"/>
      <c r="E307" s="901"/>
      <c r="F307" s="901"/>
      <c r="G307" s="901"/>
      <c r="H307" s="901"/>
      <c r="I307" s="901"/>
      <c r="J307" s="902"/>
      <c r="K307" s="345"/>
      <c r="L307" s="346"/>
      <c r="M307" s="347"/>
      <c r="N307" s="347"/>
      <c r="O307" s="353"/>
      <c r="P307" s="250"/>
      <c r="Q307" s="656">
        <f t="shared" si="133"/>
        <v>0</v>
      </c>
      <c r="R307" s="129"/>
      <c r="S307" s="261"/>
      <c r="T307" s="143">
        <f t="shared" si="134"/>
        <v>0</v>
      </c>
      <c r="U307" s="251"/>
      <c r="V307" s="262">
        <f t="shared" si="140"/>
        <v>0</v>
      </c>
      <c r="W307" s="143">
        <f t="shared" si="135"/>
        <v>0</v>
      </c>
      <c r="X307" s="792">
        <f t="shared" si="141"/>
        <v>0</v>
      </c>
      <c r="Y307" s="793"/>
      <c r="Z307" s="6"/>
      <c r="AA307" s="6">
        <f t="shared" si="138"/>
        <v>0</v>
      </c>
      <c r="AB307" s="7">
        <f t="shared" si="129"/>
        <v>0</v>
      </c>
      <c r="AC307" s="19"/>
      <c r="AD307" s="6" t="e">
        <f t="shared" si="136"/>
        <v>#DIV/0!</v>
      </c>
      <c r="AE307" s="79">
        <f t="shared" si="139"/>
        <v>0</v>
      </c>
      <c r="AG307" s="19"/>
      <c r="AH307" s="81">
        <f t="shared" si="132"/>
        <v>0</v>
      </c>
    </row>
    <row r="308" spans="1:34" s="80" customFormat="1" ht="21.75" customHeight="1">
      <c r="A308" s="19"/>
      <c r="B308" s="258">
        <v>12.1</v>
      </c>
      <c r="C308" s="813" t="s">
        <v>178</v>
      </c>
      <c r="D308" s="814"/>
      <c r="E308" s="814"/>
      <c r="F308" s="814"/>
      <c r="G308" s="814"/>
      <c r="H308" s="814"/>
      <c r="I308" s="814"/>
      <c r="J308" s="815"/>
      <c r="K308" s="161"/>
      <c r="L308" s="162"/>
      <c r="M308" s="163"/>
      <c r="N308" s="143">
        <f>ROUND(L308*M308,2)</f>
        <v>0</v>
      </c>
      <c r="O308" s="354"/>
      <c r="P308" s="250"/>
      <c r="Q308" s="656">
        <f t="shared" si="133"/>
        <v>0</v>
      </c>
      <c r="R308" s="129"/>
      <c r="S308" s="261"/>
      <c r="T308" s="143">
        <f t="shared" si="134"/>
        <v>0</v>
      </c>
      <c r="U308" s="251"/>
      <c r="V308" s="262">
        <f t="shared" si="140"/>
        <v>0</v>
      </c>
      <c r="W308" s="143">
        <f t="shared" si="135"/>
        <v>0</v>
      </c>
      <c r="X308" s="792">
        <f t="shared" si="141"/>
        <v>0</v>
      </c>
      <c r="Y308" s="793"/>
      <c r="Z308" s="6"/>
      <c r="AA308" s="6">
        <f t="shared" si="138"/>
        <v>0</v>
      </c>
      <c r="AB308" s="7">
        <f t="shared" si="129"/>
        <v>0</v>
      </c>
      <c r="AC308" s="19"/>
      <c r="AD308" s="6" t="e">
        <f t="shared" si="136"/>
        <v>#DIV/0!</v>
      </c>
      <c r="AE308" s="79">
        <f t="shared" si="139"/>
        <v>0</v>
      </c>
      <c r="AG308" s="19"/>
      <c r="AH308" s="81">
        <f t="shared" si="132"/>
        <v>0</v>
      </c>
    </row>
    <row r="309" spans="1:34" s="80" customFormat="1" ht="21.75" customHeight="1">
      <c r="A309" s="19"/>
      <c r="B309" s="245" t="s">
        <v>179</v>
      </c>
      <c r="C309" s="825" t="s">
        <v>180</v>
      </c>
      <c r="D309" s="826"/>
      <c r="E309" s="826"/>
      <c r="F309" s="826"/>
      <c r="G309" s="826"/>
      <c r="H309" s="826"/>
      <c r="I309" s="826"/>
      <c r="J309" s="827"/>
      <c r="K309" s="246" t="s">
        <v>74</v>
      </c>
      <c r="L309" s="247">
        <v>13.3</v>
      </c>
      <c r="M309" s="248">
        <v>422551</v>
      </c>
      <c r="N309" s="249">
        <f>+M309*L309</f>
        <v>5619928.3000000007</v>
      </c>
      <c r="O309" s="129"/>
      <c r="P309" s="250"/>
      <c r="Q309" s="656">
        <f t="shared" si="133"/>
        <v>0</v>
      </c>
      <c r="R309" s="129"/>
      <c r="S309" s="261"/>
      <c r="T309" s="143">
        <f t="shared" si="134"/>
        <v>0</v>
      </c>
      <c r="U309" s="251"/>
      <c r="V309" s="262">
        <f t="shared" si="140"/>
        <v>0</v>
      </c>
      <c r="W309" s="143">
        <f t="shared" si="135"/>
        <v>0</v>
      </c>
      <c r="X309" s="792">
        <f t="shared" si="141"/>
        <v>0</v>
      </c>
      <c r="Y309" s="793"/>
      <c r="Z309" s="6"/>
      <c r="AA309" s="6">
        <f t="shared" si="138"/>
        <v>0</v>
      </c>
      <c r="AB309" s="7">
        <f t="shared" si="129"/>
        <v>5619928.3000000007</v>
      </c>
      <c r="AC309" s="19"/>
      <c r="AD309" s="6">
        <f t="shared" si="136"/>
        <v>0</v>
      </c>
      <c r="AE309" s="79">
        <f t="shared" si="139"/>
        <v>-5619928.3000000007</v>
      </c>
      <c r="AG309" s="19">
        <v>365</v>
      </c>
      <c r="AH309" s="81">
        <f t="shared" si="132"/>
        <v>0</v>
      </c>
    </row>
    <row r="310" spans="1:34" s="80" customFormat="1" ht="21.75" customHeight="1">
      <c r="A310" s="19"/>
      <c r="B310" s="254" t="s">
        <v>179</v>
      </c>
      <c r="C310" s="822" t="s">
        <v>180</v>
      </c>
      <c r="D310" s="823"/>
      <c r="E310" s="823"/>
      <c r="F310" s="823"/>
      <c r="G310" s="823"/>
      <c r="H310" s="823"/>
      <c r="I310" s="823"/>
      <c r="J310" s="824"/>
      <c r="K310" s="255" t="s">
        <v>74</v>
      </c>
      <c r="L310" s="162">
        <v>13.3</v>
      </c>
      <c r="M310" s="163">
        <v>422186</v>
      </c>
      <c r="N310" s="263"/>
      <c r="O310" s="129"/>
      <c r="P310" s="250"/>
      <c r="Q310" s="656"/>
      <c r="R310" s="129"/>
      <c r="S310" s="261"/>
      <c r="T310" s="143"/>
      <c r="U310" s="251"/>
      <c r="V310" s="262"/>
      <c r="W310" s="143"/>
      <c r="X310" s="256"/>
      <c r="Y310" s="257"/>
      <c r="Z310" s="6"/>
      <c r="AA310" s="6"/>
      <c r="AB310" s="7"/>
      <c r="AC310" s="19"/>
      <c r="AD310" s="6"/>
      <c r="AE310" s="79"/>
      <c r="AG310" s="19"/>
      <c r="AH310" s="81"/>
    </row>
    <row r="311" spans="1:34" s="80" customFormat="1" ht="21.75" customHeight="1">
      <c r="A311" s="19"/>
      <c r="B311" s="245" t="s">
        <v>181</v>
      </c>
      <c r="C311" s="825" t="s">
        <v>182</v>
      </c>
      <c r="D311" s="826"/>
      <c r="E311" s="826"/>
      <c r="F311" s="826"/>
      <c r="G311" s="826"/>
      <c r="H311" s="826"/>
      <c r="I311" s="826"/>
      <c r="J311" s="827"/>
      <c r="K311" s="246" t="s">
        <v>74</v>
      </c>
      <c r="L311" s="247">
        <v>19.2</v>
      </c>
      <c r="M311" s="248">
        <v>113236</v>
      </c>
      <c r="N311" s="249">
        <f>ROUND(L311*M311,2)</f>
        <v>2174131.2000000002</v>
      </c>
      <c r="O311" s="129"/>
      <c r="P311" s="250">
        <v>18.200400000000002</v>
      </c>
      <c r="Q311" s="656">
        <f>ROUND(M311*P311,2)</f>
        <v>2060940.49</v>
      </c>
      <c r="R311" s="129"/>
      <c r="S311" s="261"/>
      <c r="T311" s="143">
        <f>ROUND(M311*S311,2)</f>
        <v>0</v>
      </c>
      <c r="U311" s="251"/>
      <c r="V311" s="262">
        <f t="shared" si="140"/>
        <v>18.200400000000002</v>
      </c>
      <c r="W311" s="143">
        <f>ROUND(M311*V311,2)</f>
        <v>2060940.49</v>
      </c>
      <c r="X311" s="792">
        <f t="shared" si="141"/>
        <v>0.94793749797620297</v>
      </c>
      <c r="Y311" s="793"/>
      <c r="Z311" s="6"/>
      <c r="AA311" s="6">
        <f t="shared" si="138"/>
        <v>2060940.49</v>
      </c>
      <c r="AB311" s="7">
        <f t="shared" si="129"/>
        <v>113190.7100000002</v>
      </c>
      <c r="AC311" s="19"/>
      <c r="AD311" s="6">
        <f>+Z311/M311</f>
        <v>0</v>
      </c>
      <c r="AE311" s="79">
        <f t="shared" si="139"/>
        <v>-113190.7100000002</v>
      </c>
      <c r="AG311" s="19">
        <v>22</v>
      </c>
      <c r="AH311" s="81">
        <f t="shared" si="132"/>
        <v>2060940.49</v>
      </c>
    </row>
    <row r="312" spans="1:34" s="80" customFormat="1" ht="21.75" customHeight="1">
      <c r="A312" s="19"/>
      <c r="B312" s="254" t="s">
        <v>181</v>
      </c>
      <c r="C312" s="822" t="s">
        <v>182</v>
      </c>
      <c r="D312" s="823"/>
      <c r="E312" s="823"/>
      <c r="F312" s="823"/>
      <c r="G312" s="823"/>
      <c r="H312" s="823"/>
      <c r="I312" s="823"/>
      <c r="J312" s="824"/>
      <c r="K312" s="255" t="s">
        <v>74</v>
      </c>
      <c r="L312" s="162">
        <v>19.2</v>
      </c>
      <c r="M312" s="163">
        <v>113214</v>
      </c>
      <c r="N312" s="263"/>
      <c r="O312" s="129"/>
      <c r="P312" s="250"/>
      <c r="Q312" s="656"/>
      <c r="R312" s="129"/>
      <c r="S312" s="261"/>
      <c r="T312" s="143"/>
      <c r="U312" s="251"/>
      <c r="V312" s="262"/>
      <c r="W312" s="143"/>
      <c r="X312" s="256"/>
      <c r="Y312" s="257"/>
      <c r="Z312" s="6"/>
      <c r="AA312" s="6"/>
      <c r="AB312" s="7"/>
      <c r="AC312" s="19"/>
      <c r="AD312" s="6"/>
      <c r="AE312" s="79"/>
      <c r="AG312" s="19"/>
      <c r="AH312" s="81"/>
    </row>
    <row r="313" spans="1:34" s="80" customFormat="1" ht="21.75" customHeight="1">
      <c r="A313" s="19"/>
      <c r="B313" s="245" t="s">
        <v>281</v>
      </c>
      <c r="C313" s="825" t="s">
        <v>282</v>
      </c>
      <c r="D313" s="826"/>
      <c r="E313" s="826"/>
      <c r="F313" s="826"/>
      <c r="G313" s="826"/>
      <c r="H313" s="826"/>
      <c r="I313" s="826"/>
      <c r="J313" s="827"/>
      <c r="K313" s="246" t="s">
        <v>74</v>
      </c>
      <c r="L313" s="247">
        <v>19.2</v>
      </c>
      <c r="M313" s="248">
        <v>245348</v>
      </c>
      <c r="N313" s="249">
        <f>+M313*L313</f>
        <v>4710681.5999999996</v>
      </c>
      <c r="O313" s="129"/>
      <c r="P313" s="250"/>
      <c r="Q313" s="656">
        <f>ROUND(M313*P313,2)</f>
        <v>0</v>
      </c>
      <c r="R313" s="129"/>
      <c r="S313" s="261"/>
      <c r="T313" s="143">
        <f>ROUND(M313*S313,2)</f>
        <v>0</v>
      </c>
      <c r="U313" s="251"/>
      <c r="V313" s="262">
        <f t="shared" si="140"/>
        <v>0</v>
      </c>
      <c r="W313" s="143">
        <f>ROUND(M313*V313,2)</f>
        <v>0</v>
      </c>
      <c r="X313" s="792">
        <f t="shared" si="141"/>
        <v>0</v>
      </c>
      <c r="Y313" s="793"/>
      <c r="Z313" s="6"/>
      <c r="AA313" s="6">
        <f t="shared" si="138"/>
        <v>0</v>
      </c>
      <c r="AB313" s="7">
        <f t="shared" si="129"/>
        <v>4710681.5999999996</v>
      </c>
      <c r="AC313" s="19"/>
      <c r="AD313" s="6">
        <f>+Z313/M313</f>
        <v>0</v>
      </c>
      <c r="AE313" s="79">
        <f t="shared" si="139"/>
        <v>-4710681.5999999996</v>
      </c>
      <c r="AG313" s="19">
        <v>152</v>
      </c>
      <c r="AH313" s="81">
        <f t="shared" si="132"/>
        <v>0</v>
      </c>
    </row>
    <row r="314" spans="1:34" s="80" customFormat="1" ht="21.75" customHeight="1">
      <c r="A314" s="19"/>
      <c r="B314" s="254" t="s">
        <v>281</v>
      </c>
      <c r="C314" s="822" t="s">
        <v>282</v>
      </c>
      <c r="D314" s="823"/>
      <c r="E314" s="823"/>
      <c r="F314" s="823"/>
      <c r="G314" s="823"/>
      <c r="H314" s="823"/>
      <c r="I314" s="823"/>
      <c r="J314" s="824"/>
      <c r="K314" s="255" t="s">
        <v>74</v>
      </c>
      <c r="L314" s="162">
        <v>19.2</v>
      </c>
      <c r="M314" s="163">
        <v>245196</v>
      </c>
      <c r="N314" s="263"/>
      <c r="O314" s="129"/>
      <c r="P314" s="250"/>
      <c r="Q314" s="656"/>
      <c r="R314" s="129"/>
      <c r="S314" s="261"/>
      <c r="T314" s="143"/>
      <c r="U314" s="251"/>
      <c r="V314" s="262"/>
      <c r="W314" s="143"/>
      <c r="X314" s="256"/>
      <c r="Y314" s="257"/>
      <c r="Z314" s="6"/>
      <c r="AA314" s="6"/>
      <c r="AB314" s="7"/>
      <c r="AC314" s="19"/>
      <c r="AD314" s="6"/>
      <c r="AE314" s="79"/>
      <c r="AG314" s="19"/>
      <c r="AH314" s="81"/>
    </row>
    <row r="315" spans="1:34" s="80" customFormat="1" ht="21.75" customHeight="1">
      <c r="A315" s="19"/>
      <c r="B315" s="344">
        <v>14</v>
      </c>
      <c r="C315" s="900" t="s">
        <v>283</v>
      </c>
      <c r="D315" s="901"/>
      <c r="E315" s="901"/>
      <c r="F315" s="901"/>
      <c r="G315" s="901"/>
      <c r="H315" s="901"/>
      <c r="I315" s="901"/>
      <c r="J315" s="902"/>
      <c r="K315" s="345"/>
      <c r="L315" s="346"/>
      <c r="M315" s="347"/>
      <c r="N315" s="347"/>
      <c r="O315" s="353"/>
      <c r="P315" s="250"/>
      <c r="Q315" s="656">
        <f t="shared" ref="Q315:Q320" si="142">ROUND(M315*P315,2)</f>
        <v>0</v>
      </c>
      <c r="R315" s="129"/>
      <c r="S315" s="261"/>
      <c r="T315" s="143">
        <f t="shared" ref="T315:T320" si="143">ROUND(M315*S315,2)</f>
        <v>0</v>
      </c>
      <c r="U315" s="251"/>
      <c r="V315" s="262">
        <f t="shared" si="140"/>
        <v>0</v>
      </c>
      <c r="W315" s="143">
        <f t="shared" ref="W315:W320" si="144">ROUND(M315*V315,2)</f>
        <v>0</v>
      </c>
      <c r="X315" s="792">
        <f t="shared" si="141"/>
        <v>0</v>
      </c>
      <c r="Y315" s="793"/>
      <c r="Z315" s="6"/>
      <c r="AA315" s="6">
        <f t="shared" si="138"/>
        <v>0</v>
      </c>
      <c r="AB315" s="7">
        <f t="shared" si="129"/>
        <v>0</v>
      </c>
      <c r="AC315" s="19"/>
      <c r="AD315" s="6" t="e">
        <f t="shared" ref="AD315:AD320" si="145">+Z315/M315</f>
        <v>#DIV/0!</v>
      </c>
      <c r="AE315" s="79">
        <f t="shared" si="139"/>
        <v>0</v>
      </c>
      <c r="AG315" s="19"/>
      <c r="AH315" s="81">
        <f t="shared" si="132"/>
        <v>0</v>
      </c>
    </row>
    <row r="316" spans="1:34" s="80" customFormat="1" ht="21.75" customHeight="1">
      <c r="A316" s="19"/>
      <c r="B316" s="258">
        <v>14.1</v>
      </c>
      <c r="C316" s="813" t="s">
        <v>284</v>
      </c>
      <c r="D316" s="814"/>
      <c r="E316" s="814"/>
      <c r="F316" s="814"/>
      <c r="G316" s="814"/>
      <c r="H316" s="814"/>
      <c r="I316" s="814"/>
      <c r="J316" s="815"/>
      <c r="K316" s="161"/>
      <c r="L316" s="162"/>
      <c r="M316" s="163"/>
      <c r="N316" s="143">
        <f>ROUND(L316*M316,2)</f>
        <v>0</v>
      </c>
      <c r="O316" s="354"/>
      <c r="P316" s="250"/>
      <c r="Q316" s="656">
        <f t="shared" si="142"/>
        <v>0</v>
      </c>
      <c r="R316" s="129"/>
      <c r="S316" s="261"/>
      <c r="T316" s="143">
        <f t="shared" si="143"/>
        <v>0</v>
      </c>
      <c r="U316" s="251"/>
      <c r="V316" s="262">
        <f t="shared" si="140"/>
        <v>0</v>
      </c>
      <c r="W316" s="143">
        <f t="shared" si="144"/>
        <v>0</v>
      </c>
      <c r="X316" s="792">
        <f t="shared" si="141"/>
        <v>0</v>
      </c>
      <c r="Y316" s="793"/>
      <c r="Z316" s="6"/>
      <c r="AA316" s="6">
        <f t="shared" si="138"/>
        <v>0</v>
      </c>
      <c r="AB316" s="7">
        <f t="shared" si="129"/>
        <v>0</v>
      </c>
      <c r="AC316" s="19"/>
      <c r="AD316" s="6" t="e">
        <f t="shared" si="145"/>
        <v>#DIV/0!</v>
      </c>
      <c r="AE316" s="79">
        <f t="shared" si="139"/>
        <v>0</v>
      </c>
      <c r="AG316" s="19"/>
      <c r="AH316" s="81">
        <f t="shared" si="132"/>
        <v>0</v>
      </c>
    </row>
    <row r="317" spans="1:34" s="80" customFormat="1" ht="21.75" customHeight="1">
      <c r="A317" s="19"/>
      <c r="B317" s="245" t="s">
        <v>285</v>
      </c>
      <c r="C317" s="825" t="s">
        <v>286</v>
      </c>
      <c r="D317" s="826"/>
      <c r="E317" s="826"/>
      <c r="F317" s="826"/>
      <c r="G317" s="826"/>
      <c r="H317" s="826"/>
      <c r="I317" s="826"/>
      <c r="J317" s="827"/>
      <c r="K317" s="246" t="s">
        <v>74</v>
      </c>
      <c r="L317" s="247">
        <v>102.3</v>
      </c>
      <c r="M317" s="248">
        <v>74196</v>
      </c>
      <c r="N317" s="249">
        <f>+M317*L317</f>
        <v>7590250.7999999998</v>
      </c>
      <c r="O317" s="129"/>
      <c r="P317" s="250">
        <v>78.077618005380856</v>
      </c>
      <c r="Q317" s="656">
        <f t="shared" si="142"/>
        <v>5793046.9500000002</v>
      </c>
      <c r="R317" s="129"/>
      <c r="S317" s="261"/>
      <c r="T317" s="143">
        <f t="shared" si="143"/>
        <v>0</v>
      </c>
      <c r="U317" s="251"/>
      <c r="V317" s="262">
        <f t="shared" si="140"/>
        <v>78.077618005380856</v>
      </c>
      <c r="W317" s="143">
        <f t="shared" si="144"/>
        <v>5793046.9500000002</v>
      </c>
      <c r="X317" s="792">
        <f t="shared" si="141"/>
        <v>0.76322207297814193</v>
      </c>
      <c r="Y317" s="793"/>
      <c r="Z317" s="6">
        <f>+V317-L317</f>
        <v>-24.222381994619141</v>
      </c>
      <c r="AA317" s="6">
        <f t="shared" si="138"/>
        <v>5793071.1723819952</v>
      </c>
      <c r="AB317" s="7">
        <f t="shared" si="129"/>
        <v>1797203.8499999996</v>
      </c>
      <c r="AC317" s="19"/>
      <c r="AD317" s="6">
        <f t="shared" si="145"/>
        <v>-3.2646479587335089E-4</v>
      </c>
      <c r="AE317" s="79">
        <f t="shared" si="139"/>
        <v>-1797203.8499999996</v>
      </c>
      <c r="AG317" s="19">
        <v>0</v>
      </c>
      <c r="AH317" s="81">
        <f t="shared" si="132"/>
        <v>5793046.9500000002</v>
      </c>
    </row>
    <row r="318" spans="1:34" s="80" customFormat="1" ht="21.75" customHeight="1">
      <c r="A318" s="19"/>
      <c r="B318" s="344">
        <v>15</v>
      </c>
      <c r="C318" s="900" t="s">
        <v>185</v>
      </c>
      <c r="D318" s="901"/>
      <c r="E318" s="901"/>
      <c r="F318" s="901"/>
      <c r="G318" s="901"/>
      <c r="H318" s="901"/>
      <c r="I318" s="901"/>
      <c r="J318" s="902"/>
      <c r="K318" s="345"/>
      <c r="L318" s="346"/>
      <c r="M318" s="347"/>
      <c r="N318" s="347"/>
      <c r="O318" s="111"/>
      <c r="P318" s="250"/>
      <c r="Q318" s="656">
        <f t="shared" si="142"/>
        <v>0</v>
      </c>
      <c r="R318" s="129"/>
      <c r="S318" s="261"/>
      <c r="T318" s="143">
        <f t="shared" si="143"/>
        <v>0</v>
      </c>
      <c r="U318" s="251"/>
      <c r="V318" s="262">
        <f t="shared" si="140"/>
        <v>0</v>
      </c>
      <c r="W318" s="143">
        <f t="shared" si="144"/>
        <v>0</v>
      </c>
      <c r="X318" s="792">
        <f t="shared" si="141"/>
        <v>0</v>
      </c>
      <c r="Y318" s="793"/>
      <c r="Z318" s="6"/>
      <c r="AA318" s="6">
        <f t="shared" si="138"/>
        <v>0</v>
      </c>
      <c r="AB318" s="7">
        <f t="shared" si="129"/>
        <v>0</v>
      </c>
      <c r="AC318" s="19"/>
      <c r="AD318" s="6" t="e">
        <f t="shared" si="145"/>
        <v>#DIV/0!</v>
      </c>
      <c r="AE318" s="79">
        <f t="shared" si="139"/>
        <v>0</v>
      </c>
      <c r="AG318" s="19"/>
      <c r="AH318" s="81">
        <f t="shared" si="132"/>
        <v>0</v>
      </c>
    </row>
    <row r="319" spans="1:34" s="80" customFormat="1" ht="21.75" customHeight="1">
      <c r="A319" s="19"/>
      <c r="B319" s="258">
        <v>15.1</v>
      </c>
      <c r="C319" s="813" t="s">
        <v>186</v>
      </c>
      <c r="D319" s="814"/>
      <c r="E319" s="814"/>
      <c r="F319" s="814"/>
      <c r="G319" s="814"/>
      <c r="H319" s="814"/>
      <c r="I319" s="814"/>
      <c r="J319" s="815"/>
      <c r="K319" s="161"/>
      <c r="L319" s="162"/>
      <c r="M319" s="163"/>
      <c r="N319" s="143">
        <f>ROUND(L319*M319,2)</f>
        <v>0</v>
      </c>
      <c r="O319" s="129"/>
      <c r="P319" s="250"/>
      <c r="Q319" s="656">
        <f t="shared" si="142"/>
        <v>0</v>
      </c>
      <c r="R319" s="129"/>
      <c r="S319" s="261"/>
      <c r="T319" s="143">
        <f t="shared" si="143"/>
        <v>0</v>
      </c>
      <c r="U319" s="251"/>
      <c r="V319" s="262">
        <f t="shared" si="140"/>
        <v>0</v>
      </c>
      <c r="W319" s="143">
        <f t="shared" si="144"/>
        <v>0</v>
      </c>
      <c r="X319" s="792">
        <f t="shared" si="141"/>
        <v>0</v>
      </c>
      <c r="Y319" s="793"/>
      <c r="Z319" s="6"/>
      <c r="AA319" s="6">
        <f t="shared" si="138"/>
        <v>0</v>
      </c>
      <c r="AB319" s="7">
        <f t="shared" si="129"/>
        <v>0</v>
      </c>
      <c r="AC319" s="19"/>
      <c r="AD319" s="6" t="e">
        <f t="shared" si="145"/>
        <v>#DIV/0!</v>
      </c>
      <c r="AE319" s="79">
        <f t="shared" si="139"/>
        <v>0</v>
      </c>
      <c r="AG319" s="19"/>
      <c r="AH319" s="81">
        <f t="shared" si="132"/>
        <v>0</v>
      </c>
    </row>
    <row r="320" spans="1:34" s="80" customFormat="1" ht="44.25" customHeight="1">
      <c r="A320" s="19"/>
      <c r="B320" s="245" t="s">
        <v>187</v>
      </c>
      <c r="C320" s="816" t="s">
        <v>188</v>
      </c>
      <c r="D320" s="817"/>
      <c r="E320" s="817"/>
      <c r="F320" s="817"/>
      <c r="G320" s="817"/>
      <c r="H320" s="817"/>
      <c r="I320" s="817"/>
      <c r="J320" s="818"/>
      <c r="K320" s="246" t="s">
        <v>150</v>
      </c>
      <c r="L320" s="247">
        <v>13</v>
      </c>
      <c r="M320" s="248">
        <v>237666</v>
      </c>
      <c r="N320" s="249">
        <f>ROUND(L320*M320,2)</f>
        <v>3089658</v>
      </c>
      <c r="O320" s="354"/>
      <c r="P320" s="250">
        <v>6</v>
      </c>
      <c r="Q320" s="656">
        <f t="shared" si="142"/>
        <v>1425996</v>
      </c>
      <c r="R320" s="129"/>
      <c r="S320" s="261"/>
      <c r="T320" s="143">
        <f t="shared" si="143"/>
        <v>0</v>
      </c>
      <c r="U320" s="251"/>
      <c r="V320" s="262">
        <f t="shared" si="140"/>
        <v>6</v>
      </c>
      <c r="W320" s="143">
        <f t="shared" si="144"/>
        <v>1425996</v>
      </c>
      <c r="X320" s="792">
        <f t="shared" si="141"/>
        <v>0.46153846153846156</v>
      </c>
      <c r="Y320" s="793"/>
      <c r="Z320" s="6">
        <f>+V320-L320</f>
        <v>-7</v>
      </c>
      <c r="AA320" s="6">
        <f t="shared" si="138"/>
        <v>1426003</v>
      </c>
      <c r="AB320" s="7">
        <f t="shared" si="129"/>
        <v>1663662</v>
      </c>
      <c r="AC320" s="19"/>
      <c r="AD320" s="6">
        <f t="shared" si="145"/>
        <v>-2.9453098045155806E-5</v>
      </c>
      <c r="AE320" s="79">
        <f t="shared" si="139"/>
        <v>-1663662</v>
      </c>
      <c r="AG320" s="19">
        <v>658</v>
      </c>
      <c r="AH320" s="81">
        <f t="shared" si="132"/>
        <v>1425996</v>
      </c>
    </row>
    <row r="321" spans="1:34" s="80" customFormat="1" ht="44.25" customHeight="1">
      <c r="A321" s="19"/>
      <c r="B321" s="254" t="s">
        <v>187</v>
      </c>
      <c r="C321" s="819" t="s">
        <v>188</v>
      </c>
      <c r="D321" s="820"/>
      <c r="E321" s="820"/>
      <c r="F321" s="820"/>
      <c r="G321" s="820"/>
      <c r="H321" s="820"/>
      <c r="I321" s="820"/>
      <c r="J321" s="821"/>
      <c r="K321" s="255" t="s">
        <v>150</v>
      </c>
      <c r="L321" s="162">
        <v>13</v>
      </c>
      <c r="M321" s="163">
        <v>237008</v>
      </c>
      <c r="N321" s="263"/>
      <c r="O321" s="354"/>
      <c r="P321" s="250"/>
      <c r="Q321" s="656"/>
      <c r="R321" s="129"/>
      <c r="S321" s="261"/>
      <c r="T321" s="143"/>
      <c r="U321" s="251"/>
      <c r="V321" s="262"/>
      <c r="W321" s="143"/>
      <c r="X321" s="256"/>
      <c r="Y321" s="257"/>
      <c r="Z321" s="6"/>
      <c r="AA321" s="6"/>
      <c r="AB321" s="7"/>
      <c r="AC321" s="19"/>
      <c r="AD321" s="6"/>
      <c r="AE321" s="79"/>
      <c r="AG321" s="19"/>
      <c r="AH321" s="81"/>
    </row>
    <row r="322" spans="1:34" s="80" customFormat="1" ht="21.75" customHeight="1">
      <c r="A322" s="19"/>
      <c r="B322" s="344">
        <v>16</v>
      </c>
      <c r="C322" s="900" t="s">
        <v>287</v>
      </c>
      <c r="D322" s="901"/>
      <c r="E322" s="901"/>
      <c r="F322" s="901"/>
      <c r="G322" s="901"/>
      <c r="H322" s="901"/>
      <c r="I322" s="901"/>
      <c r="J322" s="902"/>
      <c r="K322" s="345"/>
      <c r="L322" s="346"/>
      <c r="M322" s="347"/>
      <c r="N322" s="347"/>
      <c r="O322" s="111"/>
      <c r="P322" s="250"/>
      <c r="Q322" s="656">
        <f>ROUND(M322*P322,2)</f>
        <v>0</v>
      </c>
      <c r="R322" s="129"/>
      <c r="S322" s="261"/>
      <c r="T322" s="143">
        <f>ROUND(M322*S322,2)</f>
        <v>0</v>
      </c>
      <c r="U322" s="251"/>
      <c r="V322" s="262">
        <f t="shared" si="140"/>
        <v>0</v>
      </c>
      <c r="W322" s="143">
        <f>ROUND(M322*V322,2)</f>
        <v>0</v>
      </c>
      <c r="X322" s="792">
        <f t="shared" si="141"/>
        <v>0</v>
      </c>
      <c r="Y322" s="793"/>
      <c r="Z322" s="6"/>
      <c r="AA322" s="6">
        <f t="shared" si="138"/>
        <v>0</v>
      </c>
      <c r="AB322" s="7">
        <f t="shared" si="129"/>
        <v>0</v>
      </c>
      <c r="AC322" s="19"/>
      <c r="AD322" s="6" t="e">
        <f>+Z322/M322</f>
        <v>#DIV/0!</v>
      </c>
      <c r="AE322" s="79">
        <f t="shared" si="139"/>
        <v>0</v>
      </c>
      <c r="AG322" s="19"/>
      <c r="AH322" s="81">
        <f t="shared" si="132"/>
        <v>0</v>
      </c>
    </row>
    <row r="323" spans="1:34" s="80" customFormat="1" ht="21.75" customHeight="1">
      <c r="A323" s="19"/>
      <c r="B323" s="258">
        <v>16.3</v>
      </c>
      <c r="C323" s="813" t="s">
        <v>288</v>
      </c>
      <c r="D323" s="814"/>
      <c r="E323" s="814"/>
      <c r="F323" s="814"/>
      <c r="G323" s="814"/>
      <c r="H323" s="814"/>
      <c r="I323" s="814"/>
      <c r="J323" s="815"/>
      <c r="K323" s="161"/>
      <c r="L323" s="162"/>
      <c r="M323" s="163"/>
      <c r="N323" s="143">
        <f>ROUND(L323*M323,2)</f>
        <v>0</v>
      </c>
      <c r="O323" s="129"/>
      <c r="P323" s="250"/>
      <c r="Q323" s="656">
        <f>ROUND(M323*P323,2)</f>
        <v>0</v>
      </c>
      <c r="R323" s="129"/>
      <c r="S323" s="261"/>
      <c r="T323" s="143">
        <f>ROUND(M323*S323,2)</f>
        <v>0</v>
      </c>
      <c r="U323" s="251"/>
      <c r="V323" s="262">
        <f t="shared" si="140"/>
        <v>0</v>
      </c>
      <c r="W323" s="143">
        <f>ROUND(M323*V323,2)</f>
        <v>0</v>
      </c>
      <c r="X323" s="792">
        <f t="shared" si="141"/>
        <v>0</v>
      </c>
      <c r="Y323" s="793"/>
      <c r="Z323" s="6"/>
      <c r="AA323" s="6">
        <f t="shared" si="138"/>
        <v>0</v>
      </c>
      <c r="AB323" s="7">
        <f t="shared" si="129"/>
        <v>0</v>
      </c>
      <c r="AC323" s="19"/>
      <c r="AD323" s="6" t="e">
        <f>+Z323/M323</f>
        <v>#DIV/0!</v>
      </c>
      <c r="AE323" s="79">
        <f t="shared" si="139"/>
        <v>0</v>
      </c>
      <c r="AG323" s="19"/>
      <c r="AH323" s="81">
        <f t="shared" si="132"/>
        <v>0</v>
      </c>
    </row>
    <row r="324" spans="1:34" ht="21.75" customHeight="1">
      <c r="B324" s="245" t="s">
        <v>289</v>
      </c>
      <c r="C324" s="816" t="s">
        <v>290</v>
      </c>
      <c r="D324" s="817"/>
      <c r="E324" s="817"/>
      <c r="F324" s="817"/>
      <c r="G324" s="817"/>
      <c r="H324" s="817"/>
      <c r="I324" s="817"/>
      <c r="J324" s="818"/>
      <c r="K324" s="246" t="s">
        <v>150</v>
      </c>
      <c r="L324" s="247">
        <v>1</v>
      </c>
      <c r="M324" s="248">
        <v>671819</v>
      </c>
      <c r="N324" s="249">
        <f>ROUND(L324*M324,2)</f>
        <v>671819</v>
      </c>
      <c r="O324" s="354"/>
      <c r="P324" s="250">
        <v>1</v>
      </c>
      <c r="Q324" s="656">
        <f>ROUND(M324*P324,2)</f>
        <v>671819</v>
      </c>
      <c r="R324" s="129"/>
      <c r="S324" s="261"/>
      <c r="T324" s="143">
        <f>ROUND(M324*S324,2)</f>
        <v>0</v>
      </c>
      <c r="U324" s="251"/>
      <c r="V324" s="262">
        <f t="shared" si="140"/>
        <v>1</v>
      </c>
      <c r="W324" s="143">
        <f>ROUND(M324*V324,2)</f>
        <v>671819</v>
      </c>
      <c r="X324" s="792">
        <f t="shared" si="141"/>
        <v>1</v>
      </c>
      <c r="Y324" s="793"/>
      <c r="AA324" s="6">
        <f t="shared" si="138"/>
        <v>671819</v>
      </c>
      <c r="AB324" s="7">
        <f t="shared" si="129"/>
        <v>0</v>
      </c>
      <c r="AD324" s="6">
        <f>+Z324/M324</f>
        <v>0</v>
      </c>
      <c r="AE324" s="79">
        <f t="shared" si="139"/>
        <v>0</v>
      </c>
      <c r="AG324" s="19">
        <v>1576</v>
      </c>
      <c r="AH324" s="81">
        <f t="shared" si="132"/>
        <v>671819</v>
      </c>
    </row>
    <row r="325" spans="1:34" ht="21.75" customHeight="1">
      <c r="B325" s="254" t="s">
        <v>289</v>
      </c>
      <c r="C325" s="819" t="s">
        <v>290</v>
      </c>
      <c r="D325" s="820"/>
      <c r="E325" s="820"/>
      <c r="F325" s="820"/>
      <c r="G325" s="820"/>
      <c r="H325" s="820"/>
      <c r="I325" s="820"/>
      <c r="J325" s="821"/>
      <c r="K325" s="255" t="s">
        <v>150</v>
      </c>
      <c r="L325" s="162">
        <v>1</v>
      </c>
      <c r="M325" s="163">
        <v>670243</v>
      </c>
      <c r="N325" s="263"/>
      <c r="O325" s="354"/>
      <c r="P325" s="250"/>
      <c r="Q325" s="656"/>
      <c r="R325" s="129"/>
      <c r="S325" s="261"/>
      <c r="T325" s="143"/>
      <c r="U325" s="251"/>
      <c r="V325" s="262"/>
      <c r="W325" s="143"/>
      <c r="X325" s="256"/>
      <c r="Y325" s="257"/>
    </row>
    <row r="326" spans="1:34" ht="21.75" customHeight="1">
      <c r="B326" s="344">
        <v>18</v>
      </c>
      <c r="C326" s="900" t="s">
        <v>189</v>
      </c>
      <c r="D326" s="901"/>
      <c r="E326" s="901"/>
      <c r="F326" s="901"/>
      <c r="G326" s="901"/>
      <c r="H326" s="901"/>
      <c r="I326" s="901"/>
      <c r="J326" s="902"/>
      <c r="K326" s="345"/>
      <c r="L326" s="346"/>
      <c r="M326" s="347"/>
      <c r="N326" s="347"/>
      <c r="O326" s="111"/>
      <c r="P326" s="250"/>
      <c r="Q326" s="656">
        <f t="shared" ref="Q326:Q331" si="146">ROUND(M326*P326,2)</f>
        <v>0</v>
      </c>
      <c r="R326" s="129"/>
      <c r="S326" s="261"/>
      <c r="T326" s="143">
        <f t="shared" ref="T326:T331" si="147">ROUND(M326*S326,2)</f>
        <v>0</v>
      </c>
      <c r="U326" s="251"/>
      <c r="V326" s="262">
        <f t="shared" si="140"/>
        <v>0</v>
      </c>
      <c r="W326" s="143">
        <f t="shared" ref="W326:W331" si="148">ROUND(M326*V326,2)</f>
        <v>0</v>
      </c>
      <c r="X326" s="792">
        <f t="shared" si="141"/>
        <v>0</v>
      </c>
      <c r="Y326" s="793"/>
      <c r="AA326" s="6">
        <f t="shared" si="138"/>
        <v>0</v>
      </c>
      <c r="AB326" s="7">
        <f t="shared" si="129"/>
        <v>0</v>
      </c>
      <c r="AD326" s="6" t="e">
        <f t="shared" ref="AD326:AD331" si="149">+Z326/M326</f>
        <v>#DIV/0!</v>
      </c>
      <c r="AE326" s="79">
        <f t="shared" si="139"/>
        <v>0</v>
      </c>
      <c r="AH326" s="81">
        <f t="shared" si="132"/>
        <v>0</v>
      </c>
    </row>
    <row r="327" spans="1:34" ht="21.75" customHeight="1">
      <c r="B327" s="258">
        <v>18.2</v>
      </c>
      <c r="C327" s="813" t="s">
        <v>193</v>
      </c>
      <c r="D327" s="814"/>
      <c r="E327" s="814"/>
      <c r="F327" s="814"/>
      <c r="G327" s="814"/>
      <c r="H327" s="814"/>
      <c r="I327" s="814"/>
      <c r="J327" s="815"/>
      <c r="K327" s="161"/>
      <c r="L327" s="162"/>
      <c r="M327" s="163"/>
      <c r="N327" s="143">
        <f>ROUND(L327*M327,2)</f>
        <v>0</v>
      </c>
      <c r="O327" s="129"/>
      <c r="P327" s="250"/>
      <c r="Q327" s="656">
        <f t="shared" si="146"/>
        <v>0</v>
      </c>
      <c r="R327" s="129"/>
      <c r="S327" s="261"/>
      <c r="T327" s="143">
        <f t="shared" si="147"/>
        <v>0</v>
      </c>
      <c r="U327" s="251"/>
      <c r="V327" s="262">
        <f t="shared" si="140"/>
        <v>0</v>
      </c>
      <c r="W327" s="143">
        <f t="shared" si="148"/>
        <v>0</v>
      </c>
      <c r="X327" s="792">
        <f t="shared" si="141"/>
        <v>0</v>
      </c>
      <c r="Y327" s="793"/>
      <c r="AA327" s="6">
        <f t="shared" si="138"/>
        <v>0</v>
      </c>
      <c r="AB327" s="7">
        <f t="shared" si="129"/>
        <v>0</v>
      </c>
      <c r="AD327" s="6" t="e">
        <f t="shared" si="149"/>
        <v>#DIV/0!</v>
      </c>
      <c r="AE327" s="79">
        <f t="shared" si="139"/>
        <v>0</v>
      </c>
      <c r="AH327" s="81">
        <f t="shared" si="132"/>
        <v>0</v>
      </c>
    </row>
    <row r="328" spans="1:34" ht="21.75" customHeight="1">
      <c r="B328" s="264" t="s">
        <v>194</v>
      </c>
      <c r="C328" s="796" t="s">
        <v>195</v>
      </c>
      <c r="D328" s="797"/>
      <c r="E328" s="797"/>
      <c r="F328" s="797"/>
      <c r="G328" s="797"/>
      <c r="H328" s="797"/>
      <c r="I328" s="797"/>
      <c r="J328" s="798"/>
      <c r="K328" s="161" t="s">
        <v>74</v>
      </c>
      <c r="L328" s="162">
        <v>51.7</v>
      </c>
      <c r="M328" s="163">
        <v>18312</v>
      </c>
      <c r="N328" s="143">
        <f>+M328*L328</f>
        <v>946730.4</v>
      </c>
      <c r="O328" s="129"/>
      <c r="P328" s="250"/>
      <c r="Q328" s="656">
        <f t="shared" si="146"/>
        <v>0</v>
      </c>
      <c r="R328" s="129"/>
      <c r="S328" s="261"/>
      <c r="T328" s="143">
        <f t="shared" si="147"/>
        <v>0</v>
      </c>
      <c r="U328" s="251"/>
      <c r="V328" s="262">
        <f t="shared" si="140"/>
        <v>0</v>
      </c>
      <c r="W328" s="143">
        <f t="shared" si="148"/>
        <v>0</v>
      </c>
      <c r="X328" s="792">
        <f t="shared" si="141"/>
        <v>0</v>
      </c>
      <c r="Y328" s="793"/>
      <c r="AA328" s="6">
        <f t="shared" si="138"/>
        <v>0</v>
      </c>
      <c r="AB328" s="7">
        <f t="shared" si="129"/>
        <v>946730.4</v>
      </c>
      <c r="AD328" s="6">
        <f t="shared" si="149"/>
        <v>0</v>
      </c>
      <c r="AE328" s="79">
        <f t="shared" si="139"/>
        <v>-946730.4</v>
      </c>
      <c r="AG328" s="19">
        <v>0</v>
      </c>
      <c r="AH328" s="81">
        <f t="shared" si="132"/>
        <v>0</v>
      </c>
    </row>
    <row r="329" spans="1:34" s="105" customFormat="1" ht="21.75" customHeight="1">
      <c r="B329" s="344">
        <v>21</v>
      </c>
      <c r="C329" s="900" t="s">
        <v>200</v>
      </c>
      <c r="D329" s="901"/>
      <c r="E329" s="901"/>
      <c r="F329" s="901"/>
      <c r="G329" s="901"/>
      <c r="H329" s="901"/>
      <c r="I329" s="901"/>
      <c r="J329" s="902"/>
      <c r="K329" s="355"/>
      <c r="L329" s="356"/>
      <c r="M329" s="357"/>
      <c r="N329" s="347"/>
      <c r="O329" s="111"/>
      <c r="P329" s="250"/>
      <c r="Q329" s="656">
        <f t="shared" si="146"/>
        <v>0</v>
      </c>
      <c r="R329" s="129"/>
      <c r="S329" s="261"/>
      <c r="T329" s="143">
        <f t="shared" si="147"/>
        <v>0</v>
      </c>
      <c r="U329" s="251"/>
      <c r="V329" s="262">
        <f t="shared" si="140"/>
        <v>0</v>
      </c>
      <c r="W329" s="143">
        <f t="shared" si="148"/>
        <v>0</v>
      </c>
      <c r="X329" s="792">
        <f t="shared" si="141"/>
        <v>0</v>
      </c>
      <c r="Y329" s="793"/>
      <c r="Z329" s="6"/>
      <c r="AA329" s="6">
        <f t="shared" si="138"/>
        <v>0</v>
      </c>
      <c r="AB329" s="7">
        <f t="shared" si="129"/>
        <v>0</v>
      </c>
      <c r="AD329" s="6" t="e">
        <f t="shared" si="149"/>
        <v>#DIV/0!</v>
      </c>
      <c r="AE329" s="79">
        <f t="shared" si="139"/>
        <v>0</v>
      </c>
      <c r="AF329" s="122"/>
      <c r="AH329" s="81">
        <f t="shared" si="132"/>
        <v>0</v>
      </c>
    </row>
    <row r="330" spans="1:34" s="105" customFormat="1" ht="21.75" customHeight="1">
      <c r="B330" s="258" t="s">
        <v>201</v>
      </c>
      <c r="C330" s="813" t="s">
        <v>202</v>
      </c>
      <c r="D330" s="814"/>
      <c r="E330" s="814"/>
      <c r="F330" s="814"/>
      <c r="G330" s="814"/>
      <c r="H330" s="814"/>
      <c r="I330" s="814"/>
      <c r="J330" s="815"/>
      <c r="K330" s="272"/>
      <c r="L330" s="266"/>
      <c r="M330" s="267"/>
      <c r="N330" s="268">
        <f>ROUND(L330*M330,2)</f>
        <v>0</v>
      </c>
      <c r="O330" s="170"/>
      <c r="P330" s="269"/>
      <c r="Q330" s="656">
        <f t="shared" si="146"/>
        <v>0</v>
      </c>
      <c r="R330" s="129"/>
      <c r="S330" s="261"/>
      <c r="T330" s="143">
        <f t="shared" si="147"/>
        <v>0</v>
      </c>
      <c r="U330" s="251"/>
      <c r="V330" s="262">
        <f t="shared" si="140"/>
        <v>0</v>
      </c>
      <c r="W330" s="143">
        <f t="shared" si="148"/>
        <v>0</v>
      </c>
      <c r="X330" s="792">
        <f t="shared" si="141"/>
        <v>0</v>
      </c>
      <c r="Y330" s="793"/>
      <c r="Z330" s="6"/>
      <c r="AA330" s="6">
        <f t="shared" si="138"/>
        <v>0</v>
      </c>
      <c r="AB330" s="7">
        <f t="shared" si="129"/>
        <v>0</v>
      </c>
      <c r="AD330" s="6" t="e">
        <f t="shared" si="149"/>
        <v>#DIV/0!</v>
      </c>
      <c r="AE330" s="79">
        <f t="shared" si="139"/>
        <v>0</v>
      </c>
      <c r="AF330" s="122"/>
      <c r="AH330" s="81">
        <f t="shared" si="132"/>
        <v>0</v>
      </c>
    </row>
    <row r="331" spans="1:34" ht="21.75" customHeight="1">
      <c r="B331" s="245" t="s">
        <v>203</v>
      </c>
      <c r="C331" s="816" t="s">
        <v>204</v>
      </c>
      <c r="D331" s="817"/>
      <c r="E331" s="817"/>
      <c r="F331" s="817"/>
      <c r="G331" s="817"/>
      <c r="H331" s="817"/>
      <c r="I331" s="817"/>
      <c r="J331" s="818"/>
      <c r="K331" s="246" t="s">
        <v>74</v>
      </c>
      <c r="L331" s="247">
        <v>87.4</v>
      </c>
      <c r="M331" s="248">
        <v>2792</v>
      </c>
      <c r="N331" s="249">
        <f>ROUND(L331*M331,2)</f>
        <v>244020.8</v>
      </c>
      <c r="O331" s="129"/>
      <c r="P331" s="250">
        <v>87.4</v>
      </c>
      <c r="Q331" s="656">
        <f t="shared" si="146"/>
        <v>244020.8</v>
      </c>
      <c r="R331" s="129"/>
      <c r="S331" s="261"/>
      <c r="T331" s="143">
        <f t="shared" si="147"/>
        <v>0</v>
      </c>
      <c r="U331" s="251"/>
      <c r="V331" s="262">
        <f t="shared" si="140"/>
        <v>87.4</v>
      </c>
      <c r="W331" s="143">
        <f t="shared" si="148"/>
        <v>244020.8</v>
      </c>
      <c r="X331" s="792">
        <f t="shared" si="141"/>
        <v>1</v>
      </c>
      <c r="Y331" s="793"/>
      <c r="AA331" s="6">
        <f t="shared" si="138"/>
        <v>244020.8</v>
      </c>
      <c r="AB331" s="7">
        <f t="shared" si="129"/>
        <v>0</v>
      </c>
      <c r="AD331" s="6">
        <f t="shared" si="149"/>
        <v>0</v>
      </c>
      <c r="AE331" s="79">
        <f t="shared" si="139"/>
        <v>0</v>
      </c>
      <c r="AG331" s="19">
        <v>51</v>
      </c>
      <c r="AH331" s="81">
        <f t="shared" si="132"/>
        <v>244020.8</v>
      </c>
    </row>
    <row r="332" spans="1:34" ht="21.75" customHeight="1">
      <c r="B332" s="254" t="s">
        <v>203</v>
      </c>
      <c r="C332" s="819" t="s">
        <v>204</v>
      </c>
      <c r="D332" s="820"/>
      <c r="E332" s="820"/>
      <c r="F332" s="820"/>
      <c r="G332" s="820"/>
      <c r="H332" s="820"/>
      <c r="I332" s="820"/>
      <c r="J332" s="821"/>
      <c r="K332" s="255" t="s">
        <v>74</v>
      </c>
      <c r="L332" s="162">
        <v>87.4</v>
      </c>
      <c r="M332" s="163">
        <v>2741</v>
      </c>
      <c r="N332" s="263"/>
      <c r="O332" s="129"/>
      <c r="P332" s="250"/>
      <c r="Q332" s="656"/>
      <c r="R332" s="129"/>
      <c r="S332" s="261"/>
      <c r="T332" s="143"/>
      <c r="U332" s="251"/>
      <c r="V332" s="262"/>
      <c r="W332" s="143"/>
      <c r="X332" s="256"/>
      <c r="Y332" s="257"/>
    </row>
    <row r="333" spans="1:34" ht="21.75" customHeight="1">
      <c r="B333" s="245" t="s">
        <v>291</v>
      </c>
      <c r="C333" s="816" t="s">
        <v>292</v>
      </c>
      <c r="D333" s="817"/>
      <c r="E333" s="817"/>
      <c r="F333" s="817"/>
      <c r="G333" s="817"/>
      <c r="H333" s="817"/>
      <c r="I333" s="817"/>
      <c r="J333" s="818"/>
      <c r="K333" s="246" t="s">
        <v>95</v>
      </c>
      <c r="L333" s="247">
        <v>30.73</v>
      </c>
      <c r="M333" s="248">
        <v>43061</v>
      </c>
      <c r="N333" s="249">
        <f>ROUND(L333*M333,2)</f>
        <v>1323264.53</v>
      </c>
      <c r="O333" s="129"/>
      <c r="P333" s="250">
        <v>30.73</v>
      </c>
      <c r="Q333" s="656">
        <f t="shared" ref="Q333:Q334" si="150">ROUND(M333*P333,2)</f>
        <v>1323264.53</v>
      </c>
      <c r="R333" s="129"/>
      <c r="S333" s="261"/>
      <c r="T333" s="143"/>
      <c r="U333" s="251"/>
      <c r="V333" s="262">
        <f>P333+S333</f>
        <v>30.73</v>
      </c>
      <c r="W333" s="143">
        <f>ROUND(M333*V333,2)</f>
        <v>1323264.53</v>
      </c>
      <c r="X333" s="792">
        <f>IF(N333=0,0)+IF(N333&gt;0,W333/N333)</f>
        <v>1</v>
      </c>
      <c r="Y333" s="793"/>
      <c r="Z333" s="6">
        <v>1322682.46</v>
      </c>
      <c r="AA333" s="6">
        <f t="shared" si="138"/>
        <v>582.07000000006519</v>
      </c>
      <c r="AB333" s="7">
        <f t="shared" si="129"/>
        <v>0</v>
      </c>
      <c r="AD333" s="6">
        <f>+Z333/M333</f>
        <v>30.716482664127632</v>
      </c>
      <c r="AE333" s="79">
        <f t="shared" si="139"/>
        <v>0</v>
      </c>
      <c r="AG333" s="19">
        <v>16</v>
      </c>
      <c r="AH333" s="81">
        <f>+T334+Q333</f>
        <v>2646037.38</v>
      </c>
    </row>
    <row r="334" spans="1:34" ht="21.75" customHeight="1">
      <c r="B334" s="358" t="s">
        <v>291</v>
      </c>
      <c r="C334" s="897" t="s">
        <v>292</v>
      </c>
      <c r="D334" s="898"/>
      <c r="E334" s="898"/>
      <c r="F334" s="898"/>
      <c r="G334" s="898"/>
      <c r="H334" s="898"/>
      <c r="I334" s="898"/>
      <c r="J334" s="899"/>
      <c r="K334" s="359" t="s">
        <v>95</v>
      </c>
      <c r="L334" s="162">
        <v>30.73</v>
      </c>
      <c r="M334" s="163">
        <f>+M333-AG333</f>
        <v>43045</v>
      </c>
      <c r="N334" s="143"/>
      <c r="O334" s="129"/>
      <c r="P334" s="250">
        <v>-30.73</v>
      </c>
      <c r="Q334" s="656">
        <f t="shared" si="150"/>
        <v>-1322772.8500000001</v>
      </c>
      <c r="R334" s="129"/>
      <c r="S334" s="261">
        <v>30.73</v>
      </c>
      <c r="T334" s="143">
        <f>ROUND(M334*S334,2)</f>
        <v>1322772.8500000001</v>
      </c>
      <c r="U334" s="251"/>
      <c r="V334" s="262">
        <f>P334+S334</f>
        <v>0</v>
      </c>
      <c r="W334" s="143">
        <f>ROUND(M334*V334,2)</f>
        <v>0</v>
      </c>
      <c r="X334" s="792">
        <f>IF(N334=0,0)+IF(N334&gt;0,W334/N334)</f>
        <v>0</v>
      </c>
      <c r="Y334" s="793"/>
      <c r="AH334" s="81" t="e">
        <f>+#REF!+Q334</f>
        <v>#REF!</v>
      </c>
    </row>
    <row r="335" spans="1:34" ht="21.75" customHeight="1">
      <c r="B335" s="245" t="s">
        <v>293</v>
      </c>
      <c r="C335" s="816" t="s">
        <v>294</v>
      </c>
      <c r="D335" s="817"/>
      <c r="E335" s="817"/>
      <c r="F335" s="817"/>
      <c r="G335" s="817"/>
      <c r="H335" s="817"/>
      <c r="I335" s="817"/>
      <c r="J335" s="818"/>
      <c r="K335" s="246" t="s">
        <v>150</v>
      </c>
      <c r="L335" s="247">
        <v>2</v>
      </c>
      <c r="M335" s="248">
        <v>123186</v>
      </c>
      <c r="N335" s="249">
        <f>ROUND(L335*M335,2)</f>
        <v>246372</v>
      </c>
      <c r="O335" s="129"/>
      <c r="P335" s="250">
        <v>2</v>
      </c>
      <c r="Q335" s="656">
        <f>ROUND(M335*P335,2)</f>
        <v>246372</v>
      </c>
      <c r="R335" s="129"/>
      <c r="S335" s="261"/>
      <c r="T335" s="143">
        <f>ROUND(M335*S335,2)</f>
        <v>0</v>
      </c>
      <c r="U335" s="251"/>
      <c r="V335" s="262">
        <f t="shared" si="140"/>
        <v>2</v>
      </c>
      <c r="W335" s="143">
        <f>ROUND(M335*V335,2)</f>
        <v>246372</v>
      </c>
      <c r="X335" s="792">
        <f t="shared" si="141"/>
        <v>1</v>
      </c>
      <c r="Y335" s="793"/>
      <c r="AA335" s="6">
        <f t="shared" si="138"/>
        <v>246372</v>
      </c>
      <c r="AB335" s="7">
        <f t="shared" si="129"/>
        <v>0</v>
      </c>
      <c r="AD335" s="6">
        <f>+Z335/M335</f>
        <v>0</v>
      </c>
      <c r="AE335" s="79">
        <f t="shared" si="139"/>
        <v>0</v>
      </c>
      <c r="AG335" s="19">
        <v>37</v>
      </c>
      <c r="AH335" s="81">
        <f t="shared" si="132"/>
        <v>246372</v>
      </c>
    </row>
    <row r="336" spans="1:34" ht="21.75" customHeight="1">
      <c r="B336" s="254" t="s">
        <v>293</v>
      </c>
      <c r="C336" s="819" t="s">
        <v>294</v>
      </c>
      <c r="D336" s="820"/>
      <c r="E336" s="820"/>
      <c r="F336" s="820"/>
      <c r="G336" s="820"/>
      <c r="H336" s="820"/>
      <c r="I336" s="820"/>
      <c r="J336" s="821"/>
      <c r="K336" s="255" t="s">
        <v>150</v>
      </c>
      <c r="L336" s="162">
        <v>2</v>
      </c>
      <c r="M336" s="163">
        <v>123149</v>
      </c>
      <c r="N336" s="263"/>
      <c r="O336" s="129"/>
      <c r="P336" s="250"/>
      <c r="Q336" s="656"/>
      <c r="R336" s="129"/>
      <c r="S336" s="261"/>
      <c r="T336" s="143"/>
      <c r="U336" s="251"/>
      <c r="V336" s="262"/>
      <c r="W336" s="143"/>
      <c r="X336" s="256"/>
      <c r="Y336" s="257"/>
    </row>
    <row r="337" spans="2:34" s="105" customFormat="1" ht="21.75" customHeight="1">
      <c r="B337" s="344">
        <v>26</v>
      </c>
      <c r="C337" s="900" t="s">
        <v>205</v>
      </c>
      <c r="D337" s="901"/>
      <c r="E337" s="901"/>
      <c r="F337" s="901"/>
      <c r="G337" s="901"/>
      <c r="H337" s="901"/>
      <c r="I337" s="901"/>
      <c r="J337" s="902"/>
      <c r="K337" s="355"/>
      <c r="L337" s="356"/>
      <c r="M337" s="357"/>
      <c r="N337" s="357"/>
      <c r="O337" s="111"/>
      <c r="P337" s="250"/>
      <c r="Q337" s="656">
        <f t="shared" ref="Q337:Q343" si="151">ROUND(M337*P337,2)</f>
        <v>0</v>
      </c>
      <c r="R337" s="129"/>
      <c r="S337" s="261"/>
      <c r="T337" s="143">
        <f t="shared" ref="T337:T342" si="152">ROUND(M337*S337,2)</f>
        <v>0</v>
      </c>
      <c r="U337" s="251"/>
      <c r="V337" s="262">
        <f t="shared" si="140"/>
        <v>0</v>
      </c>
      <c r="W337" s="143">
        <f t="shared" ref="W337:W341" si="153">ROUND(M337*V337,2)</f>
        <v>0</v>
      </c>
      <c r="X337" s="792">
        <f t="shared" si="141"/>
        <v>0</v>
      </c>
      <c r="Y337" s="793"/>
      <c r="Z337" s="6"/>
      <c r="AA337" s="6">
        <f t="shared" si="138"/>
        <v>0</v>
      </c>
      <c r="AB337" s="7">
        <f t="shared" si="129"/>
        <v>0</v>
      </c>
      <c r="AD337" s="6" t="e">
        <f t="shared" ref="AD337:AD342" si="154">+Z337/M337</f>
        <v>#DIV/0!</v>
      </c>
      <c r="AE337" s="79">
        <f t="shared" si="139"/>
        <v>0</v>
      </c>
      <c r="AF337" s="122"/>
      <c r="AH337" s="81">
        <f t="shared" si="132"/>
        <v>0</v>
      </c>
    </row>
    <row r="338" spans="2:34" ht="21.75" customHeight="1">
      <c r="B338" s="254" t="s">
        <v>206</v>
      </c>
      <c r="C338" s="819" t="s">
        <v>207</v>
      </c>
      <c r="D338" s="820"/>
      <c r="E338" s="820"/>
      <c r="F338" s="820"/>
      <c r="G338" s="820"/>
      <c r="H338" s="820"/>
      <c r="I338" s="820"/>
      <c r="J338" s="821"/>
      <c r="K338" s="255" t="s">
        <v>208</v>
      </c>
      <c r="L338" s="162">
        <v>12550.024163717166</v>
      </c>
      <c r="M338" s="163">
        <v>5764</v>
      </c>
      <c r="N338" s="263">
        <f>ROUND(L338*M338,2)</f>
        <v>72338339.280000001</v>
      </c>
      <c r="O338" s="129"/>
      <c r="P338" s="250"/>
      <c r="Q338" s="656">
        <f t="shared" si="151"/>
        <v>0</v>
      </c>
      <c r="R338" s="129"/>
      <c r="S338" s="261">
        <v>10663.063003651647</v>
      </c>
      <c r="T338" s="650">
        <f t="shared" si="152"/>
        <v>61461895.149999999</v>
      </c>
      <c r="U338" s="251"/>
      <c r="V338" s="262">
        <f t="shared" si="140"/>
        <v>10663.063003651647</v>
      </c>
      <c r="W338" s="143">
        <f t="shared" si="153"/>
        <v>61461895.149999999</v>
      </c>
      <c r="X338" s="792">
        <f t="shared" si="141"/>
        <v>0.84964481852561546</v>
      </c>
      <c r="Y338" s="793"/>
      <c r="Z338" s="6">
        <v>61012401.117388241</v>
      </c>
      <c r="AA338" s="6">
        <f t="shared" si="138"/>
        <v>449494.03261175752</v>
      </c>
      <c r="AB338" s="7">
        <f t="shared" si="129"/>
        <v>10876444.130000003</v>
      </c>
      <c r="AD338" s="6">
        <f t="shared" si="154"/>
        <v>10585.079999546884</v>
      </c>
      <c r="AE338" s="79">
        <f t="shared" si="139"/>
        <v>-10876444.130000003</v>
      </c>
      <c r="AG338" s="19">
        <v>0</v>
      </c>
      <c r="AH338" s="81">
        <f t="shared" si="132"/>
        <v>61461895.149999999</v>
      </c>
    </row>
    <row r="339" spans="2:34" ht="21.75" customHeight="1">
      <c r="B339" s="254" t="s">
        <v>209</v>
      </c>
      <c r="C339" s="819" t="s">
        <v>210</v>
      </c>
      <c r="D339" s="820"/>
      <c r="E339" s="820"/>
      <c r="F339" s="820"/>
      <c r="G339" s="820"/>
      <c r="H339" s="820"/>
      <c r="I339" s="820"/>
      <c r="J339" s="821"/>
      <c r="K339" s="255" t="s">
        <v>211</v>
      </c>
      <c r="L339" s="162">
        <v>6666.85</v>
      </c>
      <c r="M339" s="163">
        <v>3812</v>
      </c>
      <c r="N339" s="263">
        <f>ROUND(L339*M339,2)</f>
        <v>25414032.199999999</v>
      </c>
      <c r="O339" s="129"/>
      <c r="P339" s="250"/>
      <c r="Q339" s="656">
        <f t="shared" si="151"/>
        <v>0</v>
      </c>
      <c r="R339" s="129"/>
      <c r="S339" s="261">
        <v>5666.85</v>
      </c>
      <c r="T339" s="650">
        <f t="shared" si="152"/>
        <v>21602032.199999999</v>
      </c>
      <c r="U339" s="251"/>
      <c r="V339" s="262">
        <f t="shared" si="140"/>
        <v>5666.85</v>
      </c>
      <c r="W339" s="143">
        <f t="shared" si="153"/>
        <v>21602032.199999999</v>
      </c>
      <c r="X339" s="792">
        <f t="shared" si="141"/>
        <v>0.85000412488656563</v>
      </c>
      <c r="Y339" s="793"/>
      <c r="Z339" s="6">
        <v>21602032.200000003</v>
      </c>
      <c r="AA339" s="6">
        <f t="shared" si="138"/>
        <v>0</v>
      </c>
      <c r="AB339" s="7">
        <f t="shared" si="129"/>
        <v>3812000</v>
      </c>
      <c r="AD339" s="6">
        <f t="shared" si="154"/>
        <v>5666.85</v>
      </c>
      <c r="AE339" s="79">
        <f t="shared" si="139"/>
        <v>-3812000</v>
      </c>
      <c r="AG339" s="19">
        <v>0</v>
      </c>
      <c r="AH339" s="81">
        <f t="shared" si="132"/>
        <v>21602032.199999999</v>
      </c>
    </row>
    <row r="340" spans="2:34" s="105" customFormat="1" ht="21.75" customHeight="1">
      <c r="B340" s="344">
        <v>27</v>
      </c>
      <c r="C340" s="900" t="s">
        <v>295</v>
      </c>
      <c r="D340" s="901"/>
      <c r="E340" s="901"/>
      <c r="F340" s="901"/>
      <c r="G340" s="901"/>
      <c r="H340" s="901"/>
      <c r="I340" s="901"/>
      <c r="J340" s="902"/>
      <c r="K340" s="355"/>
      <c r="L340" s="356"/>
      <c r="M340" s="357"/>
      <c r="N340" s="360"/>
      <c r="O340" s="111"/>
      <c r="P340" s="250"/>
      <c r="Q340" s="656">
        <f t="shared" si="151"/>
        <v>0</v>
      </c>
      <c r="R340" s="129"/>
      <c r="S340" s="261"/>
      <c r="T340" s="143">
        <f t="shared" si="152"/>
        <v>0</v>
      </c>
      <c r="U340" s="251"/>
      <c r="V340" s="262">
        <f t="shared" si="140"/>
        <v>0</v>
      </c>
      <c r="W340" s="143">
        <f t="shared" si="153"/>
        <v>0</v>
      </c>
      <c r="X340" s="792">
        <f t="shared" si="141"/>
        <v>0</v>
      </c>
      <c r="Y340" s="793"/>
      <c r="Z340" s="6"/>
      <c r="AA340" s="6">
        <f t="shared" si="138"/>
        <v>0</v>
      </c>
      <c r="AB340" s="7">
        <f t="shared" si="129"/>
        <v>0</v>
      </c>
      <c r="AD340" s="6" t="e">
        <f t="shared" si="154"/>
        <v>#DIV/0!</v>
      </c>
      <c r="AE340" s="79">
        <f t="shared" si="139"/>
        <v>0</v>
      </c>
      <c r="AF340" s="122"/>
      <c r="AH340" s="81">
        <f t="shared" si="132"/>
        <v>0</v>
      </c>
    </row>
    <row r="341" spans="2:34" s="105" customFormat="1" ht="29.25" customHeight="1">
      <c r="B341" s="258">
        <v>27.2</v>
      </c>
      <c r="C341" s="813" t="s">
        <v>296</v>
      </c>
      <c r="D341" s="814"/>
      <c r="E341" s="814"/>
      <c r="F341" s="814"/>
      <c r="G341" s="814"/>
      <c r="H341" s="814"/>
      <c r="I341" s="814"/>
      <c r="J341" s="815"/>
      <c r="K341" s="272"/>
      <c r="L341" s="266"/>
      <c r="M341" s="267"/>
      <c r="N341" s="268">
        <f>ROUND(L341*M341,2)</f>
        <v>0</v>
      </c>
      <c r="O341" s="170"/>
      <c r="P341" s="269"/>
      <c r="Q341" s="656">
        <f t="shared" si="151"/>
        <v>0</v>
      </c>
      <c r="R341" s="129"/>
      <c r="S341" s="261"/>
      <c r="T341" s="143">
        <f t="shared" si="152"/>
        <v>0</v>
      </c>
      <c r="U341" s="251"/>
      <c r="V341" s="262">
        <f t="shared" si="140"/>
        <v>0</v>
      </c>
      <c r="W341" s="143">
        <f t="shared" si="153"/>
        <v>0</v>
      </c>
      <c r="X341" s="792">
        <f t="shared" si="141"/>
        <v>0</v>
      </c>
      <c r="Y341" s="793"/>
      <c r="Z341" s="6"/>
      <c r="AA341" s="6">
        <f t="shared" si="138"/>
        <v>0</v>
      </c>
      <c r="AB341" s="7">
        <f t="shared" si="129"/>
        <v>0</v>
      </c>
      <c r="AD341" s="6" t="e">
        <f t="shared" si="154"/>
        <v>#DIV/0!</v>
      </c>
      <c r="AE341" s="79">
        <f t="shared" si="139"/>
        <v>0</v>
      </c>
      <c r="AF341" s="122"/>
      <c r="AH341" s="81">
        <f t="shared" si="132"/>
        <v>0</v>
      </c>
    </row>
    <row r="342" spans="2:34" ht="21.75" customHeight="1">
      <c r="B342" s="245" t="s">
        <v>297</v>
      </c>
      <c r="C342" s="816" t="s">
        <v>298</v>
      </c>
      <c r="D342" s="817"/>
      <c r="E342" s="817"/>
      <c r="F342" s="817"/>
      <c r="G342" s="817"/>
      <c r="H342" s="817"/>
      <c r="I342" s="817"/>
      <c r="J342" s="818"/>
      <c r="K342" s="246" t="s">
        <v>150</v>
      </c>
      <c r="L342" s="247">
        <v>1</v>
      </c>
      <c r="M342" s="248">
        <v>3998847</v>
      </c>
      <c r="N342" s="249">
        <f>ROUND(L342*M342,2)</f>
        <v>3998847</v>
      </c>
      <c r="O342" s="129"/>
      <c r="P342" s="250">
        <v>1</v>
      </c>
      <c r="Q342" s="656">
        <f t="shared" si="151"/>
        <v>3998847</v>
      </c>
      <c r="R342" s="129"/>
      <c r="S342" s="261"/>
      <c r="T342" s="143">
        <f t="shared" si="152"/>
        <v>0</v>
      </c>
      <c r="U342" s="251"/>
      <c r="V342" s="262">
        <f>P342+S342</f>
        <v>1</v>
      </c>
      <c r="W342" s="143">
        <f>ROUND(M342*V342,2)</f>
        <v>3998847</v>
      </c>
      <c r="X342" s="792">
        <f>IF(N342=0,0)+IF(N342&gt;0,W342/N342)</f>
        <v>1</v>
      </c>
      <c r="Y342" s="793"/>
      <c r="Z342" s="6">
        <v>3995311</v>
      </c>
      <c r="AA342" s="6">
        <f t="shared" si="138"/>
        <v>3536</v>
      </c>
      <c r="AB342" s="7">
        <f t="shared" si="129"/>
        <v>0</v>
      </c>
      <c r="AD342" s="6">
        <f t="shared" si="154"/>
        <v>0.99911574511352896</v>
      </c>
      <c r="AE342" s="79">
        <f t="shared" si="139"/>
        <v>0</v>
      </c>
      <c r="AG342" s="19">
        <v>3536</v>
      </c>
      <c r="AH342" s="81" t="e">
        <f>+T343+#REF!</f>
        <v>#REF!</v>
      </c>
    </row>
    <row r="343" spans="2:34" ht="21.75" customHeight="1">
      <c r="B343" s="358" t="s">
        <v>297</v>
      </c>
      <c r="C343" s="897" t="s">
        <v>298</v>
      </c>
      <c r="D343" s="898"/>
      <c r="E343" s="898"/>
      <c r="F343" s="898"/>
      <c r="G343" s="898"/>
      <c r="H343" s="898"/>
      <c r="I343" s="898"/>
      <c r="J343" s="899"/>
      <c r="K343" s="359" t="s">
        <v>150</v>
      </c>
      <c r="L343" s="162">
        <v>1</v>
      </c>
      <c r="M343" s="163">
        <f>+M342-AG342</f>
        <v>3995311</v>
      </c>
      <c r="N343" s="361"/>
      <c r="O343" s="129"/>
      <c r="P343" s="261">
        <v>-1</v>
      </c>
      <c r="Q343" s="656">
        <f t="shared" si="151"/>
        <v>-3995311</v>
      </c>
      <c r="R343" s="129"/>
      <c r="S343" s="261">
        <v>1</v>
      </c>
      <c r="T343" s="143">
        <f>ROUND(M343*S343,2)</f>
        <v>3995311</v>
      </c>
      <c r="U343" s="129"/>
      <c r="V343" s="262">
        <f>P343+S343</f>
        <v>0</v>
      </c>
      <c r="W343" s="143">
        <f>ROUND(M343*V343,2)</f>
        <v>0</v>
      </c>
      <c r="X343" s="792">
        <f>IF(N343=0,0)+IF(N343&gt;0,W343/N343)</f>
        <v>0</v>
      </c>
      <c r="Y343" s="793"/>
      <c r="AH343" s="81" t="e">
        <f>+#REF!+Q342</f>
        <v>#REF!</v>
      </c>
    </row>
    <row r="344" spans="2:34" ht="21.75" customHeight="1">
      <c r="B344" s="344">
        <v>27</v>
      </c>
      <c r="C344" s="891" t="s">
        <v>212</v>
      </c>
      <c r="D344" s="892"/>
      <c r="E344" s="892"/>
      <c r="F344" s="892"/>
      <c r="G344" s="892"/>
      <c r="H344" s="892"/>
      <c r="I344" s="892"/>
      <c r="J344" s="893"/>
      <c r="K344" s="362"/>
      <c r="L344" s="363"/>
      <c r="M344" s="364"/>
      <c r="N344" s="364"/>
      <c r="O344" s="251"/>
      <c r="P344" s="250"/>
      <c r="Q344" s="656">
        <f>ROUND(M344*P344,2)</f>
        <v>0</v>
      </c>
      <c r="R344" s="129"/>
      <c r="S344" s="164"/>
      <c r="T344" s="143"/>
      <c r="U344" s="129"/>
      <c r="V344" s="262">
        <f t="shared" si="140"/>
        <v>0</v>
      </c>
      <c r="W344" s="143">
        <f t="shared" ref="W344:W358" si="155">ROUND(M344*V344,2)</f>
        <v>0</v>
      </c>
      <c r="X344" s="792">
        <f t="shared" si="141"/>
        <v>0</v>
      </c>
      <c r="Y344" s="793"/>
      <c r="AA344" s="6">
        <f t="shared" si="138"/>
        <v>0</v>
      </c>
      <c r="AB344" s="7">
        <f t="shared" si="129"/>
        <v>0</v>
      </c>
      <c r="AD344" s="6" t="e">
        <f t="shared" ref="AD344:AD349" si="156">+Z344/M344</f>
        <v>#DIV/0!</v>
      </c>
      <c r="AE344" s="79">
        <f t="shared" si="139"/>
        <v>0</v>
      </c>
      <c r="AH344" s="81">
        <f t="shared" si="132"/>
        <v>0</v>
      </c>
    </row>
    <row r="345" spans="2:34" ht="21.75" customHeight="1">
      <c r="B345" s="264" t="s">
        <v>213</v>
      </c>
      <c r="C345" s="273" t="s">
        <v>214</v>
      </c>
      <c r="D345" s="274"/>
      <c r="E345" s="274"/>
      <c r="F345" s="274"/>
      <c r="G345" s="274"/>
      <c r="H345" s="274"/>
      <c r="I345" s="274"/>
      <c r="J345" s="275"/>
      <c r="K345" s="276"/>
      <c r="L345" s="162"/>
      <c r="M345" s="163"/>
      <c r="N345" s="143">
        <f>ROUND(L345*M345,2)</f>
        <v>0</v>
      </c>
      <c r="O345" s="129"/>
      <c r="P345" s="250"/>
      <c r="Q345" s="656">
        <f>ROUND(M345*P345,2)</f>
        <v>0</v>
      </c>
      <c r="R345" s="129"/>
      <c r="S345" s="164"/>
      <c r="T345" s="143">
        <f t="shared" ref="T345:T358" si="157">ROUND(M345*S345,2)</f>
        <v>0</v>
      </c>
      <c r="U345" s="129"/>
      <c r="V345" s="262">
        <f t="shared" si="140"/>
        <v>0</v>
      </c>
      <c r="W345" s="143">
        <f t="shared" si="155"/>
        <v>0</v>
      </c>
      <c r="X345" s="792">
        <f t="shared" si="141"/>
        <v>0</v>
      </c>
      <c r="Y345" s="793"/>
      <c r="AA345" s="6">
        <f t="shared" si="138"/>
        <v>0</v>
      </c>
      <c r="AB345" s="7">
        <f t="shared" si="129"/>
        <v>0</v>
      </c>
      <c r="AD345" s="6" t="e">
        <f t="shared" si="156"/>
        <v>#DIV/0!</v>
      </c>
      <c r="AE345" s="79">
        <f t="shared" si="139"/>
        <v>0</v>
      </c>
      <c r="AH345" s="81">
        <f t="shared" si="132"/>
        <v>0</v>
      </c>
    </row>
    <row r="346" spans="2:34" ht="21.75" customHeight="1">
      <c r="B346" s="264" t="s">
        <v>215</v>
      </c>
      <c r="C346" s="810" t="s">
        <v>216</v>
      </c>
      <c r="D346" s="811"/>
      <c r="E346" s="811"/>
      <c r="F346" s="811"/>
      <c r="G346" s="811"/>
      <c r="H346" s="811"/>
      <c r="I346" s="811"/>
      <c r="J346" s="812"/>
      <c r="K346" s="276"/>
      <c r="L346" s="162"/>
      <c r="M346" s="163"/>
      <c r="N346" s="143">
        <f>ROUND(L346*M346,2)</f>
        <v>0</v>
      </c>
      <c r="O346" s="129"/>
      <c r="P346" s="250"/>
      <c r="Q346" s="656">
        <f>ROUND(M346*P346,2)</f>
        <v>0</v>
      </c>
      <c r="R346" s="129"/>
      <c r="S346" s="164"/>
      <c r="T346" s="143">
        <f t="shared" si="157"/>
        <v>0</v>
      </c>
      <c r="U346" s="129"/>
      <c r="V346" s="262">
        <f t="shared" si="140"/>
        <v>0</v>
      </c>
      <c r="W346" s="143">
        <f t="shared" si="155"/>
        <v>0</v>
      </c>
      <c r="X346" s="792">
        <f t="shared" si="141"/>
        <v>0</v>
      </c>
      <c r="Y346" s="793"/>
      <c r="AA346" s="6">
        <f t="shared" si="138"/>
        <v>0</v>
      </c>
      <c r="AB346" s="7">
        <f t="shared" si="129"/>
        <v>0</v>
      </c>
      <c r="AD346" s="6" t="e">
        <f t="shared" si="156"/>
        <v>#DIV/0!</v>
      </c>
      <c r="AE346" s="79">
        <f t="shared" si="139"/>
        <v>0</v>
      </c>
      <c r="AH346" s="81">
        <f t="shared" si="132"/>
        <v>0</v>
      </c>
    </row>
    <row r="347" spans="2:34" ht="21.75" customHeight="1">
      <c r="B347" s="344">
        <v>28</v>
      </c>
      <c r="C347" s="891" t="s">
        <v>217</v>
      </c>
      <c r="D347" s="892"/>
      <c r="E347" s="892"/>
      <c r="F347" s="892"/>
      <c r="G347" s="892"/>
      <c r="H347" s="892"/>
      <c r="I347" s="892"/>
      <c r="J347" s="893"/>
      <c r="K347" s="362"/>
      <c r="L347" s="363"/>
      <c r="M347" s="364"/>
      <c r="N347" s="360"/>
      <c r="O347" s="251"/>
      <c r="P347" s="250"/>
      <c r="Q347" s="656">
        <f>ROUND(M347*P347,2)</f>
        <v>0</v>
      </c>
      <c r="R347" s="129"/>
      <c r="S347" s="164"/>
      <c r="T347" s="143">
        <f t="shared" si="157"/>
        <v>0</v>
      </c>
      <c r="U347" s="129"/>
      <c r="V347" s="262">
        <f t="shared" si="140"/>
        <v>0</v>
      </c>
      <c r="W347" s="143">
        <f t="shared" si="155"/>
        <v>0</v>
      </c>
      <c r="X347" s="792">
        <f t="shared" si="141"/>
        <v>0</v>
      </c>
      <c r="Y347" s="793"/>
      <c r="Z347" s="6">
        <f t="shared" ref="Z347:Z349" si="158">+T347-W347</f>
        <v>0</v>
      </c>
      <c r="AA347" s="6">
        <f t="shared" si="138"/>
        <v>0</v>
      </c>
      <c r="AB347" s="7">
        <f t="shared" si="129"/>
        <v>0</v>
      </c>
      <c r="AD347" s="6" t="e">
        <f t="shared" si="156"/>
        <v>#DIV/0!</v>
      </c>
      <c r="AE347" s="79">
        <f t="shared" si="139"/>
        <v>0</v>
      </c>
      <c r="AH347" s="81">
        <f t="shared" si="132"/>
        <v>0</v>
      </c>
    </row>
    <row r="348" spans="2:34" ht="21.75" customHeight="1">
      <c r="B348" s="264" t="s">
        <v>218</v>
      </c>
      <c r="C348" s="810" t="s">
        <v>219</v>
      </c>
      <c r="D348" s="811"/>
      <c r="E348" s="811"/>
      <c r="F348" s="811"/>
      <c r="G348" s="811"/>
      <c r="H348" s="811"/>
      <c r="I348" s="811"/>
      <c r="J348" s="812"/>
      <c r="K348" s="276"/>
      <c r="L348" s="162"/>
      <c r="M348" s="163"/>
      <c r="N348" s="143">
        <f>ROUND(L348*M348,2)</f>
        <v>0</v>
      </c>
      <c r="O348" s="129"/>
      <c r="P348" s="250"/>
      <c r="Q348" s="656">
        <f>ROUND(M348*P348,2)</f>
        <v>0</v>
      </c>
      <c r="R348" s="129"/>
      <c r="S348" s="164"/>
      <c r="T348" s="143">
        <f t="shared" si="157"/>
        <v>0</v>
      </c>
      <c r="U348" s="129"/>
      <c r="V348" s="262">
        <f t="shared" si="140"/>
        <v>0</v>
      </c>
      <c r="W348" s="143">
        <f t="shared" si="155"/>
        <v>0</v>
      </c>
      <c r="X348" s="792">
        <f t="shared" si="141"/>
        <v>0</v>
      </c>
      <c r="Y348" s="793"/>
      <c r="Z348" s="6">
        <f t="shared" si="158"/>
        <v>0</v>
      </c>
      <c r="AA348" s="6">
        <f t="shared" si="138"/>
        <v>0</v>
      </c>
      <c r="AB348" s="7">
        <f t="shared" si="129"/>
        <v>0</v>
      </c>
      <c r="AD348" s="6" t="e">
        <f t="shared" si="156"/>
        <v>#DIV/0!</v>
      </c>
      <c r="AE348" s="79">
        <f t="shared" si="139"/>
        <v>0</v>
      </c>
      <c r="AH348" s="81">
        <f t="shared" si="132"/>
        <v>0</v>
      </c>
    </row>
    <row r="349" spans="2:34" ht="21.75" customHeight="1">
      <c r="B349" s="344">
        <v>29</v>
      </c>
      <c r="C349" s="894" t="s">
        <v>220</v>
      </c>
      <c r="D349" s="895"/>
      <c r="E349" s="895"/>
      <c r="F349" s="895"/>
      <c r="G349" s="895"/>
      <c r="H349" s="895"/>
      <c r="I349" s="895"/>
      <c r="J349" s="896"/>
      <c r="K349" s="344"/>
      <c r="L349" s="344"/>
      <c r="M349" s="344"/>
      <c r="N349" s="360"/>
      <c r="O349" s="251"/>
      <c r="P349" s="250"/>
      <c r="Q349" s="658">
        <f>ROUND((ROUNDDOWN(P349,2))*M349,2)</f>
        <v>0</v>
      </c>
      <c r="R349" s="129"/>
      <c r="S349" s="164"/>
      <c r="T349" s="143">
        <f t="shared" si="157"/>
        <v>0</v>
      </c>
      <c r="U349" s="129"/>
      <c r="V349" s="262">
        <f t="shared" si="140"/>
        <v>0</v>
      </c>
      <c r="W349" s="143">
        <f t="shared" si="155"/>
        <v>0</v>
      </c>
      <c r="X349" s="792">
        <f t="shared" si="141"/>
        <v>0</v>
      </c>
      <c r="Y349" s="793"/>
      <c r="Z349" s="6">
        <f t="shared" si="158"/>
        <v>0</v>
      </c>
      <c r="AA349" s="6">
        <f t="shared" si="138"/>
        <v>0</v>
      </c>
      <c r="AB349" s="7">
        <f t="shared" si="129"/>
        <v>0</v>
      </c>
      <c r="AD349" s="6" t="e">
        <f t="shared" si="156"/>
        <v>#DIV/0!</v>
      </c>
      <c r="AE349" s="79">
        <f t="shared" si="139"/>
        <v>0</v>
      </c>
      <c r="AH349" s="81">
        <f t="shared" si="132"/>
        <v>0</v>
      </c>
    </row>
    <row r="350" spans="2:34" ht="21.75" customHeight="1">
      <c r="B350" s="264" t="s">
        <v>299</v>
      </c>
      <c r="C350" s="819" t="s">
        <v>300</v>
      </c>
      <c r="D350" s="820"/>
      <c r="E350" s="820"/>
      <c r="F350" s="820"/>
      <c r="G350" s="820"/>
      <c r="H350" s="820"/>
      <c r="I350" s="820"/>
      <c r="J350" s="821"/>
      <c r="K350" s="161" t="s">
        <v>150</v>
      </c>
      <c r="L350" s="162">
        <v>0</v>
      </c>
      <c r="M350" s="163">
        <v>633527</v>
      </c>
      <c r="N350" s="143">
        <f t="shared" ref="N350:N353" si="159">ROUND(L350*M350,2)</f>
        <v>0</v>
      </c>
      <c r="O350" s="129"/>
      <c r="P350" s="250"/>
      <c r="Q350" s="656">
        <f t="shared" ref="Q350:Q358" si="160">ROUND(M350*P350,2)</f>
        <v>0</v>
      </c>
      <c r="R350" s="129"/>
      <c r="S350" s="350"/>
      <c r="T350" s="143">
        <f t="shared" si="157"/>
        <v>0</v>
      </c>
      <c r="U350" s="129"/>
      <c r="V350" s="252">
        <f t="shared" si="140"/>
        <v>0</v>
      </c>
      <c r="W350" s="143">
        <f t="shared" si="155"/>
        <v>0</v>
      </c>
      <c r="X350" s="792">
        <f>IF(Q350=0,0)+IF(Q350&gt;0,W350/Q350)</f>
        <v>0</v>
      </c>
      <c r="Y350" s="793"/>
    </row>
    <row r="351" spans="2:34" ht="21.75" customHeight="1">
      <c r="B351" s="264" t="s">
        <v>301</v>
      </c>
      <c r="C351" s="819" t="s">
        <v>302</v>
      </c>
      <c r="D351" s="820"/>
      <c r="E351" s="820"/>
      <c r="F351" s="820"/>
      <c r="G351" s="820"/>
      <c r="H351" s="820"/>
      <c r="I351" s="820"/>
      <c r="J351" s="821"/>
      <c r="K351" s="161" t="s">
        <v>150</v>
      </c>
      <c r="L351" s="162">
        <v>0</v>
      </c>
      <c r="M351" s="163">
        <v>115317</v>
      </c>
      <c r="N351" s="143">
        <f t="shared" si="159"/>
        <v>0</v>
      </c>
      <c r="O351" s="129"/>
      <c r="P351" s="250">
        <v>1</v>
      </c>
      <c r="Q351" s="656">
        <f t="shared" si="160"/>
        <v>115317</v>
      </c>
      <c r="R351" s="129"/>
      <c r="S351" s="350"/>
      <c r="T351" s="143">
        <f t="shared" si="157"/>
        <v>0</v>
      </c>
      <c r="U351" s="129"/>
      <c r="V351" s="252">
        <f t="shared" si="140"/>
        <v>1</v>
      </c>
      <c r="W351" s="143">
        <f t="shared" si="155"/>
        <v>115317</v>
      </c>
      <c r="X351" s="792">
        <f>IF(Q351=0,0)+IF(Q351&gt;0,W351/Q351)</f>
        <v>1</v>
      </c>
      <c r="Y351" s="793"/>
    </row>
    <row r="352" spans="2:34" ht="21.75" customHeight="1">
      <c r="B352" s="264" t="s">
        <v>303</v>
      </c>
      <c r="C352" s="796" t="s">
        <v>304</v>
      </c>
      <c r="D352" s="797"/>
      <c r="E352" s="797"/>
      <c r="F352" s="797"/>
      <c r="G352" s="797"/>
      <c r="H352" s="797"/>
      <c r="I352" s="797"/>
      <c r="J352" s="798"/>
      <c r="K352" s="161" t="s">
        <v>74</v>
      </c>
      <c r="L352" s="162">
        <v>0</v>
      </c>
      <c r="M352" s="163">
        <v>57849</v>
      </c>
      <c r="N352" s="143">
        <f t="shared" si="159"/>
        <v>0</v>
      </c>
      <c r="O352" s="129"/>
      <c r="P352" s="250"/>
      <c r="Q352" s="656">
        <f t="shared" si="160"/>
        <v>0</v>
      </c>
      <c r="R352" s="129"/>
      <c r="S352" s="350"/>
      <c r="T352" s="143">
        <f t="shared" si="157"/>
        <v>0</v>
      </c>
      <c r="U352" s="129"/>
      <c r="V352" s="252">
        <f t="shared" si="140"/>
        <v>0</v>
      </c>
      <c r="W352" s="143">
        <f t="shared" si="155"/>
        <v>0</v>
      </c>
      <c r="X352" s="792">
        <f t="shared" si="141"/>
        <v>0</v>
      </c>
      <c r="Y352" s="793"/>
      <c r="AH352" s="81">
        <f t="shared" si="132"/>
        <v>0</v>
      </c>
    </row>
    <row r="353" spans="1:34" ht="21.75" customHeight="1">
      <c r="B353" s="264" t="s">
        <v>223</v>
      </c>
      <c r="C353" s="789" t="s">
        <v>305</v>
      </c>
      <c r="D353" s="790"/>
      <c r="E353" s="790"/>
      <c r="F353" s="790"/>
      <c r="G353" s="790"/>
      <c r="H353" s="790"/>
      <c r="I353" s="790"/>
      <c r="J353" s="791"/>
      <c r="K353" s="161" t="s">
        <v>74</v>
      </c>
      <c r="L353" s="162">
        <v>0</v>
      </c>
      <c r="M353" s="163">
        <v>233838</v>
      </c>
      <c r="N353" s="143">
        <f t="shared" si="159"/>
        <v>0</v>
      </c>
      <c r="O353" s="129"/>
      <c r="P353" s="250">
        <v>13.200000000000001</v>
      </c>
      <c r="Q353" s="656">
        <f t="shared" si="160"/>
        <v>3086661.6</v>
      </c>
      <c r="R353" s="129"/>
      <c r="S353" s="350"/>
      <c r="T353" s="143">
        <f t="shared" si="157"/>
        <v>0</v>
      </c>
      <c r="U353" s="129"/>
      <c r="V353" s="252">
        <f t="shared" si="140"/>
        <v>13.200000000000001</v>
      </c>
      <c r="W353" s="143">
        <f t="shared" si="155"/>
        <v>3086661.6</v>
      </c>
      <c r="X353" s="792">
        <f t="shared" ref="X353:X358" si="161">IF(Q353=0,0)+IF(Q353&gt;0,W353/Q353)</f>
        <v>1</v>
      </c>
      <c r="Y353" s="793"/>
      <c r="AH353" s="81">
        <f t="shared" si="132"/>
        <v>3086661.6</v>
      </c>
    </row>
    <row r="354" spans="1:34" ht="21.75" customHeight="1">
      <c r="B354" s="264" t="s">
        <v>198</v>
      </c>
      <c r="C354" s="796" t="s">
        <v>199</v>
      </c>
      <c r="D354" s="797"/>
      <c r="E354" s="797"/>
      <c r="F354" s="797"/>
      <c r="G354" s="797"/>
      <c r="H354" s="797"/>
      <c r="I354" s="797"/>
      <c r="J354" s="798"/>
      <c r="K354" s="161" t="s">
        <v>74</v>
      </c>
      <c r="L354" s="162">
        <v>0</v>
      </c>
      <c r="M354" s="163">
        <v>15973</v>
      </c>
      <c r="N354" s="143"/>
      <c r="O354" s="129"/>
      <c r="P354" s="250">
        <v>17.89</v>
      </c>
      <c r="Q354" s="656">
        <f t="shared" si="160"/>
        <v>285756.96999999997</v>
      </c>
      <c r="R354" s="129"/>
      <c r="S354" s="350"/>
      <c r="T354" s="143">
        <f t="shared" si="157"/>
        <v>0</v>
      </c>
      <c r="U354" s="129"/>
      <c r="V354" s="252">
        <f t="shared" si="140"/>
        <v>17.89</v>
      </c>
      <c r="W354" s="143">
        <f t="shared" si="155"/>
        <v>285756.96999999997</v>
      </c>
      <c r="X354" s="792">
        <f t="shared" si="161"/>
        <v>1</v>
      </c>
      <c r="Y354" s="793"/>
      <c r="AH354" s="81">
        <f t="shared" si="132"/>
        <v>285756.96999999997</v>
      </c>
    </row>
    <row r="355" spans="1:34" ht="21.75" customHeight="1">
      <c r="B355" s="264" t="s">
        <v>306</v>
      </c>
      <c r="C355" s="796" t="s">
        <v>307</v>
      </c>
      <c r="D355" s="797"/>
      <c r="E355" s="797"/>
      <c r="F355" s="797"/>
      <c r="G355" s="797"/>
      <c r="H355" s="797"/>
      <c r="I355" s="797"/>
      <c r="J355" s="798"/>
      <c r="K355" s="161" t="s">
        <v>74</v>
      </c>
      <c r="L355" s="162">
        <v>0</v>
      </c>
      <c r="M355" s="163">
        <v>10590</v>
      </c>
      <c r="N355" s="143"/>
      <c r="O355" s="129"/>
      <c r="P355" s="250">
        <v>6.31</v>
      </c>
      <c r="Q355" s="656">
        <f t="shared" si="160"/>
        <v>66822.899999999994</v>
      </c>
      <c r="R355" s="129"/>
      <c r="S355" s="350"/>
      <c r="T355" s="143">
        <f t="shared" si="157"/>
        <v>0</v>
      </c>
      <c r="U355" s="129"/>
      <c r="V355" s="252">
        <f t="shared" si="140"/>
        <v>6.31</v>
      </c>
      <c r="W355" s="143">
        <f t="shared" si="155"/>
        <v>66822.899999999994</v>
      </c>
      <c r="X355" s="792">
        <f t="shared" si="161"/>
        <v>1</v>
      </c>
      <c r="Y355" s="793"/>
    </row>
    <row r="356" spans="1:34" ht="39.75" customHeight="1">
      <c r="B356" s="264" t="s">
        <v>308</v>
      </c>
      <c r="C356" s="796" t="s">
        <v>309</v>
      </c>
      <c r="D356" s="797"/>
      <c r="E356" s="797"/>
      <c r="F356" s="797"/>
      <c r="G356" s="797"/>
      <c r="H356" s="797"/>
      <c r="I356" s="797"/>
      <c r="J356" s="798"/>
      <c r="K356" s="161" t="s">
        <v>150</v>
      </c>
      <c r="L356" s="162">
        <v>0</v>
      </c>
      <c r="M356" s="163">
        <v>75632</v>
      </c>
      <c r="N356" s="143"/>
      <c r="O356" s="354"/>
      <c r="P356" s="250">
        <v>9</v>
      </c>
      <c r="Q356" s="656">
        <f t="shared" si="160"/>
        <v>680688</v>
      </c>
      <c r="R356" s="129"/>
      <c r="S356" s="350"/>
      <c r="T356" s="143">
        <f t="shared" si="157"/>
        <v>0</v>
      </c>
      <c r="U356" s="129"/>
      <c r="V356" s="252">
        <f t="shared" si="140"/>
        <v>9</v>
      </c>
      <c r="W356" s="143">
        <f t="shared" si="155"/>
        <v>680688</v>
      </c>
      <c r="X356" s="792">
        <f t="shared" si="161"/>
        <v>1</v>
      </c>
      <c r="Y356" s="793"/>
      <c r="AH356" s="81">
        <f t="shared" ref="AH356:AH373" si="162">+T356+Q356</f>
        <v>680688</v>
      </c>
    </row>
    <row r="357" spans="1:34" ht="21.75" customHeight="1">
      <c r="B357" s="264" t="s">
        <v>310</v>
      </c>
      <c r="C357" s="796" t="s">
        <v>311</v>
      </c>
      <c r="D357" s="797"/>
      <c r="E357" s="797"/>
      <c r="F357" s="797"/>
      <c r="G357" s="797"/>
      <c r="H357" s="797"/>
      <c r="I357" s="797"/>
      <c r="J357" s="798"/>
      <c r="K357" s="161" t="s">
        <v>150</v>
      </c>
      <c r="L357" s="162">
        <v>0</v>
      </c>
      <c r="M357" s="163">
        <v>218806</v>
      </c>
      <c r="N357" s="143"/>
      <c r="O357" s="354"/>
      <c r="P357" s="250">
        <v>3</v>
      </c>
      <c r="Q357" s="656">
        <f t="shared" si="160"/>
        <v>656418</v>
      </c>
      <c r="R357" s="129"/>
      <c r="S357" s="350"/>
      <c r="T357" s="143">
        <f t="shared" si="157"/>
        <v>0</v>
      </c>
      <c r="U357" s="129"/>
      <c r="V357" s="252">
        <f t="shared" si="140"/>
        <v>3</v>
      </c>
      <c r="W357" s="143">
        <f t="shared" si="155"/>
        <v>656418</v>
      </c>
      <c r="X357" s="792">
        <f t="shared" si="161"/>
        <v>1</v>
      </c>
      <c r="Y357" s="793"/>
      <c r="AH357" s="81">
        <f t="shared" si="162"/>
        <v>656418</v>
      </c>
    </row>
    <row r="358" spans="1:34" ht="22.5" customHeight="1">
      <c r="B358" s="264" t="s">
        <v>312</v>
      </c>
      <c r="C358" s="796" t="s">
        <v>313</v>
      </c>
      <c r="D358" s="797"/>
      <c r="E358" s="797"/>
      <c r="F358" s="797"/>
      <c r="G358" s="797"/>
      <c r="H358" s="797"/>
      <c r="I358" s="797"/>
      <c r="J358" s="798"/>
      <c r="K358" s="161" t="s">
        <v>150</v>
      </c>
      <c r="L358" s="162">
        <v>0</v>
      </c>
      <c r="M358" s="163">
        <v>366832</v>
      </c>
      <c r="N358" s="143"/>
      <c r="O358" s="354"/>
      <c r="P358" s="250">
        <v>2</v>
      </c>
      <c r="Q358" s="656">
        <f t="shared" si="160"/>
        <v>733664</v>
      </c>
      <c r="R358" s="129"/>
      <c r="S358" s="350"/>
      <c r="T358" s="143">
        <f t="shared" si="157"/>
        <v>0</v>
      </c>
      <c r="U358" s="129"/>
      <c r="V358" s="252">
        <f t="shared" si="140"/>
        <v>2</v>
      </c>
      <c r="W358" s="143">
        <f t="shared" si="155"/>
        <v>733664</v>
      </c>
      <c r="X358" s="792">
        <f t="shared" si="161"/>
        <v>1</v>
      </c>
      <c r="Y358" s="793"/>
      <c r="AH358" s="81">
        <f t="shared" si="162"/>
        <v>733664</v>
      </c>
    </row>
    <row r="359" spans="1:34" ht="22.5" customHeight="1">
      <c r="B359" s="264" t="s">
        <v>314</v>
      </c>
      <c r="C359" s="796" t="s">
        <v>232</v>
      </c>
      <c r="D359" s="797"/>
      <c r="E359" s="797"/>
      <c r="F359" s="797"/>
      <c r="G359" s="797"/>
      <c r="H359" s="797"/>
      <c r="I359" s="797"/>
      <c r="J359" s="798"/>
      <c r="K359" s="161" t="s">
        <v>150</v>
      </c>
      <c r="L359" s="162">
        <v>0</v>
      </c>
      <c r="M359" s="163">
        <v>53532</v>
      </c>
      <c r="N359" s="143"/>
      <c r="O359" s="354"/>
      <c r="P359" s="250"/>
      <c r="Q359" s="659"/>
      <c r="R359" s="129"/>
      <c r="S359" s="350"/>
      <c r="T359" s="143"/>
      <c r="U359" s="129"/>
      <c r="V359" s="252"/>
      <c r="W359" s="143"/>
      <c r="X359" s="256"/>
      <c r="Y359" s="257"/>
    </row>
    <row r="360" spans="1:34" ht="22.5" customHeight="1">
      <c r="B360" s="264" t="s">
        <v>315</v>
      </c>
      <c r="C360" s="796" t="s">
        <v>316</v>
      </c>
      <c r="D360" s="797"/>
      <c r="E360" s="797"/>
      <c r="F360" s="797"/>
      <c r="G360" s="797"/>
      <c r="H360" s="797"/>
      <c r="I360" s="797"/>
      <c r="J360" s="798"/>
      <c r="K360" s="161" t="s">
        <v>74</v>
      </c>
      <c r="L360" s="162">
        <v>0</v>
      </c>
      <c r="M360" s="163">
        <v>74196</v>
      </c>
      <c r="N360" s="143"/>
      <c r="O360" s="354"/>
      <c r="P360" s="250"/>
      <c r="Q360" s="659"/>
      <c r="R360" s="129"/>
      <c r="S360" s="350"/>
      <c r="T360" s="143"/>
      <c r="U360" s="129"/>
      <c r="V360" s="252"/>
      <c r="W360" s="143"/>
      <c r="X360" s="256"/>
      <c r="Y360" s="257"/>
    </row>
    <row r="361" spans="1:34" ht="22.5" customHeight="1">
      <c r="B361" s="264" t="s">
        <v>317</v>
      </c>
      <c r="C361" s="796" t="s">
        <v>318</v>
      </c>
      <c r="D361" s="797"/>
      <c r="E361" s="797"/>
      <c r="F361" s="797"/>
      <c r="G361" s="797"/>
      <c r="H361" s="797"/>
      <c r="I361" s="797"/>
      <c r="J361" s="798"/>
      <c r="K361" s="161" t="s">
        <v>74</v>
      </c>
      <c r="L361" s="162">
        <v>0</v>
      </c>
      <c r="M361" s="163"/>
      <c r="N361" s="143"/>
      <c r="O361" s="354"/>
      <c r="P361" s="250"/>
      <c r="Q361" s="659"/>
      <c r="R361" s="129"/>
      <c r="S361" s="350"/>
      <c r="T361" s="143"/>
      <c r="U361" s="129"/>
      <c r="V361" s="252"/>
      <c r="W361" s="143"/>
      <c r="X361" s="256"/>
      <c r="Y361" s="257"/>
    </row>
    <row r="362" spans="1:34" ht="22.5" customHeight="1">
      <c r="B362" s="264" t="s">
        <v>319</v>
      </c>
      <c r="C362" s="796" t="s">
        <v>320</v>
      </c>
      <c r="D362" s="797"/>
      <c r="E362" s="797"/>
      <c r="F362" s="797"/>
      <c r="G362" s="797"/>
      <c r="H362" s="797"/>
      <c r="I362" s="797"/>
      <c r="J362" s="798"/>
      <c r="K362" s="161" t="s">
        <v>74</v>
      </c>
      <c r="L362" s="162">
        <v>0</v>
      </c>
      <c r="M362" s="163"/>
      <c r="N362" s="143"/>
      <c r="O362" s="354"/>
      <c r="P362" s="250"/>
      <c r="Q362" s="659"/>
      <c r="R362" s="129"/>
      <c r="S362" s="350"/>
      <c r="T362" s="143"/>
      <c r="U362" s="129"/>
      <c r="V362" s="252"/>
      <c r="W362" s="143"/>
      <c r="X362" s="256"/>
      <c r="Y362" s="257"/>
    </row>
    <row r="363" spans="1:34" ht="22.5" customHeight="1">
      <c r="B363" s="264" t="s">
        <v>321</v>
      </c>
      <c r="C363" s="796" t="s">
        <v>322</v>
      </c>
      <c r="D363" s="797"/>
      <c r="E363" s="797"/>
      <c r="F363" s="797"/>
      <c r="G363" s="797"/>
      <c r="H363" s="797"/>
      <c r="I363" s="797"/>
      <c r="J363" s="798"/>
      <c r="K363" s="161" t="s">
        <v>150</v>
      </c>
      <c r="L363" s="162">
        <v>1</v>
      </c>
      <c r="M363" s="163">
        <v>307056.40000000002</v>
      </c>
      <c r="N363" s="143"/>
      <c r="O363" s="354"/>
      <c r="P363" s="250"/>
      <c r="Q363" s="656">
        <f t="shared" ref="Q363" si="163">ROUND(M363*P363,2)</f>
        <v>0</v>
      </c>
      <c r="R363" s="129"/>
      <c r="S363" s="350"/>
      <c r="T363" s="143">
        <f t="shared" ref="T363" si="164">ROUND(M363*S363,2)</f>
        <v>0</v>
      </c>
      <c r="U363" s="129"/>
      <c r="V363" s="252">
        <f t="shared" ref="V363" si="165">P363+S363</f>
        <v>0</v>
      </c>
      <c r="W363" s="143">
        <f t="shared" ref="W363" si="166">ROUND(M363*V363,2)</f>
        <v>0</v>
      </c>
      <c r="X363" s="256"/>
      <c r="Y363" s="257"/>
    </row>
    <row r="364" spans="1:34" ht="21.75" customHeight="1">
      <c r="B364" s="264"/>
      <c r="C364" s="367"/>
      <c r="D364" s="368"/>
      <c r="E364" s="368"/>
      <c r="F364" s="368"/>
      <c r="G364" s="368"/>
      <c r="H364" s="368"/>
      <c r="I364" s="368"/>
      <c r="J364" s="369"/>
      <c r="K364" s="161"/>
      <c r="L364" s="161"/>
      <c r="M364" s="370"/>
      <c r="N364" s="263"/>
      <c r="O364" s="371"/>
      <c r="P364" s="372"/>
      <c r="Q364" s="660">
        <f>SUM(Q350:Q358)</f>
        <v>5625328.4700000007</v>
      </c>
      <c r="R364" s="132"/>
      <c r="S364" s="373"/>
      <c r="T364" s="143"/>
      <c r="U364" s="129"/>
      <c r="V364" s="252"/>
      <c r="W364" s="268"/>
      <c r="X364" s="256"/>
      <c r="Y364" s="257"/>
      <c r="AH364" s="81">
        <f t="shared" si="162"/>
        <v>5625328.4700000007</v>
      </c>
    </row>
    <row r="365" spans="1:34" ht="21.75" customHeight="1">
      <c r="B365" s="374"/>
      <c r="C365" s="888" t="s">
        <v>323</v>
      </c>
      <c r="D365" s="889"/>
      <c r="E365" s="889"/>
      <c r="F365" s="889"/>
      <c r="G365" s="889"/>
      <c r="H365" s="889"/>
      <c r="I365" s="889"/>
      <c r="J365" s="890"/>
      <c r="K365" s="374"/>
      <c r="L365" s="374"/>
      <c r="M365" s="374"/>
      <c r="N365" s="374"/>
      <c r="O365" s="251"/>
      <c r="P365" s="250"/>
      <c r="Q365" s="661">
        <f>ROUND((ROUNDDOWN(P365,2))*M365,2)</f>
        <v>0</v>
      </c>
      <c r="R365" s="132"/>
      <c r="S365" s="350"/>
      <c r="T365" s="263">
        <f>ROUND(M365*S365,2)</f>
        <v>0</v>
      </c>
      <c r="U365" s="132"/>
      <c r="V365" s="375">
        <f t="shared" ref="V365" si="167">P365+S365</f>
        <v>0</v>
      </c>
      <c r="W365" s="263">
        <f>ROUND(M365*V365,2)</f>
        <v>0</v>
      </c>
      <c r="X365" s="887">
        <f t="shared" ref="X365" si="168">IF(N365=0,0)+IF(N365&gt;0,W365/N365)</f>
        <v>0</v>
      </c>
      <c r="Y365" s="887"/>
      <c r="AH365" s="81">
        <f t="shared" si="162"/>
        <v>0</v>
      </c>
    </row>
    <row r="366" spans="1:34" s="105" customFormat="1" ht="21.75" customHeight="1">
      <c r="B366" s="376" t="s">
        <v>61</v>
      </c>
      <c r="C366" s="377" t="s">
        <v>62</v>
      </c>
      <c r="D366" s="378"/>
      <c r="E366" s="378"/>
      <c r="F366" s="378"/>
      <c r="G366" s="378"/>
      <c r="H366" s="378"/>
      <c r="I366" s="378"/>
      <c r="J366" s="379"/>
      <c r="K366" s="380" t="s">
        <v>63</v>
      </c>
      <c r="L366" s="381" t="s">
        <v>64</v>
      </c>
      <c r="M366" s="382" t="s">
        <v>65</v>
      </c>
      <c r="N366" s="383" t="s">
        <v>66</v>
      </c>
      <c r="O366" s="170"/>
      <c r="P366" s="250"/>
      <c r="Q366" s="662"/>
      <c r="R366" s="111"/>
      <c r="S366" s="350"/>
      <c r="T366" s="384"/>
      <c r="U366" s="101"/>
      <c r="V366" s="664"/>
      <c r="W366" s="731"/>
      <c r="X366" s="385"/>
      <c r="Y366" s="386"/>
      <c r="Z366" s="6">
        <f t="shared" ref="Z366" si="169">+T366-W366</f>
        <v>0</v>
      </c>
      <c r="AA366" s="6">
        <f t="shared" ref="AA366:AA421" si="170">+W366-Z366</f>
        <v>0</v>
      </c>
      <c r="AB366" s="7" t="e">
        <f t="shared" ref="AB366:AB429" si="171">+N366-W366</f>
        <v>#VALUE!</v>
      </c>
      <c r="AD366" s="6" t="e">
        <f t="shared" ref="AD366" si="172">+Z366/M366</f>
        <v>#VALUE!</v>
      </c>
      <c r="AE366" s="79" t="e">
        <f t="shared" ref="AE366:AE429" si="173">+W366-N366</f>
        <v>#VALUE!</v>
      </c>
      <c r="AF366" s="122"/>
      <c r="AH366" s="81">
        <f t="shared" si="162"/>
        <v>0</v>
      </c>
    </row>
    <row r="367" spans="1:34" ht="21.75" customHeight="1">
      <c r="B367" s="264" t="s">
        <v>324</v>
      </c>
      <c r="C367" s="819" t="s">
        <v>325</v>
      </c>
      <c r="D367" s="820"/>
      <c r="E367" s="820"/>
      <c r="F367" s="820"/>
      <c r="G367" s="820"/>
      <c r="H367" s="820"/>
      <c r="I367" s="820"/>
      <c r="J367" s="821"/>
      <c r="K367" s="161" t="s">
        <v>150</v>
      </c>
      <c r="L367" s="162">
        <v>0</v>
      </c>
      <c r="M367" s="163">
        <v>126570</v>
      </c>
      <c r="N367" s="143">
        <f t="shared" ref="N367:N371" si="174">ROUND(L367*M367,2)</f>
        <v>0</v>
      </c>
      <c r="O367" s="129"/>
      <c r="P367" s="250">
        <v>2</v>
      </c>
      <c r="Q367" s="656">
        <f t="shared" ref="Q367:Q371" si="175">ROUND(M367*P367,2)</f>
        <v>253140</v>
      </c>
      <c r="R367" s="129"/>
      <c r="S367" s="350"/>
      <c r="T367" s="143">
        <f t="shared" ref="T367:T371" si="176">ROUND(M367*S367,2)</f>
        <v>0</v>
      </c>
      <c r="U367" s="129"/>
      <c r="V367" s="252">
        <f t="shared" ref="V367:V369" si="177">P367+S367</f>
        <v>2</v>
      </c>
      <c r="W367" s="143">
        <f t="shared" ref="W367:W371" si="178">ROUND(M367*V367,2)</f>
        <v>253140</v>
      </c>
      <c r="X367" s="792">
        <f>IF(Q367=0,0)+IF(Q367&gt;0,W367/Q367)</f>
        <v>1</v>
      </c>
      <c r="Y367" s="793"/>
      <c r="AH367" s="81">
        <f t="shared" si="162"/>
        <v>253140</v>
      </c>
    </row>
    <row r="368" spans="1:34" s="80" customFormat="1" ht="21.75" customHeight="1">
      <c r="A368" s="19"/>
      <c r="B368" s="264" t="s">
        <v>153</v>
      </c>
      <c r="C368" s="796" t="s">
        <v>154</v>
      </c>
      <c r="D368" s="797"/>
      <c r="E368" s="797"/>
      <c r="F368" s="797"/>
      <c r="G368" s="797"/>
      <c r="H368" s="797"/>
      <c r="I368" s="797"/>
      <c r="J368" s="798"/>
      <c r="K368" s="161" t="s">
        <v>150</v>
      </c>
      <c r="L368" s="162">
        <v>0</v>
      </c>
      <c r="M368" s="163">
        <v>115317</v>
      </c>
      <c r="N368" s="143">
        <f t="shared" si="174"/>
        <v>0</v>
      </c>
      <c r="O368" s="129"/>
      <c r="P368" s="250">
        <v>2</v>
      </c>
      <c r="Q368" s="656">
        <f t="shared" si="175"/>
        <v>230634</v>
      </c>
      <c r="R368" s="129"/>
      <c r="S368" s="164"/>
      <c r="T368" s="143">
        <f t="shared" si="176"/>
        <v>0</v>
      </c>
      <c r="U368" s="129"/>
      <c r="V368" s="262">
        <f t="shared" si="177"/>
        <v>2</v>
      </c>
      <c r="W368" s="143">
        <f t="shared" si="178"/>
        <v>230634</v>
      </c>
      <c r="X368" s="792">
        <f>IF(Q368=0,0)+IF(Q368&gt;0,W368/Q368)</f>
        <v>1</v>
      </c>
      <c r="Y368" s="793"/>
      <c r="Z368" s="6"/>
      <c r="AA368" s="6">
        <f t="shared" si="170"/>
        <v>230634</v>
      </c>
      <c r="AB368" s="7">
        <f t="shared" si="171"/>
        <v>-230634</v>
      </c>
      <c r="AC368" s="19"/>
      <c r="AD368" s="6">
        <f t="shared" ref="AD368:AD371" si="179">+Z368/M368</f>
        <v>0</v>
      </c>
      <c r="AE368" s="79">
        <f t="shared" si="173"/>
        <v>230634</v>
      </c>
      <c r="AG368" s="19"/>
      <c r="AH368" s="81">
        <f t="shared" si="162"/>
        <v>230634</v>
      </c>
    </row>
    <row r="369" spans="1:34" s="80" customFormat="1" ht="21.75" customHeight="1">
      <c r="A369" s="19"/>
      <c r="B369" s="264" t="s">
        <v>271</v>
      </c>
      <c r="C369" s="796" t="s">
        <v>272</v>
      </c>
      <c r="D369" s="797"/>
      <c r="E369" s="797"/>
      <c r="F369" s="797"/>
      <c r="G369" s="797"/>
      <c r="H369" s="797"/>
      <c r="I369" s="797"/>
      <c r="J369" s="798"/>
      <c r="K369" s="161" t="s">
        <v>145</v>
      </c>
      <c r="L369" s="162">
        <v>0</v>
      </c>
      <c r="M369" s="163">
        <v>17878</v>
      </c>
      <c r="N369" s="143"/>
      <c r="O369" s="129"/>
      <c r="P369" s="250">
        <v>14.75</v>
      </c>
      <c r="Q369" s="656">
        <f t="shared" si="175"/>
        <v>263700.5</v>
      </c>
      <c r="R369" s="129"/>
      <c r="S369" s="164"/>
      <c r="T369" s="143">
        <f t="shared" si="176"/>
        <v>0</v>
      </c>
      <c r="U369" s="129"/>
      <c r="V369" s="262">
        <f t="shared" si="177"/>
        <v>14.75</v>
      </c>
      <c r="W369" s="143">
        <f t="shared" si="178"/>
        <v>263700.5</v>
      </c>
      <c r="X369" s="792">
        <f>IF(Q369=0,0)+IF(Q369&gt;0,W369/Q369)</f>
        <v>1</v>
      </c>
      <c r="Y369" s="793"/>
      <c r="Z369" s="6"/>
      <c r="AA369" s="6"/>
      <c r="AB369" s="7"/>
      <c r="AC369" s="19"/>
      <c r="AD369" s="6"/>
      <c r="AE369" s="79"/>
      <c r="AG369" s="19"/>
      <c r="AH369" s="81"/>
    </row>
    <row r="370" spans="1:34" s="80" customFormat="1" ht="21.75" customHeight="1">
      <c r="A370" s="19"/>
      <c r="B370" s="264" t="s">
        <v>160</v>
      </c>
      <c r="C370" s="796" t="s">
        <v>161</v>
      </c>
      <c r="D370" s="797"/>
      <c r="E370" s="797"/>
      <c r="F370" s="797"/>
      <c r="G370" s="797"/>
      <c r="H370" s="797"/>
      <c r="I370" s="797"/>
      <c r="J370" s="798"/>
      <c r="K370" s="161" t="s">
        <v>74</v>
      </c>
      <c r="L370" s="162">
        <v>33.93</v>
      </c>
      <c r="M370" s="163">
        <v>18515</v>
      </c>
      <c r="N370" s="143"/>
      <c r="O370" s="129"/>
      <c r="P370" s="250"/>
      <c r="Q370" s="656">
        <f t="shared" si="175"/>
        <v>0</v>
      </c>
      <c r="R370" s="129"/>
      <c r="S370" s="164"/>
      <c r="T370" s="143">
        <f t="shared" si="176"/>
        <v>0</v>
      </c>
      <c r="U370" s="129"/>
      <c r="V370" s="262">
        <f>P370+S370</f>
        <v>0</v>
      </c>
      <c r="W370" s="143">
        <f t="shared" si="178"/>
        <v>0</v>
      </c>
      <c r="X370" s="792">
        <f>IF(Q370=0,0)+IF(Q370&gt;0,W370/Q370)</f>
        <v>0</v>
      </c>
      <c r="Y370" s="793"/>
      <c r="Z370" s="6">
        <v>985416.5</v>
      </c>
      <c r="AA370" s="6">
        <f>+W370-Z370</f>
        <v>-985416.5</v>
      </c>
      <c r="AB370" s="7">
        <f>+N370-W370</f>
        <v>0</v>
      </c>
      <c r="AC370" s="19"/>
      <c r="AD370" s="6">
        <f t="shared" si="179"/>
        <v>53.222603294625976</v>
      </c>
      <c r="AE370" s="79">
        <f>+W370-N370</f>
        <v>0</v>
      </c>
      <c r="AG370" s="19"/>
      <c r="AH370" s="81">
        <f t="shared" si="162"/>
        <v>0</v>
      </c>
    </row>
    <row r="371" spans="1:34" s="80" customFormat="1" ht="26.25" customHeight="1">
      <c r="A371" s="19"/>
      <c r="B371" s="264" t="s">
        <v>279</v>
      </c>
      <c r="C371" s="789" t="s">
        <v>280</v>
      </c>
      <c r="D371" s="790"/>
      <c r="E371" s="790"/>
      <c r="F371" s="790"/>
      <c r="G371" s="790"/>
      <c r="H371" s="790"/>
      <c r="I371" s="790"/>
      <c r="J371" s="791"/>
      <c r="K371" s="161" t="s">
        <v>145</v>
      </c>
      <c r="L371" s="162">
        <v>0</v>
      </c>
      <c r="M371" s="163">
        <v>98640</v>
      </c>
      <c r="N371" s="143">
        <f t="shared" si="174"/>
        <v>0</v>
      </c>
      <c r="O371" s="129"/>
      <c r="P371" s="250">
        <v>4.16</v>
      </c>
      <c r="Q371" s="656">
        <f t="shared" si="175"/>
        <v>410342.40000000002</v>
      </c>
      <c r="R371" s="129"/>
      <c r="S371" s="164"/>
      <c r="T371" s="143">
        <f t="shared" si="176"/>
        <v>0</v>
      </c>
      <c r="U371" s="129"/>
      <c r="V371" s="262">
        <f t="shared" ref="V371" si="180">P371+S371</f>
        <v>4.16</v>
      </c>
      <c r="W371" s="143">
        <f t="shared" si="178"/>
        <v>410342.40000000002</v>
      </c>
      <c r="X371" s="792">
        <f>IF(Q371=0,0)+IF(Q371&gt;0,W371/Q371)</f>
        <v>1</v>
      </c>
      <c r="Y371" s="793"/>
      <c r="Z371" s="6">
        <f>+V371-L371</f>
        <v>4.16</v>
      </c>
      <c r="AA371" s="6">
        <f t="shared" ref="AA371" si="181">+W371-Z371</f>
        <v>410338.24000000005</v>
      </c>
      <c r="AB371" s="7">
        <f t="shared" ref="AB371" si="182">+N371-W371</f>
        <v>-410342.40000000002</v>
      </c>
      <c r="AC371" s="19"/>
      <c r="AD371" s="6">
        <f t="shared" si="179"/>
        <v>4.2173560421735607E-5</v>
      </c>
      <c r="AE371" s="79">
        <f t="shared" ref="AE371" si="183">+W371-N371</f>
        <v>410342.40000000002</v>
      </c>
      <c r="AG371" s="19"/>
      <c r="AH371" s="81">
        <f t="shared" si="162"/>
        <v>410342.40000000002</v>
      </c>
    </row>
    <row r="372" spans="1:34" s="80" customFormat="1" ht="21.75" customHeight="1">
      <c r="A372" s="19"/>
      <c r="B372" s="387"/>
      <c r="C372" s="884" t="s">
        <v>326</v>
      </c>
      <c r="D372" s="885"/>
      <c r="E372" s="885"/>
      <c r="F372" s="885"/>
      <c r="G372" s="885"/>
      <c r="H372" s="885"/>
      <c r="I372" s="885"/>
      <c r="J372" s="886"/>
      <c r="K372" s="388"/>
      <c r="L372" s="389"/>
      <c r="M372" s="390"/>
      <c r="N372" s="268">
        <f>ROUND(SUM(N368:N371),0)</f>
        <v>0</v>
      </c>
      <c r="O372" s="296"/>
      <c r="P372" s="391"/>
      <c r="Q372" s="663">
        <f>SUM(Q367:Q371)</f>
        <v>1157816.8999999999</v>
      </c>
      <c r="R372" s="286"/>
      <c r="S372" s="392"/>
      <c r="T372" s="268">
        <f>ROUND(SUM(T368:T371),0)</f>
        <v>0</v>
      </c>
      <c r="U372" s="286"/>
      <c r="V372" s="393"/>
      <c r="W372" s="665"/>
      <c r="X372" s="792">
        <f t="shared" ref="X372" si="184">IF(N372=0,0)+IF(N372&gt;0,W372/N372)</f>
        <v>0</v>
      </c>
      <c r="Y372" s="793"/>
      <c r="Z372" s="6"/>
      <c r="AA372" s="6">
        <f t="shared" si="170"/>
        <v>0</v>
      </c>
      <c r="AB372" s="7">
        <f t="shared" si="171"/>
        <v>0</v>
      </c>
      <c r="AC372" s="19"/>
      <c r="AD372" s="6" t="e">
        <f>+Z372/M372</f>
        <v>#DIV/0!</v>
      </c>
      <c r="AE372" s="79">
        <f t="shared" si="173"/>
        <v>0</v>
      </c>
      <c r="AG372" s="19"/>
      <c r="AH372" s="81">
        <f t="shared" si="162"/>
        <v>1157816.8999999999</v>
      </c>
    </row>
    <row r="373" spans="1:34" s="80" customFormat="1" ht="21.75" customHeight="1">
      <c r="A373" s="19"/>
      <c r="B373" s="188"/>
      <c r="C373" s="394" t="s">
        <v>327</v>
      </c>
      <c r="D373" s="395"/>
      <c r="E373" s="396"/>
      <c r="F373" s="396"/>
      <c r="G373" s="396"/>
      <c r="H373" s="396"/>
      <c r="I373" s="396"/>
      <c r="J373" s="396"/>
      <c r="K373" s="397"/>
      <c r="L373" s="398"/>
      <c r="M373" s="399">
        <f>SUM(M206:M372)</f>
        <v>28408333.399999999</v>
      </c>
      <c r="N373" s="400">
        <f>ROUND(SUM(N206:N371),2)</f>
        <v>239278545.99000001</v>
      </c>
      <c r="O373" s="286"/>
      <c r="P373" s="287"/>
      <c r="Q373" s="401">
        <f>ROUND(SUM(Q205:Q349)+Q364+Q372,2)</f>
        <v>58229456.93</v>
      </c>
      <c r="R373" s="286"/>
      <c r="S373" s="289"/>
      <c r="T373" s="288">
        <f>ROUND(SUM(T205:T349)+T370,2)</f>
        <v>143077150.62</v>
      </c>
      <c r="U373" s="286"/>
      <c r="V373" s="290"/>
      <c r="W373" s="288">
        <f>ROUND(SUM(W205:W372),2)</f>
        <v>201306607.55000001</v>
      </c>
      <c r="X373" s="794"/>
      <c r="Y373" s="795"/>
      <c r="Z373" s="6"/>
      <c r="AA373" s="6"/>
      <c r="AB373" s="7"/>
      <c r="AC373" s="19"/>
      <c r="AD373" s="6"/>
      <c r="AE373" s="79"/>
      <c r="AG373" s="19"/>
      <c r="AH373" s="81">
        <f t="shared" si="162"/>
        <v>201306607.55000001</v>
      </c>
    </row>
    <row r="374" spans="1:34" s="80" customFormat="1" ht="21.75" customHeight="1">
      <c r="A374" s="19"/>
      <c r="B374" s="19"/>
      <c r="C374" s="402"/>
      <c r="D374" s="402"/>
      <c r="E374" s="402"/>
      <c r="F374" s="402"/>
      <c r="G374" s="402"/>
      <c r="H374" s="402"/>
      <c r="I374" s="402"/>
      <c r="J374" s="402"/>
      <c r="K374" s="402"/>
      <c r="L374" s="338"/>
      <c r="N374" s="403"/>
      <c r="O374" s="338"/>
      <c r="P374" s="404"/>
      <c r="Q374" s="405"/>
      <c r="R374" s="338"/>
      <c r="S374" s="406"/>
      <c r="T374" s="747"/>
      <c r="U374" s="338"/>
      <c r="V374" s="408"/>
      <c r="W374" s="407"/>
      <c r="X374" s="409"/>
      <c r="Y374" s="409"/>
      <c r="Z374" s="6"/>
      <c r="AA374" s="6"/>
      <c r="AB374" s="7"/>
      <c r="AC374" s="19"/>
      <c r="AD374" s="6"/>
      <c r="AE374" s="79"/>
      <c r="AG374" s="19"/>
      <c r="AH374" s="253"/>
    </row>
    <row r="375" spans="1:34" s="80" customFormat="1" ht="21.75" customHeight="1">
      <c r="A375" s="19"/>
      <c r="B375" s="300"/>
      <c r="C375" s="300"/>
      <c r="D375" s="300"/>
      <c r="E375" s="300"/>
      <c r="F375" s="300"/>
      <c r="G375" s="300"/>
      <c r="H375" s="300"/>
      <c r="I375" s="300"/>
      <c r="J375" s="300"/>
      <c r="K375" s="300"/>
      <c r="L375" s="300"/>
      <c r="M375" s="300"/>
      <c r="N375" s="300"/>
      <c r="O375" s="300"/>
      <c r="P375" s="410"/>
      <c r="Q375" s="410"/>
      <c r="R375" s="300"/>
      <c r="S375" s="300"/>
      <c r="T375" s="300"/>
      <c r="U375" s="300"/>
      <c r="V375" s="300"/>
      <c r="W375" s="300"/>
      <c r="X375" s="300"/>
      <c r="Y375" s="300"/>
      <c r="Z375" s="6"/>
      <c r="AA375" s="6"/>
      <c r="AB375" s="7"/>
      <c r="AC375" s="19"/>
      <c r="AD375" s="6"/>
      <c r="AE375" s="79"/>
      <c r="AG375" s="19"/>
      <c r="AH375" s="253"/>
    </row>
    <row r="376" spans="1:34" s="80" customFormat="1" ht="21.75" customHeight="1">
      <c r="A376" s="19"/>
      <c r="B376" s="19"/>
      <c r="C376" s="402"/>
      <c r="D376" s="402"/>
      <c r="E376" s="402"/>
      <c r="F376" s="402"/>
      <c r="G376" s="402"/>
      <c r="H376" s="402"/>
      <c r="I376" s="402"/>
      <c r="J376" s="402"/>
      <c r="K376" s="402"/>
      <c r="L376" s="338"/>
      <c r="M376" s="403"/>
      <c r="N376" s="407"/>
      <c r="O376" s="338"/>
      <c r="P376" s="404"/>
      <c r="Q376" s="405"/>
      <c r="R376" s="338"/>
      <c r="S376" s="406"/>
      <c r="T376" s="407"/>
      <c r="U376" s="338"/>
      <c r="V376" s="408"/>
      <c r="W376" s="407"/>
      <c r="X376" s="409"/>
      <c r="Y376" s="409"/>
      <c r="Z376" s="6"/>
      <c r="AA376" s="6"/>
      <c r="AB376" s="7"/>
      <c r="AC376" s="19"/>
      <c r="AD376" s="6"/>
      <c r="AE376" s="79"/>
      <c r="AG376" s="19"/>
      <c r="AH376" s="253"/>
    </row>
    <row r="377" spans="1:34" s="80" customFormat="1" ht="21.75" customHeight="1">
      <c r="A377" s="19"/>
      <c r="B377" s="411">
        <v>3</v>
      </c>
      <c r="C377" s="412" t="s">
        <v>328</v>
      </c>
      <c r="D377" s="413"/>
      <c r="E377" s="413"/>
      <c r="F377" s="413"/>
      <c r="G377" s="413"/>
      <c r="H377" s="413"/>
      <c r="I377" s="413"/>
      <c r="J377" s="413"/>
      <c r="K377" s="413"/>
      <c r="L377" s="413"/>
      <c r="M377" s="414"/>
      <c r="N377" s="414"/>
      <c r="O377" s="111"/>
      <c r="P377" s="415"/>
      <c r="Q377" s="416"/>
      <c r="R377" s="214"/>
      <c r="S377" s="136"/>
      <c r="T377" s="137"/>
      <c r="U377" s="138"/>
      <c r="V377" s="137"/>
      <c r="W377" s="137"/>
      <c r="X377" s="849"/>
      <c r="Y377" s="850"/>
      <c r="Z377" s="6"/>
      <c r="AA377" s="6"/>
      <c r="AB377" s="7"/>
      <c r="AC377" s="19"/>
      <c r="AD377" s="6"/>
      <c r="AE377" s="79"/>
      <c r="AG377" s="19"/>
      <c r="AH377" s="253"/>
    </row>
    <row r="378" spans="1:34" s="80" customFormat="1" ht="21.75" customHeight="1">
      <c r="A378" s="19"/>
      <c r="B378" s="417"/>
      <c r="C378" s="881" t="s">
        <v>329</v>
      </c>
      <c r="D378" s="882"/>
      <c r="E378" s="882"/>
      <c r="F378" s="882"/>
      <c r="G378" s="882"/>
      <c r="H378" s="882"/>
      <c r="I378" s="883"/>
      <c r="J378" s="418"/>
      <c r="K378" s="312" t="s">
        <v>150</v>
      </c>
      <c r="L378" s="312">
        <v>1</v>
      </c>
      <c r="M378" s="313">
        <f>+M562</f>
        <v>24789294</v>
      </c>
      <c r="N378" s="414"/>
      <c r="O378" s="135"/>
      <c r="P378" s="415"/>
      <c r="Q378" s="416"/>
      <c r="R378" s="214"/>
      <c r="S378" s="136"/>
      <c r="T378" s="137"/>
      <c r="U378" s="138"/>
      <c r="V378" s="137"/>
      <c r="W378" s="137"/>
      <c r="X378" s="849"/>
      <c r="Y378" s="850"/>
      <c r="Z378" s="6"/>
      <c r="AA378" s="6"/>
      <c r="AB378" s="7"/>
      <c r="AC378" s="19"/>
      <c r="AD378" s="6"/>
      <c r="AE378" s="79"/>
      <c r="AG378" s="19"/>
      <c r="AH378" s="253"/>
    </row>
    <row r="379" spans="1:34" s="80" customFormat="1" ht="12" customHeight="1">
      <c r="A379" s="19"/>
      <c r="B379" s="315"/>
      <c r="C379" s="316"/>
      <c r="D379" s="316"/>
      <c r="E379" s="316"/>
      <c r="F379" s="316"/>
      <c r="G379" s="316"/>
      <c r="H379" s="316"/>
      <c r="I379" s="316"/>
      <c r="J379" s="317"/>
      <c r="K379" s="317"/>
      <c r="L379" s="315"/>
      <c r="M379" s="315"/>
      <c r="N379" s="315"/>
      <c r="O379" s="111"/>
      <c r="P379" s="419"/>
      <c r="Q379" s="317"/>
      <c r="R379" s="214"/>
      <c r="S379" s="318"/>
      <c r="T379" s="420"/>
      <c r="U379" s="138"/>
      <c r="V379" s="420"/>
      <c r="W379" s="420"/>
      <c r="X379" s="421"/>
      <c r="Y379" s="422"/>
      <c r="Z379" s="6"/>
      <c r="AA379" s="6"/>
      <c r="AB379" s="7"/>
      <c r="AC379" s="19"/>
      <c r="AD379" s="6"/>
      <c r="AE379" s="79"/>
      <c r="AG379" s="19"/>
      <c r="AH379" s="253"/>
    </row>
    <row r="380" spans="1:34" s="80" customFormat="1" ht="12.75" customHeight="1">
      <c r="A380" s="19"/>
      <c r="B380" s="423"/>
      <c r="C380" s="424"/>
      <c r="D380" s="424"/>
      <c r="E380" s="424"/>
      <c r="F380" s="424"/>
      <c r="G380" s="424"/>
      <c r="H380" s="424"/>
      <c r="I380" s="424"/>
      <c r="J380" s="425"/>
      <c r="K380" s="425"/>
      <c r="L380" s="418"/>
      <c r="M380" s="426"/>
      <c r="N380" s="426"/>
      <c r="O380" s="111"/>
      <c r="P380" s="427"/>
      <c r="Q380" s="317"/>
      <c r="R380" s="214"/>
      <c r="S380" s="192"/>
      <c r="T380" s="138"/>
      <c r="U380" s="138"/>
      <c r="V380" s="138"/>
      <c r="W380" s="138"/>
      <c r="X380" s="209"/>
      <c r="Y380" s="209"/>
      <c r="Z380" s="6"/>
      <c r="AA380" s="6"/>
      <c r="AB380" s="7"/>
      <c r="AC380" s="19"/>
      <c r="AD380" s="6"/>
      <c r="AE380" s="79"/>
      <c r="AG380" s="19"/>
      <c r="AH380" s="253"/>
    </row>
    <row r="381" spans="1:34" s="80" customFormat="1" ht="21.75" customHeight="1">
      <c r="A381" s="19"/>
      <c r="B381" s="158"/>
      <c r="C381" s="854" t="s">
        <v>72</v>
      </c>
      <c r="D381" s="855"/>
      <c r="E381" s="855"/>
      <c r="F381" s="855"/>
      <c r="G381" s="855"/>
      <c r="H381" s="855"/>
      <c r="I381" s="855"/>
      <c r="J381" s="855"/>
      <c r="K381" s="159"/>
      <c r="L381" s="159"/>
      <c r="M381" s="160"/>
      <c r="N381" s="160"/>
      <c r="O381" s="111"/>
      <c r="P381" s="428"/>
      <c r="Q381" s="416"/>
      <c r="R381" s="214"/>
      <c r="S381" s="136"/>
      <c r="T381" s="137"/>
      <c r="U381" s="138"/>
      <c r="V381" s="137"/>
      <c r="W381" s="137"/>
      <c r="X381" s="856"/>
      <c r="Y381" s="856"/>
      <c r="Z381" s="6"/>
      <c r="AA381" s="6"/>
      <c r="AB381" s="7"/>
      <c r="AC381" s="19"/>
      <c r="AD381" s="6"/>
      <c r="AE381" s="79"/>
      <c r="AG381" s="19"/>
      <c r="AH381" s="253"/>
    </row>
    <row r="382" spans="1:34" s="80" customFormat="1" ht="21.75" customHeight="1">
      <c r="A382" s="19"/>
      <c r="B382" s="429"/>
      <c r="C382" s="878" t="s">
        <v>330</v>
      </c>
      <c r="D382" s="879"/>
      <c r="E382" s="879"/>
      <c r="F382" s="879"/>
      <c r="G382" s="879"/>
      <c r="H382" s="879"/>
      <c r="I382" s="879"/>
      <c r="J382" s="880"/>
      <c r="K382" s="161"/>
      <c r="L382" s="430"/>
      <c r="M382" s="431"/>
      <c r="N382" s="143"/>
      <c r="O382" s="129"/>
      <c r="P382" s="252"/>
      <c r="Q382" s="365"/>
      <c r="R382" s="129"/>
      <c r="S382" s="144"/>
      <c r="T382" s="150"/>
      <c r="U382" s="129"/>
      <c r="V382" s="144"/>
      <c r="W382" s="150"/>
      <c r="X382" s="792"/>
      <c r="Y382" s="793"/>
      <c r="Z382" s="6"/>
      <c r="AA382" s="6">
        <f t="shared" si="170"/>
        <v>0</v>
      </c>
      <c r="AB382" s="7">
        <f t="shared" si="171"/>
        <v>0</v>
      </c>
      <c r="AC382" s="19"/>
      <c r="AD382" s="6" t="e">
        <f t="shared" ref="AD382:AD390" si="185">+Z382/M382</f>
        <v>#DIV/0!</v>
      </c>
      <c r="AE382" s="79">
        <f t="shared" si="173"/>
        <v>0</v>
      </c>
      <c r="AG382" s="19"/>
      <c r="AH382" s="253"/>
    </row>
    <row r="383" spans="1:34" s="80" customFormat="1" ht="21.75" customHeight="1">
      <c r="A383" s="19"/>
      <c r="B383" s="161">
        <v>1</v>
      </c>
      <c r="C383" s="840" t="s">
        <v>73</v>
      </c>
      <c r="D383" s="841"/>
      <c r="E383" s="841"/>
      <c r="F383" s="841"/>
      <c r="G383" s="841"/>
      <c r="H383" s="841"/>
      <c r="I383" s="841"/>
      <c r="J383" s="842"/>
      <c r="K383" s="161" t="s">
        <v>74</v>
      </c>
      <c r="L383" s="162">
        <v>103.36</v>
      </c>
      <c r="M383" s="163">
        <v>22575.63</v>
      </c>
      <c r="N383" s="143">
        <f>ROUND(L383*M383,2)</f>
        <v>2333417.12</v>
      </c>
      <c r="O383" s="129"/>
      <c r="P383" s="250"/>
      <c r="Q383" s="277">
        <f>ROUND(M383*P383,2)</f>
        <v>0</v>
      </c>
      <c r="R383" s="129"/>
      <c r="S383" s="164">
        <v>110.23</v>
      </c>
      <c r="T383" s="143">
        <f>ROUND(M383*S383,2)</f>
        <v>2488511.69</v>
      </c>
      <c r="U383" s="129"/>
      <c r="V383" s="144">
        <f>P383+S383</f>
        <v>110.23</v>
      </c>
      <c r="W383" s="143">
        <f>ROUND(M383*V383,2)</f>
        <v>2488511.69</v>
      </c>
      <c r="X383" s="792">
        <f t="shared" ref="X383:X387" si="186">IF(N383=0,0)+IF(N383&gt;0,W383/N383)</f>
        <v>1.0664667147037987</v>
      </c>
      <c r="Y383" s="793"/>
      <c r="Z383" s="6">
        <v>2488511.7200000002</v>
      </c>
      <c r="AA383" s="6">
        <f t="shared" si="170"/>
        <v>-3.0000000260770321E-2</v>
      </c>
      <c r="AB383" s="7">
        <f t="shared" si="171"/>
        <v>-155094.56999999983</v>
      </c>
      <c r="AC383" s="19"/>
      <c r="AD383" s="6">
        <f t="shared" si="185"/>
        <v>110.23000111181837</v>
      </c>
      <c r="AE383" s="79">
        <f t="shared" si="173"/>
        <v>155094.56999999983</v>
      </c>
      <c r="AG383" s="19">
        <v>-2.5210083913407288E-4</v>
      </c>
      <c r="AH383" s="253"/>
    </row>
    <row r="384" spans="1:34" s="80" customFormat="1" ht="21.75" customHeight="1">
      <c r="A384" s="19"/>
      <c r="B384" s="161">
        <v>2</v>
      </c>
      <c r="C384" s="840" t="s">
        <v>75</v>
      </c>
      <c r="D384" s="841"/>
      <c r="E384" s="841"/>
      <c r="F384" s="841"/>
      <c r="G384" s="841"/>
      <c r="H384" s="841"/>
      <c r="I384" s="841"/>
      <c r="J384" s="842"/>
      <c r="K384" s="161" t="s">
        <v>74</v>
      </c>
      <c r="L384" s="162">
        <v>103.36</v>
      </c>
      <c r="M384" s="163">
        <v>17355.46</v>
      </c>
      <c r="N384" s="143">
        <f>ROUND(L384*M384,2)</f>
        <v>1793860.35</v>
      </c>
      <c r="O384" s="129"/>
      <c r="P384" s="250"/>
      <c r="Q384" s="277">
        <f>ROUND(M384*P384,2)</f>
        <v>0</v>
      </c>
      <c r="R384" s="129"/>
      <c r="S384" s="164">
        <v>110.23</v>
      </c>
      <c r="T384" s="143">
        <f>ROUND(M384*S384,2)</f>
        <v>1913092.36</v>
      </c>
      <c r="U384" s="129"/>
      <c r="V384" s="144">
        <f t="shared" ref="V384:V387" si="187">P384+S384</f>
        <v>110.23</v>
      </c>
      <c r="W384" s="143">
        <f>ROUND(M384*V384,2)</f>
        <v>1913092.36</v>
      </c>
      <c r="X384" s="792">
        <f t="shared" si="186"/>
        <v>1.0664667179917322</v>
      </c>
      <c r="Y384" s="793"/>
      <c r="Z384" s="6">
        <v>1913092.6</v>
      </c>
      <c r="AA384" s="6">
        <f t="shared" si="170"/>
        <v>-0.23999999999068677</v>
      </c>
      <c r="AB384" s="7">
        <f t="shared" si="171"/>
        <v>-119232.01000000001</v>
      </c>
      <c r="AC384" s="19"/>
      <c r="AD384" s="6">
        <f t="shared" si="185"/>
        <v>110.23001407050002</v>
      </c>
      <c r="AE384" s="79">
        <f t="shared" si="173"/>
        <v>119232.01000000001</v>
      </c>
      <c r="AG384" s="19">
        <v>-2.1848739525012206E-3</v>
      </c>
      <c r="AH384" s="253"/>
    </row>
    <row r="385" spans="2:34" ht="21.75" customHeight="1">
      <c r="B385" s="161">
        <v>3</v>
      </c>
      <c r="C385" s="840" t="s">
        <v>76</v>
      </c>
      <c r="D385" s="841"/>
      <c r="E385" s="841"/>
      <c r="F385" s="841"/>
      <c r="G385" s="841"/>
      <c r="H385" s="841"/>
      <c r="I385" s="841"/>
      <c r="J385" s="842"/>
      <c r="K385" s="161" t="s">
        <v>74</v>
      </c>
      <c r="L385" s="162">
        <v>103.36</v>
      </c>
      <c r="M385" s="163">
        <v>7296.64</v>
      </c>
      <c r="N385" s="143">
        <f>ROUND(L385*M385,2)</f>
        <v>754180.71</v>
      </c>
      <c r="O385" s="129"/>
      <c r="P385" s="250">
        <v>13.252635089932427</v>
      </c>
      <c r="Q385" s="277">
        <f>ROUND(M385*P385,2)</f>
        <v>96699.71</v>
      </c>
      <c r="R385" s="129"/>
      <c r="S385" s="164">
        <v>87.36</v>
      </c>
      <c r="T385" s="143">
        <f>ROUND(M385*S385,2)</f>
        <v>637434.47</v>
      </c>
      <c r="U385" s="129"/>
      <c r="V385" s="144">
        <f t="shared" si="187"/>
        <v>100.61263508993243</v>
      </c>
      <c r="W385" s="143">
        <f>ROUND(M385*V385,2)</f>
        <v>734134.18</v>
      </c>
      <c r="X385" s="792">
        <f t="shared" si="186"/>
        <v>0.97341946070193186</v>
      </c>
      <c r="Y385" s="793"/>
      <c r="Z385" s="6">
        <v>637434.35</v>
      </c>
      <c r="AA385" s="6">
        <f t="shared" si="170"/>
        <v>96699.830000000075</v>
      </c>
      <c r="AB385" s="7">
        <f t="shared" si="171"/>
        <v>20046.529999999912</v>
      </c>
      <c r="AD385" s="6">
        <f t="shared" si="185"/>
        <v>87.35998349925444</v>
      </c>
      <c r="AE385" s="79">
        <f t="shared" si="173"/>
        <v>-20046.529999999912</v>
      </c>
      <c r="AG385" s="19">
        <v>1.3445378153846832E-3</v>
      </c>
    </row>
    <row r="386" spans="2:34" ht="21.75" customHeight="1">
      <c r="B386" s="161">
        <v>4</v>
      </c>
      <c r="C386" s="840" t="s">
        <v>77</v>
      </c>
      <c r="D386" s="841"/>
      <c r="E386" s="841"/>
      <c r="F386" s="841"/>
      <c r="G386" s="841"/>
      <c r="H386" s="841"/>
      <c r="I386" s="841"/>
      <c r="J386" s="842"/>
      <c r="K386" s="161" t="s">
        <v>74</v>
      </c>
      <c r="L386" s="162">
        <v>103.36</v>
      </c>
      <c r="M386" s="163">
        <v>1902.52</v>
      </c>
      <c r="N386" s="143">
        <f>ROUND(L386*M386,2)</f>
        <v>196644.47</v>
      </c>
      <c r="O386" s="129"/>
      <c r="P386" s="250">
        <f>+L386-S386</f>
        <v>16</v>
      </c>
      <c r="Q386" s="277">
        <f>ROUND(M386*P386,2)</f>
        <v>30440.32</v>
      </c>
      <c r="R386" s="129"/>
      <c r="S386" s="164">
        <v>87.36</v>
      </c>
      <c r="T386" s="143">
        <f>ROUND(M386*S386,2)</f>
        <v>166204.15</v>
      </c>
      <c r="U386" s="129"/>
      <c r="V386" s="144">
        <f t="shared" si="187"/>
        <v>103.36</v>
      </c>
      <c r="W386" s="143">
        <f>ROUND(M386*V386,2)</f>
        <v>196644.47</v>
      </c>
      <c r="X386" s="792">
        <f t="shared" si="186"/>
        <v>1</v>
      </c>
      <c r="Y386" s="793"/>
      <c r="Z386" s="6">
        <v>166204.24</v>
      </c>
      <c r="AA386" s="6">
        <f t="shared" si="170"/>
        <v>30440.23000000001</v>
      </c>
      <c r="AB386" s="7">
        <f t="shared" si="171"/>
        <v>0</v>
      </c>
      <c r="AD386" s="6">
        <f t="shared" si="185"/>
        <v>87.360048777411009</v>
      </c>
      <c r="AE386" s="79">
        <f t="shared" si="173"/>
        <v>0</v>
      </c>
      <c r="AG386" s="19">
        <v>-1.0084033615385124E-3</v>
      </c>
    </row>
    <row r="387" spans="2:34" ht="21.75" customHeight="1">
      <c r="B387" s="161">
        <v>5</v>
      </c>
      <c r="C387" s="840" t="s">
        <v>78</v>
      </c>
      <c r="D387" s="841"/>
      <c r="E387" s="841"/>
      <c r="F387" s="841"/>
      <c r="G387" s="841"/>
      <c r="H387" s="841"/>
      <c r="I387" s="841"/>
      <c r="J387" s="842"/>
      <c r="K387" s="161" t="s">
        <v>74</v>
      </c>
      <c r="L387" s="162">
        <v>103.36</v>
      </c>
      <c r="M387" s="163">
        <v>3333.61</v>
      </c>
      <c r="N387" s="143">
        <f>ROUND(L387*M387,2)</f>
        <v>344561.93</v>
      </c>
      <c r="O387" s="129"/>
      <c r="P387" s="250"/>
      <c r="Q387" s="277">
        <f>ROUND(M387*P387,2)</f>
        <v>0</v>
      </c>
      <c r="R387" s="129"/>
      <c r="S387" s="164"/>
      <c r="T387" s="143">
        <f>ROUND(M387*S387,2)</f>
        <v>0</v>
      </c>
      <c r="U387" s="129"/>
      <c r="V387" s="144">
        <f t="shared" si="187"/>
        <v>0</v>
      </c>
      <c r="W387" s="143">
        <f>ROUND(M387*V387,2)</f>
        <v>0</v>
      </c>
      <c r="X387" s="792">
        <f t="shared" si="186"/>
        <v>0</v>
      </c>
      <c r="Y387" s="793"/>
      <c r="AA387" s="6">
        <f t="shared" si="170"/>
        <v>0</v>
      </c>
      <c r="AB387" s="7">
        <f t="shared" si="171"/>
        <v>344561.93</v>
      </c>
      <c r="AD387" s="6">
        <f t="shared" si="185"/>
        <v>0</v>
      </c>
      <c r="AE387" s="79">
        <f t="shared" si="173"/>
        <v>-344561.93</v>
      </c>
      <c r="AG387" s="19">
        <v>-3.4453781513548165E-3</v>
      </c>
    </row>
    <row r="388" spans="2:34" s="105" customFormat="1" ht="21.75" customHeight="1">
      <c r="B388" s="432"/>
      <c r="C388" s="873" t="s">
        <v>236</v>
      </c>
      <c r="D388" s="874"/>
      <c r="E388" s="874"/>
      <c r="F388" s="874"/>
      <c r="G388" s="874"/>
      <c r="H388" s="874"/>
      <c r="I388" s="874"/>
      <c r="J388" s="874"/>
      <c r="K388" s="433"/>
      <c r="L388" s="434"/>
      <c r="M388" s="435">
        <f>SUM(M383:M387)</f>
        <v>52463.859999999993</v>
      </c>
      <c r="N388" s="436">
        <f>ROUND(SUM(N382:N387),2)</f>
        <v>5422664.5800000001</v>
      </c>
      <c r="O388" s="170"/>
      <c r="P388" s="437"/>
      <c r="Q388" s="438">
        <f>ROUND(SUM(Q382:Q387),2)</f>
        <v>127140.03</v>
      </c>
      <c r="R388" s="331"/>
      <c r="S388" s="439"/>
      <c r="T388" s="440">
        <f>ROUND(SUM(T382:T387),2)</f>
        <v>5205242.67</v>
      </c>
      <c r="U388" s="441"/>
      <c r="V388" s="442"/>
      <c r="W388" s="440">
        <f>ROUND(SUM(W382:W387),2)</f>
        <v>5332382.7</v>
      </c>
      <c r="X388" s="845">
        <f>IF(N388=0,0)+IF(N388&gt;0,W388/N388)</f>
        <v>0.9833510115427424</v>
      </c>
      <c r="Y388" s="845"/>
      <c r="Z388" s="119">
        <v>5205242.91</v>
      </c>
      <c r="AA388" s="6">
        <f t="shared" si="170"/>
        <v>127139.79000000004</v>
      </c>
      <c r="AB388" s="7">
        <f t="shared" si="171"/>
        <v>90281.879999999888</v>
      </c>
      <c r="AD388" s="6">
        <f t="shared" si="185"/>
        <v>99.215782254679709</v>
      </c>
      <c r="AE388" s="79">
        <f t="shared" si="173"/>
        <v>-90281.879999999888</v>
      </c>
      <c r="AF388" s="122"/>
      <c r="AH388" s="123"/>
    </row>
    <row r="389" spans="2:34" s="105" customFormat="1" ht="15" customHeight="1">
      <c r="B389" s="423"/>
      <c r="C389" s="424"/>
      <c r="D389" s="424"/>
      <c r="E389" s="424"/>
      <c r="F389" s="424"/>
      <c r="G389" s="424"/>
      <c r="H389" s="424"/>
      <c r="I389" s="424"/>
      <c r="J389" s="425"/>
      <c r="K389" s="425"/>
      <c r="L389" s="418"/>
      <c r="M389" s="426"/>
      <c r="N389" s="426"/>
      <c r="O389" s="170"/>
      <c r="P389" s="443"/>
      <c r="Q389" s="444"/>
      <c r="R389" s="132"/>
      <c r="S389" s="208"/>
      <c r="T389" s="336"/>
      <c r="U389" s="445"/>
      <c r="V389" s="446"/>
      <c r="W389" s="336"/>
      <c r="X389" s="447"/>
      <c r="Y389" s="448"/>
      <c r="Z389" s="119"/>
      <c r="AA389" s="6">
        <f t="shared" si="170"/>
        <v>0</v>
      </c>
      <c r="AB389" s="7">
        <f t="shared" si="171"/>
        <v>0</v>
      </c>
      <c r="AD389" s="6" t="e">
        <f t="shared" si="185"/>
        <v>#DIV/0!</v>
      </c>
      <c r="AE389" s="79">
        <f t="shared" si="173"/>
        <v>0</v>
      </c>
      <c r="AF389" s="122"/>
      <c r="AH389" s="123"/>
    </row>
    <row r="390" spans="2:34" ht="21.75" customHeight="1">
      <c r="B390" s="449"/>
      <c r="C390" s="864" t="s">
        <v>81</v>
      </c>
      <c r="D390" s="865"/>
      <c r="E390" s="865"/>
      <c r="F390" s="865"/>
      <c r="G390" s="865"/>
      <c r="H390" s="865"/>
      <c r="I390" s="865"/>
      <c r="J390" s="865"/>
      <c r="K390" s="450"/>
      <c r="L390" s="451"/>
      <c r="M390" s="452"/>
      <c r="N390" s="452"/>
      <c r="O390" s="170"/>
      <c r="P390" s="437"/>
      <c r="Q390" s="444"/>
      <c r="R390" s="132"/>
      <c r="S390" s="208"/>
      <c r="T390" s="336"/>
      <c r="U390" s="445"/>
      <c r="V390" s="446"/>
      <c r="W390" s="336"/>
      <c r="X390" s="180"/>
      <c r="Y390" s="181"/>
      <c r="AA390" s="6">
        <f t="shared" si="170"/>
        <v>0</v>
      </c>
      <c r="AB390" s="7">
        <f t="shared" si="171"/>
        <v>0</v>
      </c>
      <c r="AD390" s="6" t="e">
        <f t="shared" si="185"/>
        <v>#DIV/0!</v>
      </c>
      <c r="AE390" s="79">
        <f t="shared" si="173"/>
        <v>0</v>
      </c>
    </row>
    <row r="391" spans="2:34" ht="21.75" customHeight="1">
      <c r="B391" s="453">
        <v>1</v>
      </c>
      <c r="C391" s="875" t="s">
        <v>89</v>
      </c>
      <c r="D391" s="876"/>
      <c r="E391" s="876"/>
      <c r="F391" s="876"/>
      <c r="G391" s="876"/>
      <c r="H391" s="876"/>
      <c r="I391" s="876"/>
      <c r="J391" s="877"/>
      <c r="K391" s="454"/>
      <c r="L391" s="455"/>
      <c r="M391" s="456"/>
      <c r="N391" s="452"/>
      <c r="O391" s="111"/>
      <c r="P391" s="234" t="s">
        <v>67</v>
      </c>
      <c r="Q391" s="235" t="s">
        <v>66</v>
      </c>
      <c r="R391" s="236"/>
      <c r="S391" s="234" t="s">
        <v>67</v>
      </c>
      <c r="T391" s="235" t="s">
        <v>66</v>
      </c>
      <c r="U391" s="237"/>
      <c r="V391" s="238" t="s">
        <v>67</v>
      </c>
      <c r="W391" s="235" t="s">
        <v>68</v>
      </c>
      <c r="X391" s="348" t="s">
        <v>69</v>
      </c>
      <c r="Y391" s="349"/>
    </row>
    <row r="392" spans="2:34" ht="21.75" customHeight="1">
      <c r="B392" s="453">
        <v>1.1000000000000001</v>
      </c>
      <c r="C392" s="864" t="s">
        <v>90</v>
      </c>
      <c r="D392" s="865"/>
      <c r="E392" s="865"/>
      <c r="F392" s="865"/>
      <c r="G392" s="865"/>
      <c r="H392" s="865"/>
      <c r="I392" s="865"/>
      <c r="J392" s="866"/>
      <c r="K392" s="454"/>
      <c r="L392" s="455"/>
      <c r="M392" s="456"/>
      <c r="N392" s="452"/>
      <c r="O392" s="129"/>
      <c r="P392" s="250"/>
      <c r="Q392" s="277">
        <f>ROUND(M392*P392,2)</f>
        <v>0</v>
      </c>
      <c r="R392" s="129"/>
      <c r="S392" s="164"/>
      <c r="T392" s="143">
        <f t="shared" ref="T392:T401" si="188">ROUND(M392*S392,2)</f>
        <v>0</v>
      </c>
      <c r="U392" s="129"/>
      <c r="V392" s="144">
        <f t="shared" ref="V392:V397" si="189">P392+S392</f>
        <v>0</v>
      </c>
      <c r="W392" s="143">
        <f t="shared" ref="W392:W397" si="190">ROUND(M392*V392,2)</f>
        <v>0</v>
      </c>
      <c r="X392" s="792">
        <f t="shared" ref="X392:X405" si="191">IF(N392=0,0)+IF(N392&gt;0,W392/N392)</f>
        <v>0</v>
      </c>
      <c r="Y392" s="793"/>
      <c r="AB392" s="7">
        <f t="shared" si="171"/>
        <v>0</v>
      </c>
      <c r="AD392" s="6" t="e">
        <f>+Z392/M392</f>
        <v>#DIV/0!</v>
      </c>
      <c r="AE392" s="79">
        <f t="shared" si="173"/>
        <v>0</v>
      </c>
    </row>
    <row r="393" spans="2:34" ht="21.75" customHeight="1">
      <c r="B393" s="258">
        <v>1.1000000000000001</v>
      </c>
      <c r="C393" s="834" t="s">
        <v>90</v>
      </c>
      <c r="D393" s="835"/>
      <c r="E393" s="835"/>
      <c r="F393" s="835"/>
      <c r="G393" s="835"/>
      <c r="H393" s="835"/>
      <c r="I393" s="835"/>
      <c r="J393" s="836"/>
      <c r="K393" s="161"/>
      <c r="L393" s="162"/>
      <c r="M393" s="163"/>
      <c r="N393" s="143"/>
      <c r="O393" s="129"/>
      <c r="P393" s="250"/>
      <c r="Q393" s="277"/>
      <c r="R393" s="666"/>
      <c r="S393" s="667"/>
      <c r="T393" s="143">
        <f t="shared" si="188"/>
        <v>0</v>
      </c>
      <c r="U393" s="666"/>
      <c r="V393" s="668">
        <f t="shared" si="189"/>
        <v>0</v>
      </c>
      <c r="W393" s="143">
        <f t="shared" si="190"/>
        <v>0</v>
      </c>
      <c r="X393" s="857">
        <f t="shared" si="191"/>
        <v>0</v>
      </c>
      <c r="Y393" s="858"/>
      <c r="AA393" s="6">
        <f t="shared" si="170"/>
        <v>0</v>
      </c>
      <c r="AB393" s="7">
        <f t="shared" si="171"/>
        <v>0</v>
      </c>
      <c r="AD393" s="6" t="e">
        <f>+Z393/M393</f>
        <v>#DIV/0!</v>
      </c>
      <c r="AE393" s="79">
        <f t="shared" si="173"/>
        <v>0</v>
      </c>
    </row>
    <row r="394" spans="2:34" ht="21.75" customHeight="1">
      <c r="B394" s="245" t="s">
        <v>84</v>
      </c>
      <c r="C394" s="828" t="s">
        <v>91</v>
      </c>
      <c r="D394" s="829"/>
      <c r="E394" s="829" t="s">
        <v>92</v>
      </c>
      <c r="F394" s="829"/>
      <c r="G394" s="829"/>
      <c r="H394" s="829"/>
      <c r="I394" s="829" t="s">
        <v>92</v>
      </c>
      <c r="J394" s="830"/>
      <c r="K394" s="246" t="s">
        <v>74</v>
      </c>
      <c r="L394" s="247">
        <v>103.36</v>
      </c>
      <c r="M394" s="248">
        <v>10467</v>
      </c>
      <c r="N394" s="249">
        <f>ROUND(L394*M394,2)</f>
        <v>1081869.1200000001</v>
      </c>
      <c r="O394" s="129"/>
      <c r="P394" s="250">
        <v>103.36</v>
      </c>
      <c r="Q394" s="656">
        <f t="shared" ref="Q394:Q395" si="192">ROUND(M394*P394,2)</f>
        <v>1081869.1200000001</v>
      </c>
      <c r="R394" s="129"/>
      <c r="S394" s="261"/>
      <c r="T394" s="143">
        <f t="shared" si="188"/>
        <v>0</v>
      </c>
      <c r="U394" s="251"/>
      <c r="V394" s="262">
        <f t="shared" si="189"/>
        <v>103.36</v>
      </c>
      <c r="W394" s="143">
        <f t="shared" si="190"/>
        <v>1081869.1200000001</v>
      </c>
      <c r="X394" s="792">
        <f>IF(N394=0,0)+IF(N394&gt;0,W394/N394)</f>
        <v>1</v>
      </c>
      <c r="Y394" s="793"/>
      <c r="Z394" s="6">
        <v>1044142.72</v>
      </c>
      <c r="AA394" s="6">
        <f t="shared" si="170"/>
        <v>37726.40000000014</v>
      </c>
      <c r="AB394" s="7">
        <f t="shared" si="171"/>
        <v>0</v>
      </c>
      <c r="AD394" s="6">
        <f>+Z394/M394</f>
        <v>99.755681666188977</v>
      </c>
      <c r="AE394" s="79">
        <f t="shared" si="173"/>
        <v>0</v>
      </c>
      <c r="AG394" s="19">
        <v>365</v>
      </c>
    </row>
    <row r="395" spans="2:34" ht="21.75" customHeight="1">
      <c r="B395" s="254" t="s">
        <v>84</v>
      </c>
      <c r="C395" s="831" t="s">
        <v>91</v>
      </c>
      <c r="D395" s="832"/>
      <c r="E395" s="832" t="s">
        <v>92</v>
      </c>
      <c r="F395" s="832"/>
      <c r="G395" s="832"/>
      <c r="H395" s="832"/>
      <c r="I395" s="832" t="s">
        <v>92</v>
      </c>
      <c r="J395" s="833"/>
      <c r="K395" s="255" t="s">
        <v>74</v>
      </c>
      <c r="L395" s="162">
        <v>103.36</v>
      </c>
      <c r="M395" s="163">
        <f>+M394-AG394</f>
        <v>10102</v>
      </c>
      <c r="N395" s="263"/>
      <c r="O395" s="129"/>
      <c r="P395" s="261">
        <v>-103.36</v>
      </c>
      <c r="Q395" s="656">
        <f t="shared" si="192"/>
        <v>-1044142.72</v>
      </c>
      <c r="R395" s="129"/>
      <c r="S395" s="261">
        <v>103.36</v>
      </c>
      <c r="T395" s="143">
        <f>ROUND(M395*S395,2)</f>
        <v>1044142.72</v>
      </c>
      <c r="U395" s="129"/>
      <c r="V395" s="262">
        <f t="shared" si="189"/>
        <v>0</v>
      </c>
      <c r="W395" s="654">
        <f t="shared" si="190"/>
        <v>0</v>
      </c>
      <c r="X395" s="792">
        <f>IF(N395=0,0)+IF(N395&gt;0,W395/N395)</f>
        <v>0</v>
      </c>
      <c r="Y395" s="793"/>
    </row>
    <row r="396" spans="2:34" ht="21.75" customHeight="1">
      <c r="B396" s="245" t="s">
        <v>93</v>
      </c>
      <c r="C396" s="828" t="s">
        <v>94</v>
      </c>
      <c r="D396" s="829"/>
      <c r="E396" s="829" t="s">
        <v>94</v>
      </c>
      <c r="F396" s="829"/>
      <c r="G396" s="829"/>
      <c r="H396" s="829"/>
      <c r="I396" s="829" t="s">
        <v>94</v>
      </c>
      <c r="J396" s="830"/>
      <c r="K396" s="246" t="s">
        <v>74</v>
      </c>
      <c r="L396" s="247">
        <v>103.36</v>
      </c>
      <c r="M396" s="248">
        <v>2858</v>
      </c>
      <c r="N396" s="249">
        <f>ROUND(L396*M396,2)</f>
        <v>295402.88</v>
      </c>
      <c r="O396" s="129"/>
      <c r="P396" s="250">
        <v>103.36</v>
      </c>
      <c r="Q396" s="656">
        <f t="shared" ref="Q396:Q397" si="193">ROUND(M396*P396,2)</f>
        <v>295402.88</v>
      </c>
      <c r="R396" s="129"/>
      <c r="S396" s="261"/>
      <c r="T396" s="143">
        <f t="shared" ref="T396" si="194">ROUND(M396*S396,2)</f>
        <v>0</v>
      </c>
      <c r="U396" s="251"/>
      <c r="V396" s="262">
        <f t="shared" si="189"/>
        <v>103.36</v>
      </c>
      <c r="W396" s="143">
        <f t="shared" si="190"/>
        <v>295402.88</v>
      </c>
      <c r="X396" s="792">
        <f>IF(N396=0,0)+IF(N396&gt;0,W396/N396)</f>
        <v>1</v>
      </c>
      <c r="Y396" s="793"/>
      <c r="Z396" s="6">
        <v>292715.52000000002</v>
      </c>
      <c r="AA396" s="6">
        <f t="shared" si="170"/>
        <v>2687.359999999986</v>
      </c>
      <c r="AB396" s="7">
        <f t="shared" si="171"/>
        <v>0</v>
      </c>
      <c r="AD396" s="6">
        <f>+Z396/M396</f>
        <v>102.41970608817356</v>
      </c>
      <c r="AE396" s="79">
        <f t="shared" si="173"/>
        <v>0</v>
      </c>
      <c r="AG396" s="19">
        <v>26</v>
      </c>
    </row>
    <row r="397" spans="2:34" ht="21.75" customHeight="1">
      <c r="B397" s="254" t="s">
        <v>93</v>
      </c>
      <c r="C397" s="831" t="s">
        <v>94</v>
      </c>
      <c r="D397" s="832"/>
      <c r="E397" s="832" t="s">
        <v>94</v>
      </c>
      <c r="F397" s="832"/>
      <c r="G397" s="832"/>
      <c r="H397" s="832"/>
      <c r="I397" s="832" t="s">
        <v>94</v>
      </c>
      <c r="J397" s="833"/>
      <c r="K397" s="255" t="s">
        <v>74</v>
      </c>
      <c r="L397" s="162">
        <v>103.36</v>
      </c>
      <c r="M397" s="163">
        <f>+M396-AG396</f>
        <v>2832</v>
      </c>
      <c r="N397" s="263"/>
      <c r="O397" s="129"/>
      <c r="P397" s="261">
        <v>-103.36</v>
      </c>
      <c r="Q397" s="656">
        <f t="shared" si="193"/>
        <v>-292715.52000000002</v>
      </c>
      <c r="R397" s="129"/>
      <c r="S397" s="261">
        <v>103.36</v>
      </c>
      <c r="T397" s="143">
        <f>ROUND(M397*S397,2)</f>
        <v>292715.52000000002</v>
      </c>
      <c r="U397" s="129"/>
      <c r="V397" s="262">
        <f t="shared" si="189"/>
        <v>0</v>
      </c>
      <c r="W397" s="654">
        <f t="shared" si="190"/>
        <v>0</v>
      </c>
      <c r="X397" s="792">
        <f>IF(N397=0,0)+IF(N397&gt;0,W397/N397)</f>
        <v>0</v>
      </c>
      <c r="Y397" s="793"/>
    </row>
    <row r="398" spans="2:34" ht="21.75" customHeight="1">
      <c r="B398" s="254" t="s">
        <v>331</v>
      </c>
      <c r="C398" s="870" t="s">
        <v>332</v>
      </c>
      <c r="D398" s="871"/>
      <c r="E398" s="871"/>
      <c r="F398" s="871"/>
      <c r="G398" s="871"/>
      <c r="H398" s="871"/>
      <c r="I398" s="871"/>
      <c r="J398" s="872"/>
      <c r="K398" s="255" t="s">
        <v>74</v>
      </c>
      <c r="L398" s="162">
        <v>174.18504007137989</v>
      </c>
      <c r="M398" s="163">
        <v>62763</v>
      </c>
      <c r="N398" s="263">
        <f>+M398*L398</f>
        <v>10932375.670000017</v>
      </c>
      <c r="O398" s="129"/>
      <c r="P398" s="164"/>
      <c r="Q398" s="143"/>
      <c r="R398" s="153"/>
      <c r="S398" s="670"/>
      <c r="T398" s="143"/>
      <c r="U398" s="153"/>
      <c r="V398" s="669"/>
      <c r="W398" s="143"/>
      <c r="X398" s="671"/>
      <c r="Y398" s="366"/>
    </row>
    <row r="399" spans="2:34" ht="21.75" customHeight="1">
      <c r="B399" s="453">
        <v>2</v>
      </c>
      <c r="C399" s="864" t="s">
        <v>99</v>
      </c>
      <c r="D399" s="865"/>
      <c r="E399" s="865"/>
      <c r="F399" s="865"/>
      <c r="G399" s="865"/>
      <c r="H399" s="865"/>
      <c r="I399" s="865"/>
      <c r="J399" s="866"/>
      <c r="K399" s="454"/>
      <c r="L399" s="455"/>
      <c r="M399" s="456"/>
      <c r="N399" s="456"/>
      <c r="O399" s="111"/>
      <c r="P399" s="250"/>
      <c r="Q399" s="277">
        <f t="shared" ref="Q399:Q402" si="195">ROUND(M399*P399,2)</f>
        <v>0</v>
      </c>
      <c r="R399" s="153"/>
      <c r="S399" s="670"/>
      <c r="T399" s="143">
        <f t="shared" si="188"/>
        <v>0</v>
      </c>
      <c r="U399" s="153"/>
      <c r="V399" s="669">
        <f t="shared" ref="V399:V405" si="196">P399+S399</f>
        <v>0</v>
      </c>
      <c r="W399" s="143">
        <f t="shared" ref="W399:W400" si="197">ROUND(M399*V399,2)</f>
        <v>0</v>
      </c>
      <c r="X399" s="857">
        <f t="shared" si="191"/>
        <v>0</v>
      </c>
      <c r="Y399" s="858"/>
      <c r="AA399" s="6">
        <f t="shared" si="170"/>
        <v>0</v>
      </c>
      <c r="AB399" s="7">
        <f t="shared" si="171"/>
        <v>0</v>
      </c>
      <c r="AD399" s="6" t="e">
        <f t="shared" ref="AD399:AD401" si="198">+Z399/M399</f>
        <v>#DIV/0!</v>
      </c>
      <c r="AE399" s="79">
        <f t="shared" si="173"/>
        <v>0</v>
      </c>
    </row>
    <row r="400" spans="2:34" ht="21.75" customHeight="1">
      <c r="B400" s="258">
        <v>2.1</v>
      </c>
      <c r="C400" s="813" t="s">
        <v>100</v>
      </c>
      <c r="D400" s="814"/>
      <c r="E400" s="814"/>
      <c r="F400" s="814"/>
      <c r="G400" s="814"/>
      <c r="H400" s="814"/>
      <c r="I400" s="814"/>
      <c r="J400" s="815"/>
      <c r="K400" s="457"/>
      <c r="L400" s="162"/>
      <c r="M400" s="163"/>
      <c r="N400" s="143">
        <f>ROUND(L400*M400,2)</f>
        <v>0</v>
      </c>
      <c r="O400" s="129"/>
      <c r="P400" s="250"/>
      <c r="Q400" s="277"/>
      <c r="R400" s="153"/>
      <c r="S400" s="670"/>
      <c r="T400" s="143">
        <f t="shared" si="188"/>
        <v>0</v>
      </c>
      <c r="U400" s="153"/>
      <c r="V400" s="669"/>
      <c r="W400" s="143">
        <f t="shared" si="197"/>
        <v>0</v>
      </c>
      <c r="X400" s="857">
        <f t="shared" si="191"/>
        <v>0</v>
      </c>
      <c r="Y400" s="858"/>
      <c r="AA400" s="6">
        <f t="shared" si="170"/>
        <v>0</v>
      </c>
      <c r="AB400" s="7">
        <f t="shared" si="171"/>
        <v>0</v>
      </c>
      <c r="AD400" s="6" t="e">
        <f t="shared" si="198"/>
        <v>#DIV/0!</v>
      </c>
      <c r="AE400" s="79">
        <f t="shared" si="173"/>
        <v>0</v>
      </c>
    </row>
    <row r="401" spans="2:34" ht="21.75" customHeight="1">
      <c r="B401" s="245" t="s">
        <v>101</v>
      </c>
      <c r="C401" s="828" t="s">
        <v>102</v>
      </c>
      <c r="D401" s="829"/>
      <c r="E401" s="829" t="s">
        <v>103</v>
      </c>
      <c r="F401" s="829"/>
      <c r="G401" s="829"/>
      <c r="H401" s="829"/>
      <c r="I401" s="829" t="s">
        <v>103</v>
      </c>
      <c r="J401" s="830"/>
      <c r="K401" s="246" t="s">
        <v>95</v>
      </c>
      <c r="L401" s="247">
        <v>47.16</v>
      </c>
      <c r="M401" s="248">
        <v>48505</v>
      </c>
      <c r="N401" s="249">
        <f>ROUND(L401*M401,2)</f>
        <v>2287495.7999999998</v>
      </c>
      <c r="O401" s="129"/>
      <c r="P401" s="250">
        <v>47.16</v>
      </c>
      <c r="Q401" s="656">
        <f t="shared" si="195"/>
        <v>2287495.7999999998</v>
      </c>
      <c r="R401" s="129"/>
      <c r="S401" s="261"/>
      <c r="T401" s="143">
        <f t="shared" si="188"/>
        <v>0</v>
      </c>
      <c r="U401" s="251"/>
      <c r="V401" s="262">
        <f>P401+S401</f>
        <v>47.16</v>
      </c>
      <c r="W401" s="143">
        <f t="shared" ref="W401:W413" si="199">ROUND(M401*V401,2)</f>
        <v>2287495.7999999998</v>
      </c>
      <c r="X401" s="792">
        <f>IF(N401=0,0)+IF(N401&gt;0,W401/N401)</f>
        <v>1</v>
      </c>
      <c r="Y401" s="793"/>
      <c r="Z401" s="6">
        <f>2284902+369915.75</f>
        <v>2654817.75</v>
      </c>
      <c r="AA401" s="6">
        <f t="shared" si="170"/>
        <v>-367321.95000000019</v>
      </c>
      <c r="AB401" s="7">
        <f t="shared" si="171"/>
        <v>0</v>
      </c>
      <c r="AD401" s="6">
        <f t="shared" si="198"/>
        <v>54.732867745593239</v>
      </c>
      <c r="AE401" s="79">
        <f t="shared" si="173"/>
        <v>0</v>
      </c>
      <c r="AG401" s="19">
        <v>55</v>
      </c>
    </row>
    <row r="402" spans="2:34" ht="21.75" customHeight="1">
      <c r="B402" s="254" t="s">
        <v>101</v>
      </c>
      <c r="C402" s="831" t="s">
        <v>102</v>
      </c>
      <c r="D402" s="832"/>
      <c r="E402" s="832" t="s">
        <v>103</v>
      </c>
      <c r="F402" s="832"/>
      <c r="G402" s="832"/>
      <c r="H402" s="832"/>
      <c r="I402" s="832" t="s">
        <v>103</v>
      </c>
      <c r="J402" s="833"/>
      <c r="K402" s="255" t="s">
        <v>95</v>
      </c>
      <c r="L402" s="162">
        <v>47.16</v>
      </c>
      <c r="M402" s="163">
        <f>+M401-AG401</f>
        <v>48450</v>
      </c>
      <c r="N402" s="143"/>
      <c r="O402" s="129"/>
      <c r="P402" s="250">
        <v>-47.16</v>
      </c>
      <c r="Q402" s="656">
        <f t="shared" si="195"/>
        <v>-2284902</v>
      </c>
      <c r="R402" s="129"/>
      <c r="S402" s="261">
        <v>47.16</v>
      </c>
      <c r="T402" s="143">
        <f>ROUND(M402*S402,2)</f>
        <v>2284902</v>
      </c>
      <c r="U402" s="129"/>
      <c r="V402" s="262">
        <f>P402+S402</f>
        <v>0</v>
      </c>
      <c r="W402" s="654">
        <f t="shared" si="199"/>
        <v>0</v>
      </c>
      <c r="X402" s="792">
        <f>IF(N402=0,0)+IF(N402&gt;0,W402/N402)</f>
        <v>0</v>
      </c>
      <c r="Y402" s="793"/>
    </row>
    <row r="403" spans="2:34" ht="21.75" customHeight="1">
      <c r="B403" s="245" t="s">
        <v>104</v>
      </c>
      <c r="C403" s="828" t="s">
        <v>105</v>
      </c>
      <c r="D403" s="829"/>
      <c r="E403" s="829" t="s">
        <v>106</v>
      </c>
      <c r="F403" s="829"/>
      <c r="G403" s="829"/>
      <c r="H403" s="829"/>
      <c r="I403" s="829" t="s">
        <v>106</v>
      </c>
      <c r="J403" s="830"/>
      <c r="K403" s="246" t="s">
        <v>95</v>
      </c>
      <c r="L403" s="247">
        <v>32.49</v>
      </c>
      <c r="M403" s="248">
        <v>11607</v>
      </c>
      <c r="N403" s="249">
        <f>ROUND(L403*M403,2)</f>
        <v>377111.43</v>
      </c>
      <c r="O403" s="129"/>
      <c r="P403" s="250">
        <v>32.49</v>
      </c>
      <c r="Q403" s="656">
        <f t="shared" ref="Q403:Q404" si="200">ROUND(M403*P403,2)</f>
        <v>377111.43</v>
      </c>
      <c r="R403" s="129"/>
      <c r="S403" s="261"/>
      <c r="T403" s="143">
        <f t="shared" ref="T403" si="201">ROUND(M403*S403,2)</f>
        <v>0</v>
      </c>
      <c r="U403" s="251"/>
      <c r="V403" s="262">
        <f>P403+S403</f>
        <v>32.49</v>
      </c>
      <c r="W403" s="143">
        <f t="shared" si="199"/>
        <v>377111.43</v>
      </c>
      <c r="X403" s="792">
        <f>IF(N403=0,0)+IF(N403&gt;0,W403/N403)</f>
        <v>1</v>
      </c>
      <c r="Y403" s="793"/>
      <c r="Z403" s="6">
        <v>333734.97810500005</v>
      </c>
      <c r="AA403" s="6">
        <f t="shared" si="170"/>
        <v>43376.451894999947</v>
      </c>
      <c r="AB403" s="7">
        <f t="shared" si="171"/>
        <v>0</v>
      </c>
      <c r="AD403" s="6">
        <f>+Z403/M403</f>
        <v>28.75290584173344</v>
      </c>
      <c r="AE403" s="79">
        <f t="shared" si="173"/>
        <v>0</v>
      </c>
      <c r="AG403" s="19">
        <v>214</v>
      </c>
    </row>
    <row r="404" spans="2:34" ht="21.75" customHeight="1">
      <c r="B404" s="254" t="s">
        <v>104</v>
      </c>
      <c r="C404" s="831" t="s">
        <v>105</v>
      </c>
      <c r="D404" s="832"/>
      <c r="E404" s="832" t="s">
        <v>106</v>
      </c>
      <c r="F404" s="832"/>
      <c r="G404" s="832"/>
      <c r="H404" s="832"/>
      <c r="I404" s="832" t="s">
        <v>106</v>
      </c>
      <c r="J404" s="833"/>
      <c r="K404" s="255" t="s">
        <v>95</v>
      </c>
      <c r="L404" s="162">
        <v>32.49</v>
      </c>
      <c r="M404" s="163">
        <f>+M403-AG403</f>
        <v>11393</v>
      </c>
      <c r="N404" s="263"/>
      <c r="O404" s="129"/>
      <c r="P404" s="250">
        <v>-29.29</v>
      </c>
      <c r="Q404" s="656">
        <f t="shared" si="200"/>
        <v>-333700.96999999997</v>
      </c>
      <c r="R404" s="129"/>
      <c r="S404" s="261">
        <v>29.29</v>
      </c>
      <c r="T404" s="143">
        <f>ROUND(M404*S404,2)</f>
        <v>333700.96999999997</v>
      </c>
      <c r="U404" s="129"/>
      <c r="V404" s="262">
        <f>P404+S404</f>
        <v>0</v>
      </c>
      <c r="W404" s="654">
        <f t="shared" si="199"/>
        <v>0</v>
      </c>
      <c r="X404" s="792">
        <f>IF(N404=0,0)+IF(N404&gt;0,W404/N404)</f>
        <v>0</v>
      </c>
      <c r="Y404" s="793"/>
    </row>
    <row r="405" spans="2:34" ht="21.75" customHeight="1">
      <c r="B405" s="258">
        <v>2.2000000000000002</v>
      </c>
      <c r="C405" s="813" t="s">
        <v>107</v>
      </c>
      <c r="D405" s="814"/>
      <c r="E405" s="814"/>
      <c r="F405" s="814"/>
      <c r="G405" s="814"/>
      <c r="H405" s="814"/>
      <c r="I405" s="814"/>
      <c r="J405" s="815"/>
      <c r="K405" s="161"/>
      <c r="L405" s="162"/>
      <c r="M405" s="163"/>
      <c r="N405" s="143">
        <f>ROUND(L405*M405,2)</f>
        <v>0</v>
      </c>
      <c r="O405" s="129"/>
      <c r="P405" s="250"/>
      <c r="Q405" s="277"/>
      <c r="R405" s="153"/>
      <c r="S405" s="670"/>
      <c r="T405" s="143"/>
      <c r="U405" s="153"/>
      <c r="V405" s="669">
        <f t="shared" si="196"/>
        <v>0</v>
      </c>
      <c r="W405" s="143">
        <f t="shared" si="199"/>
        <v>0</v>
      </c>
      <c r="X405" s="857">
        <f t="shared" si="191"/>
        <v>0</v>
      </c>
      <c r="Y405" s="858"/>
      <c r="AA405" s="6">
        <f t="shared" si="170"/>
        <v>0</v>
      </c>
      <c r="AB405" s="7">
        <f t="shared" si="171"/>
        <v>0</v>
      </c>
      <c r="AD405" s="6" t="e">
        <f>+Z405/M405</f>
        <v>#DIV/0!</v>
      </c>
      <c r="AE405" s="79">
        <f t="shared" si="173"/>
        <v>0</v>
      </c>
    </row>
    <row r="406" spans="2:34" ht="21.75" customHeight="1">
      <c r="B406" s="245" t="s">
        <v>108</v>
      </c>
      <c r="C406" s="828" t="s">
        <v>109</v>
      </c>
      <c r="D406" s="829"/>
      <c r="E406" s="829"/>
      <c r="F406" s="829"/>
      <c r="G406" s="829"/>
      <c r="H406" s="829"/>
      <c r="I406" s="829"/>
      <c r="J406" s="830"/>
      <c r="K406" s="246" t="s">
        <v>95</v>
      </c>
      <c r="L406" s="247">
        <v>6.32</v>
      </c>
      <c r="M406" s="248">
        <v>461542</v>
      </c>
      <c r="N406" s="249">
        <f>ROUND(L406*M406,2)</f>
        <v>2916945.44</v>
      </c>
      <c r="O406" s="129"/>
      <c r="P406" s="250">
        <v>6.32</v>
      </c>
      <c r="Q406" s="656">
        <f t="shared" ref="Q406:Q407" si="202">ROUND(M406*P406,2)</f>
        <v>2916945.44</v>
      </c>
      <c r="R406" s="129"/>
      <c r="S406" s="261"/>
      <c r="T406" s="143">
        <f t="shared" ref="T406" si="203">ROUND(M406*S406,2)</f>
        <v>0</v>
      </c>
      <c r="U406" s="251"/>
      <c r="V406" s="262">
        <f t="shared" ref="V406:V413" si="204">P406+S406</f>
        <v>6.32</v>
      </c>
      <c r="W406" s="143">
        <f t="shared" si="199"/>
        <v>2916945.44</v>
      </c>
      <c r="X406" s="792">
        <f t="shared" ref="X406:X414" si="205">IF(N406=0,0)+IF(N406&gt;0,W406/N406)</f>
        <v>1</v>
      </c>
      <c r="Y406" s="793"/>
      <c r="Z406" s="6">
        <v>2913633.7600000002</v>
      </c>
      <c r="AA406" s="6">
        <f t="shared" si="170"/>
        <v>3311.679999999702</v>
      </c>
      <c r="AB406" s="7">
        <f t="shared" si="171"/>
        <v>0</v>
      </c>
      <c r="AD406" s="6">
        <f>+Z406/M406</f>
        <v>6.3128247483435969</v>
      </c>
      <c r="AE406" s="79">
        <f t="shared" si="173"/>
        <v>0</v>
      </c>
      <c r="AG406" s="19">
        <v>524</v>
      </c>
    </row>
    <row r="407" spans="2:34" ht="21.75" customHeight="1">
      <c r="B407" s="254" t="s">
        <v>108</v>
      </c>
      <c r="C407" s="831" t="s">
        <v>109</v>
      </c>
      <c r="D407" s="832"/>
      <c r="E407" s="832"/>
      <c r="F407" s="832"/>
      <c r="G407" s="832"/>
      <c r="H407" s="832"/>
      <c r="I407" s="832"/>
      <c r="J407" s="833"/>
      <c r="K407" s="255" t="s">
        <v>95</v>
      </c>
      <c r="L407" s="162">
        <v>6.32</v>
      </c>
      <c r="M407" s="163">
        <f>+M406-AG406</f>
        <v>461018</v>
      </c>
      <c r="N407" s="263"/>
      <c r="O407" s="129"/>
      <c r="P407" s="250">
        <v>-6.32</v>
      </c>
      <c r="Q407" s="656">
        <f t="shared" si="202"/>
        <v>-2913633.76</v>
      </c>
      <c r="R407" s="129"/>
      <c r="S407" s="261">
        <v>6.32</v>
      </c>
      <c r="T407" s="143">
        <f>ROUND(M407*S407,2)</f>
        <v>2913633.76</v>
      </c>
      <c r="U407" s="129"/>
      <c r="V407" s="262">
        <f t="shared" si="204"/>
        <v>0</v>
      </c>
      <c r="W407" s="654">
        <f t="shared" si="199"/>
        <v>0</v>
      </c>
      <c r="X407" s="792">
        <f t="shared" si="205"/>
        <v>0</v>
      </c>
      <c r="Y407" s="793"/>
    </row>
    <row r="408" spans="2:34" ht="21.75" customHeight="1">
      <c r="B408" s="245" t="s">
        <v>110</v>
      </c>
      <c r="C408" s="828" t="s">
        <v>111</v>
      </c>
      <c r="D408" s="829"/>
      <c r="E408" s="829"/>
      <c r="F408" s="829"/>
      <c r="G408" s="829"/>
      <c r="H408" s="829"/>
      <c r="I408" s="829"/>
      <c r="J408" s="830"/>
      <c r="K408" s="246" t="s">
        <v>95</v>
      </c>
      <c r="L408" s="247">
        <v>0.56995667037119302</v>
      </c>
      <c r="M408" s="248">
        <v>513044</v>
      </c>
      <c r="N408" s="249">
        <f>ROUND(L408*M408,2)</f>
        <v>292412.84999999998</v>
      </c>
      <c r="O408" s="129"/>
      <c r="P408" s="250">
        <v>0.56999999999999995</v>
      </c>
      <c r="Q408" s="656">
        <f t="shared" ref="Q408:Q409" si="206">ROUND(M408*P408,2)</f>
        <v>292435.08</v>
      </c>
      <c r="R408" s="129"/>
      <c r="S408" s="261"/>
      <c r="T408" s="143">
        <f t="shared" ref="T408" si="207">ROUND(M408*S408,2)</f>
        <v>0</v>
      </c>
      <c r="U408" s="251"/>
      <c r="V408" s="262">
        <f t="shared" si="204"/>
        <v>0.56999999999999995</v>
      </c>
      <c r="W408" s="143">
        <f t="shared" si="199"/>
        <v>292435.08</v>
      </c>
      <c r="X408" s="792">
        <f t="shared" si="205"/>
        <v>1.0000760226508514</v>
      </c>
      <c r="Y408" s="793"/>
      <c r="Z408" s="6">
        <v>2913633.7600000002</v>
      </c>
      <c r="AA408" s="6">
        <f t="shared" si="170"/>
        <v>-2621198.6800000002</v>
      </c>
      <c r="AB408" s="7">
        <f t="shared" si="171"/>
        <v>-22.230000000039581</v>
      </c>
      <c r="AD408" s="6">
        <f>+Z408/M408</f>
        <v>5.6791108754804664</v>
      </c>
      <c r="AE408" s="79">
        <f t="shared" si="173"/>
        <v>22.230000000039581</v>
      </c>
      <c r="AG408" s="19">
        <v>39</v>
      </c>
    </row>
    <row r="409" spans="2:34" ht="21.75" customHeight="1">
      <c r="B409" s="254" t="s">
        <v>110</v>
      </c>
      <c r="C409" s="831" t="s">
        <v>111</v>
      </c>
      <c r="D409" s="832"/>
      <c r="E409" s="832"/>
      <c r="F409" s="832"/>
      <c r="G409" s="832"/>
      <c r="H409" s="832"/>
      <c r="I409" s="832"/>
      <c r="J409" s="833"/>
      <c r="K409" s="255" t="s">
        <v>95</v>
      </c>
      <c r="L409" s="162">
        <v>0.56999999999999995</v>
      </c>
      <c r="M409" s="163">
        <f>+M408-AG408</f>
        <v>513005</v>
      </c>
      <c r="N409" s="263"/>
      <c r="O409" s="129"/>
      <c r="P409" s="250">
        <v>-0.56999999999999995</v>
      </c>
      <c r="Q409" s="656">
        <f t="shared" si="206"/>
        <v>-292412.84999999998</v>
      </c>
      <c r="R409" s="129"/>
      <c r="S409" s="261">
        <v>0.56999999999999995</v>
      </c>
      <c r="T409" s="143">
        <f>ROUND(M409*S409,2)</f>
        <v>292412.84999999998</v>
      </c>
      <c r="U409" s="129"/>
      <c r="V409" s="262">
        <f t="shared" si="204"/>
        <v>0</v>
      </c>
      <c r="W409" s="654">
        <f t="shared" si="199"/>
        <v>0</v>
      </c>
      <c r="X409" s="792">
        <f t="shared" si="205"/>
        <v>0</v>
      </c>
      <c r="Y409" s="793"/>
    </row>
    <row r="410" spans="2:34" ht="21.75" customHeight="1">
      <c r="B410" s="245" t="s">
        <v>112</v>
      </c>
      <c r="C410" s="828" t="s">
        <v>113</v>
      </c>
      <c r="D410" s="829"/>
      <c r="E410" s="829" t="s">
        <v>114</v>
      </c>
      <c r="F410" s="829"/>
      <c r="G410" s="829"/>
      <c r="H410" s="829"/>
      <c r="I410" s="829" t="s">
        <v>114</v>
      </c>
      <c r="J410" s="830"/>
      <c r="K410" s="246" t="s">
        <v>95</v>
      </c>
      <c r="L410" s="247">
        <v>3.69</v>
      </c>
      <c r="M410" s="248">
        <v>804060</v>
      </c>
      <c r="N410" s="249">
        <f>ROUND(L410*M410,2)</f>
        <v>2966981.4</v>
      </c>
      <c r="O410" s="129"/>
      <c r="P410" s="250">
        <v>3.69</v>
      </c>
      <c r="Q410" s="656">
        <f t="shared" ref="Q410:Q411" si="208">ROUND(M410*P410,2)</f>
        <v>2966981.4</v>
      </c>
      <c r="R410" s="129"/>
      <c r="S410" s="261"/>
      <c r="T410" s="143">
        <f t="shared" ref="T410" si="209">ROUND(M410*S410,2)</f>
        <v>0</v>
      </c>
      <c r="U410" s="251"/>
      <c r="V410" s="262">
        <f t="shared" si="204"/>
        <v>3.69</v>
      </c>
      <c r="W410" s="143">
        <f t="shared" si="199"/>
        <v>2966981.4</v>
      </c>
      <c r="X410" s="792">
        <f t="shared" si="205"/>
        <v>1</v>
      </c>
      <c r="Y410" s="793"/>
      <c r="Z410" s="6">
        <v>1810282.5509999997</v>
      </c>
      <c r="AA410" s="6">
        <f t="shared" si="170"/>
        <v>1156698.8490000002</v>
      </c>
      <c r="AB410" s="7">
        <f t="shared" si="171"/>
        <v>0</v>
      </c>
      <c r="AD410" s="6">
        <f>+Z410/M410</f>
        <v>2.2514271957316616</v>
      </c>
      <c r="AE410" s="79">
        <f t="shared" si="173"/>
        <v>0</v>
      </c>
      <c r="AG410" s="19">
        <v>26</v>
      </c>
    </row>
    <row r="411" spans="2:34" ht="21.75" customHeight="1">
      <c r="B411" s="254" t="s">
        <v>112</v>
      </c>
      <c r="C411" s="831" t="s">
        <v>113</v>
      </c>
      <c r="D411" s="832"/>
      <c r="E411" s="832" t="s">
        <v>114</v>
      </c>
      <c r="F411" s="832"/>
      <c r="G411" s="832"/>
      <c r="H411" s="832"/>
      <c r="I411" s="832" t="s">
        <v>114</v>
      </c>
      <c r="J411" s="833"/>
      <c r="K411" s="255" t="s">
        <v>95</v>
      </c>
      <c r="L411" s="162">
        <v>3.69</v>
      </c>
      <c r="M411" s="163">
        <f>+M410-AG410</f>
        <v>804034</v>
      </c>
      <c r="N411" s="143"/>
      <c r="O411" s="129"/>
      <c r="P411" s="250">
        <v>-2.25</v>
      </c>
      <c r="Q411" s="656">
        <f t="shared" si="208"/>
        <v>-1809076.5</v>
      </c>
      <c r="R411" s="129"/>
      <c r="S411" s="261">
        <v>2.25</v>
      </c>
      <c r="T411" s="143">
        <f>ROUND(M411*S411,2)</f>
        <v>1809076.5</v>
      </c>
      <c r="U411" s="129"/>
      <c r="V411" s="262">
        <f t="shared" si="204"/>
        <v>0</v>
      </c>
      <c r="W411" s="654">
        <f t="shared" si="199"/>
        <v>0</v>
      </c>
      <c r="X411" s="792">
        <f t="shared" si="205"/>
        <v>0</v>
      </c>
      <c r="Y411" s="793"/>
    </row>
    <row r="412" spans="2:34" ht="21.75" customHeight="1">
      <c r="B412" s="245" t="s">
        <v>115</v>
      </c>
      <c r="C412" s="828" t="s">
        <v>116</v>
      </c>
      <c r="D412" s="829"/>
      <c r="E412" s="829" t="s">
        <v>117</v>
      </c>
      <c r="F412" s="829"/>
      <c r="G412" s="829"/>
      <c r="H412" s="829"/>
      <c r="I412" s="829" t="s">
        <v>117</v>
      </c>
      <c r="J412" s="830"/>
      <c r="K412" s="246" t="s">
        <v>95</v>
      </c>
      <c r="L412" s="247">
        <v>4.4000000000000004</v>
      </c>
      <c r="M412" s="248">
        <v>779753</v>
      </c>
      <c r="N412" s="249">
        <f>ROUND(L412*M412,2)</f>
        <v>3430913.2</v>
      </c>
      <c r="O412" s="129"/>
      <c r="P412" s="250">
        <v>4.4000000000000004</v>
      </c>
      <c r="Q412" s="656">
        <f t="shared" ref="Q412:Q413" si="210">ROUND(M412*P412,2)</f>
        <v>3430913.2</v>
      </c>
      <c r="R412" s="129"/>
      <c r="S412" s="261"/>
      <c r="T412" s="143">
        <f t="shared" ref="T412" si="211">ROUND(M412*S412,2)</f>
        <v>0</v>
      </c>
      <c r="U412" s="251"/>
      <c r="V412" s="262">
        <f t="shared" si="204"/>
        <v>4.4000000000000004</v>
      </c>
      <c r="W412" s="143">
        <f t="shared" si="199"/>
        <v>3430913.2</v>
      </c>
      <c r="X412" s="792">
        <f t="shared" si="205"/>
        <v>1</v>
      </c>
      <c r="Y412" s="793"/>
      <c r="Z412" s="6">
        <v>3426288.8000000003</v>
      </c>
      <c r="AA412" s="6">
        <f t="shared" si="170"/>
        <v>4624.3999999999069</v>
      </c>
      <c r="AB412" s="7">
        <f t="shared" si="171"/>
        <v>0</v>
      </c>
      <c r="AD412" s="6">
        <f>+Z412/M412</f>
        <v>4.3940694040292252</v>
      </c>
      <c r="AE412" s="79">
        <f t="shared" si="173"/>
        <v>0</v>
      </c>
      <c r="AG412" s="19">
        <v>1051</v>
      </c>
    </row>
    <row r="413" spans="2:34" ht="21.75" customHeight="1">
      <c r="B413" s="254" t="s">
        <v>115</v>
      </c>
      <c r="C413" s="831" t="s">
        <v>116</v>
      </c>
      <c r="D413" s="832"/>
      <c r="E413" s="832" t="s">
        <v>117</v>
      </c>
      <c r="F413" s="832"/>
      <c r="G413" s="832"/>
      <c r="H413" s="832"/>
      <c r="I413" s="832" t="s">
        <v>117</v>
      </c>
      <c r="J413" s="833"/>
      <c r="K413" s="255" t="s">
        <v>95</v>
      </c>
      <c r="L413" s="162">
        <v>4.4000000000000004</v>
      </c>
      <c r="M413" s="163">
        <f>+M412-AG412</f>
        <v>778702</v>
      </c>
      <c r="N413" s="143"/>
      <c r="O413" s="129"/>
      <c r="P413" s="250">
        <v>-4.4000000000000004</v>
      </c>
      <c r="Q413" s="656">
        <f t="shared" si="210"/>
        <v>-3426288.8</v>
      </c>
      <c r="R413" s="129"/>
      <c r="S413" s="261">
        <v>4.4000000000000004</v>
      </c>
      <c r="T413" s="143">
        <f>ROUND(M413*S413,2)</f>
        <v>3426288.8</v>
      </c>
      <c r="U413" s="129"/>
      <c r="V413" s="262">
        <f t="shared" si="204"/>
        <v>0</v>
      </c>
      <c r="W413" s="654">
        <f t="shared" si="199"/>
        <v>0</v>
      </c>
      <c r="X413" s="792">
        <f t="shared" si="205"/>
        <v>0</v>
      </c>
      <c r="Y413" s="793"/>
    </row>
    <row r="414" spans="2:34" ht="21.75" customHeight="1">
      <c r="B414" s="264" t="s">
        <v>118</v>
      </c>
      <c r="C414" s="804" t="s">
        <v>119</v>
      </c>
      <c r="D414" s="805"/>
      <c r="E414" s="805" t="s">
        <v>117</v>
      </c>
      <c r="F414" s="805"/>
      <c r="G414" s="805"/>
      <c r="H414" s="805"/>
      <c r="I414" s="805" t="s">
        <v>117</v>
      </c>
      <c r="J414" s="806"/>
      <c r="K414" s="161" t="s">
        <v>74</v>
      </c>
      <c r="L414" s="162">
        <v>91.42</v>
      </c>
      <c r="M414" s="163">
        <v>82258</v>
      </c>
      <c r="N414" s="143">
        <f>ROUND(L414*M414,2)</f>
        <v>7520026.3600000003</v>
      </c>
      <c r="O414" s="129"/>
      <c r="P414" s="250">
        <v>19.444000000000003</v>
      </c>
      <c r="Q414" s="277">
        <f t="shared" ref="Q414:Q422" si="212">ROUND(M414*P414,2)</f>
        <v>1599424.55</v>
      </c>
      <c r="R414" s="666"/>
      <c r="S414" s="732">
        <v>71.42</v>
      </c>
      <c r="T414" s="143">
        <f t="shared" ref="T414:T421" si="213">ROUND(M414*S414,2)</f>
        <v>5874866.3600000003</v>
      </c>
      <c r="U414" s="153"/>
      <c r="V414" s="733">
        <f t="shared" ref="V414:V416" si="214">P414+S414</f>
        <v>90.864000000000004</v>
      </c>
      <c r="W414" s="143">
        <f t="shared" ref="W414:W420" si="215">ROUND(M414*V414,2)</f>
        <v>7474290.9100000001</v>
      </c>
      <c r="X414" s="792">
        <f t="shared" si="205"/>
        <v>0.99391817956340245</v>
      </c>
      <c r="Y414" s="793"/>
      <c r="Z414" s="6">
        <v>5875195.3920000009</v>
      </c>
      <c r="AA414" s="6">
        <f t="shared" si="170"/>
        <v>1599095.5179999992</v>
      </c>
      <c r="AB414" s="7">
        <f t="shared" si="171"/>
        <v>45735.450000000186</v>
      </c>
      <c r="AD414" s="6">
        <f t="shared" ref="AD414:AD421" si="216">+Z414/M414</f>
        <v>71.424000000000007</v>
      </c>
      <c r="AE414" s="79">
        <f t="shared" si="173"/>
        <v>-45735.450000000186</v>
      </c>
      <c r="AG414" s="19">
        <v>0</v>
      </c>
    </row>
    <row r="415" spans="2:34" s="105" customFormat="1" ht="21.75" customHeight="1">
      <c r="B415" s="258">
        <v>2.2999999999999998</v>
      </c>
      <c r="C415" s="813" t="s">
        <v>122</v>
      </c>
      <c r="D415" s="814"/>
      <c r="E415" s="814"/>
      <c r="F415" s="814"/>
      <c r="G415" s="814"/>
      <c r="H415" s="814"/>
      <c r="I415" s="814"/>
      <c r="J415" s="815"/>
      <c r="K415" s="272"/>
      <c r="L415" s="266"/>
      <c r="M415" s="267"/>
      <c r="N415" s="268">
        <f>ROUND(L415*M415,2)</f>
        <v>0</v>
      </c>
      <c r="O415" s="170"/>
      <c r="P415" s="269"/>
      <c r="Q415" s="277"/>
      <c r="R415" s="666"/>
      <c r="S415" s="732"/>
      <c r="T415" s="143">
        <f t="shared" si="213"/>
        <v>0</v>
      </c>
      <c r="U415" s="153"/>
      <c r="V415" s="733">
        <f t="shared" si="214"/>
        <v>0</v>
      </c>
      <c r="W415" s="143">
        <f t="shared" si="215"/>
        <v>0</v>
      </c>
      <c r="X415" s="857">
        <f t="shared" ref="X415" si="217">IF(N415=0,0)+IF(N415&gt;0,W415/N415)</f>
        <v>0</v>
      </c>
      <c r="Y415" s="858"/>
      <c r="Z415" s="6"/>
      <c r="AA415" s="6">
        <f t="shared" si="170"/>
        <v>0</v>
      </c>
      <c r="AB415" s="7">
        <f t="shared" si="171"/>
        <v>0</v>
      </c>
      <c r="AD415" s="6" t="e">
        <f t="shared" si="216"/>
        <v>#DIV/0!</v>
      </c>
      <c r="AE415" s="79">
        <f t="shared" si="173"/>
        <v>0</v>
      </c>
      <c r="AF415" s="122"/>
      <c r="AH415" s="123"/>
    </row>
    <row r="416" spans="2:34" ht="21.75" customHeight="1">
      <c r="B416" s="264" t="s">
        <v>123</v>
      </c>
      <c r="C416" s="796" t="s">
        <v>127</v>
      </c>
      <c r="D416" s="797"/>
      <c r="E416" s="797"/>
      <c r="F416" s="797"/>
      <c r="G416" s="797"/>
      <c r="H416" s="797"/>
      <c r="I416" s="797"/>
      <c r="J416" s="798"/>
      <c r="K416" s="161" t="s">
        <v>125</v>
      </c>
      <c r="L416" s="162">
        <v>3186.47</v>
      </c>
      <c r="M416" s="163">
        <v>6457</v>
      </c>
      <c r="N416" s="143">
        <f>ROUND(L416*M416,2)</f>
        <v>20575036.789999999</v>
      </c>
      <c r="O416" s="129"/>
      <c r="P416" s="250">
        <v>524.6099999999999</v>
      </c>
      <c r="Q416" s="277">
        <f t="shared" si="212"/>
        <v>3387406.77</v>
      </c>
      <c r="R416" s="666"/>
      <c r="S416" s="732">
        <v>1500</v>
      </c>
      <c r="T416" s="143">
        <f t="shared" si="213"/>
        <v>9685500</v>
      </c>
      <c r="U416" s="153"/>
      <c r="V416" s="733">
        <f t="shared" si="214"/>
        <v>2024.61</v>
      </c>
      <c r="W416" s="143">
        <f t="shared" si="215"/>
        <v>13072906.77</v>
      </c>
      <c r="X416" s="792">
        <f>IF(N416=0,0)+IF(N416&gt;0,W416/N416)</f>
        <v>0.63537707871092464</v>
      </c>
      <c r="Y416" s="793"/>
      <c r="Z416" s="6">
        <v>9685500</v>
      </c>
      <c r="AA416" s="6">
        <f t="shared" si="170"/>
        <v>3387406.7699999996</v>
      </c>
      <c r="AB416" s="7">
        <f t="shared" si="171"/>
        <v>7502130.0199999996</v>
      </c>
      <c r="AD416" s="6">
        <f t="shared" si="216"/>
        <v>1500</v>
      </c>
      <c r="AE416" s="79">
        <f t="shared" si="173"/>
        <v>-7502130.0199999996</v>
      </c>
      <c r="AG416" s="19">
        <v>0</v>
      </c>
    </row>
    <row r="417" spans="1:34" ht="21.75" customHeight="1">
      <c r="B417" s="264" t="s">
        <v>126</v>
      </c>
      <c r="C417" s="796" t="s">
        <v>124</v>
      </c>
      <c r="D417" s="797"/>
      <c r="E417" s="797"/>
      <c r="F417" s="797"/>
      <c r="G417" s="797"/>
      <c r="H417" s="797"/>
      <c r="I417" s="797"/>
      <c r="J417" s="798"/>
      <c r="K417" s="161" t="s">
        <v>125</v>
      </c>
      <c r="L417" s="162">
        <v>2583.11</v>
      </c>
      <c r="M417" s="163">
        <v>6457</v>
      </c>
      <c r="N417" s="143">
        <f>ROUND(L417*M417,2)</f>
        <v>16679141.27</v>
      </c>
      <c r="O417" s="129"/>
      <c r="P417" s="250">
        <v>507.19000000000005</v>
      </c>
      <c r="Q417" s="277">
        <f t="shared" si="212"/>
        <v>3274925.83</v>
      </c>
      <c r="R417" s="666"/>
      <c r="S417" s="732">
        <v>1200</v>
      </c>
      <c r="T417" s="143">
        <f t="shared" si="213"/>
        <v>7748400</v>
      </c>
      <c r="U417" s="153"/>
      <c r="V417" s="733">
        <f>P417+S417</f>
        <v>1707.19</v>
      </c>
      <c r="W417" s="143">
        <f t="shared" si="215"/>
        <v>11023325.83</v>
      </c>
      <c r="X417" s="792">
        <f>IF(N417=0,0)+IF(N417&gt;0,W417/N417)</f>
        <v>0.66090487822818234</v>
      </c>
      <c r="Y417" s="793"/>
      <c r="Z417" s="6">
        <v>7748400</v>
      </c>
      <c r="AA417" s="6">
        <f t="shared" si="170"/>
        <v>3274925.83</v>
      </c>
      <c r="AB417" s="7">
        <f t="shared" si="171"/>
        <v>5655815.4399999995</v>
      </c>
      <c r="AD417" s="6">
        <f t="shared" si="216"/>
        <v>1200</v>
      </c>
      <c r="AE417" s="79">
        <f t="shared" si="173"/>
        <v>-5655815.4399999995</v>
      </c>
      <c r="AG417" s="19">
        <v>0</v>
      </c>
    </row>
    <row r="418" spans="1:34" ht="21.75" customHeight="1">
      <c r="B418" s="264" t="s">
        <v>238</v>
      </c>
      <c r="C418" s="796" t="s">
        <v>239</v>
      </c>
      <c r="D418" s="797"/>
      <c r="E418" s="797"/>
      <c r="F418" s="797"/>
      <c r="G418" s="797"/>
      <c r="H418" s="797"/>
      <c r="I418" s="797"/>
      <c r="J418" s="798"/>
      <c r="K418" s="161" t="s">
        <v>74</v>
      </c>
      <c r="L418" s="162">
        <v>220.73</v>
      </c>
      <c r="M418" s="163">
        <v>8006</v>
      </c>
      <c r="N418" s="143">
        <f>ROUND(L418*M418,2)</f>
        <v>1767164.38</v>
      </c>
      <c r="O418" s="129"/>
      <c r="P418" s="250"/>
      <c r="Q418" s="277"/>
      <c r="R418" s="666"/>
      <c r="S418" s="732"/>
      <c r="T418" s="143">
        <f t="shared" si="213"/>
        <v>0</v>
      </c>
      <c r="U418" s="153"/>
      <c r="V418" s="733">
        <f>P418+S418</f>
        <v>0</v>
      </c>
      <c r="W418" s="143">
        <f t="shared" si="215"/>
        <v>0</v>
      </c>
      <c r="X418" s="857">
        <f>IF(N418=0,0)+IF(N418&gt;0,W418/N418)</f>
        <v>0</v>
      </c>
      <c r="Y418" s="858"/>
      <c r="AA418" s="6">
        <f t="shared" si="170"/>
        <v>0</v>
      </c>
      <c r="AB418" s="7">
        <f t="shared" si="171"/>
        <v>1767164.38</v>
      </c>
      <c r="AD418" s="6">
        <f t="shared" si="216"/>
        <v>0</v>
      </c>
      <c r="AE418" s="79">
        <f t="shared" si="173"/>
        <v>-1767164.38</v>
      </c>
      <c r="AG418" s="19">
        <v>0</v>
      </c>
    </row>
    <row r="419" spans="1:34" ht="21.75" customHeight="1">
      <c r="B419" s="453">
        <v>3</v>
      </c>
      <c r="C419" s="864" t="s">
        <v>240</v>
      </c>
      <c r="D419" s="865"/>
      <c r="E419" s="865"/>
      <c r="F419" s="865"/>
      <c r="G419" s="865"/>
      <c r="H419" s="865"/>
      <c r="I419" s="865"/>
      <c r="J419" s="866"/>
      <c r="K419" s="454"/>
      <c r="L419" s="454"/>
      <c r="M419" s="454"/>
      <c r="N419" s="454"/>
      <c r="O419" s="111"/>
      <c r="P419" s="250"/>
      <c r="Q419" s="277">
        <f t="shared" si="212"/>
        <v>0</v>
      </c>
      <c r="R419" s="666"/>
      <c r="S419" s="732"/>
      <c r="T419" s="143">
        <f t="shared" si="213"/>
        <v>0</v>
      </c>
      <c r="U419" s="153"/>
      <c r="V419" s="733">
        <f t="shared" ref="V419:V489" si="218">P419+S419</f>
        <v>0</v>
      </c>
      <c r="W419" s="143">
        <f t="shared" si="215"/>
        <v>0</v>
      </c>
      <c r="X419" s="857">
        <f t="shared" ref="X419:X486" si="219">IF(N419=0,0)+IF(N419&gt;0,W419/N419)</f>
        <v>0</v>
      </c>
      <c r="Y419" s="858"/>
      <c r="AA419" s="6">
        <f t="shared" si="170"/>
        <v>0</v>
      </c>
      <c r="AB419" s="7">
        <f t="shared" si="171"/>
        <v>0</v>
      </c>
      <c r="AD419" s="6" t="e">
        <f t="shared" si="216"/>
        <v>#DIV/0!</v>
      </c>
      <c r="AE419" s="79">
        <f t="shared" si="173"/>
        <v>0</v>
      </c>
    </row>
    <row r="420" spans="1:34" ht="21.75" customHeight="1">
      <c r="B420" s="258">
        <v>3.2</v>
      </c>
      <c r="C420" s="813" t="s">
        <v>241</v>
      </c>
      <c r="D420" s="814"/>
      <c r="E420" s="814"/>
      <c r="F420" s="814"/>
      <c r="G420" s="814"/>
      <c r="H420" s="814"/>
      <c r="I420" s="814"/>
      <c r="J420" s="815"/>
      <c r="K420" s="161"/>
      <c r="L420" s="162"/>
      <c r="M420" s="163"/>
      <c r="N420" s="143">
        <f>ROUND(L420*M420,2)</f>
        <v>0</v>
      </c>
      <c r="O420" s="129"/>
      <c r="P420" s="250"/>
      <c r="Q420" s="277">
        <f t="shared" si="212"/>
        <v>0</v>
      </c>
      <c r="R420" s="666"/>
      <c r="S420" s="732"/>
      <c r="T420" s="143">
        <f t="shared" si="213"/>
        <v>0</v>
      </c>
      <c r="U420" s="153"/>
      <c r="V420" s="733">
        <f t="shared" si="218"/>
        <v>0</v>
      </c>
      <c r="W420" s="143">
        <f t="shared" si="215"/>
        <v>0</v>
      </c>
      <c r="X420" s="857">
        <f t="shared" si="219"/>
        <v>0</v>
      </c>
      <c r="Y420" s="858"/>
      <c r="AA420" s="6">
        <f t="shared" si="170"/>
        <v>0</v>
      </c>
      <c r="AB420" s="7">
        <f t="shared" si="171"/>
        <v>0</v>
      </c>
      <c r="AD420" s="6" t="e">
        <f t="shared" si="216"/>
        <v>#DIV/0!</v>
      </c>
      <c r="AE420" s="79">
        <f t="shared" si="173"/>
        <v>0</v>
      </c>
    </row>
    <row r="421" spans="1:34" ht="21.75" customHeight="1">
      <c r="B421" s="245" t="s">
        <v>242</v>
      </c>
      <c r="C421" s="816" t="s">
        <v>243</v>
      </c>
      <c r="D421" s="817"/>
      <c r="E421" s="817"/>
      <c r="F421" s="817"/>
      <c r="G421" s="817"/>
      <c r="H421" s="817"/>
      <c r="I421" s="817"/>
      <c r="J421" s="818"/>
      <c r="K421" s="246" t="s">
        <v>145</v>
      </c>
      <c r="L421" s="247">
        <v>6</v>
      </c>
      <c r="M421" s="248">
        <v>29526</v>
      </c>
      <c r="N421" s="249">
        <f>ROUND(L421*M421,2)</f>
        <v>177156</v>
      </c>
      <c r="O421" s="129"/>
      <c r="P421" s="250">
        <v>6</v>
      </c>
      <c r="Q421" s="656">
        <f t="shared" si="212"/>
        <v>177156</v>
      </c>
      <c r="R421" s="129"/>
      <c r="S421" s="261"/>
      <c r="T421" s="143">
        <f t="shared" si="213"/>
        <v>0</v>
      </c>
      <c r="U421" s="251"/>
      <c r="V421" s="262">
        <f>P421+S421</f>
        <v>6</v>
      </c>
      <c r="W421" s="143">
        <f t="shared" ref="W421:W426" si="220">ROUND(M421*V421,2)</f>
        <v>177156</v>
      </c>
      <c r="X421" s="792">
        <f t="shared" ref="X421:X426" si="221">IF(N421=0,0)+IF(N421&gt;0,W421/N421)</f>
        <v>1</v>
      </c>
      <c r="Y421" s="793"/>
      <c r="Z421" s="6">
        <v>176472</v>
      </c>
      <c r="AA421" s="6">
        <f t="shared" si="170"/>
        <v>684</v>
      </c>
      <c r="AB421" s="7">
        <f t="shared" si="171"/>
        <v>0</v>
      </c>
      <c r="AD421" s="6">
        <f t="shared" si="216"/>
        <v>5.9768339768339764</v>
      </c>
      <c r="AE421" s="79">
        <f t="shared" si="173"/>
        <v>0</v>
      </c>
      <c r="AG421" s="19">
        <v>114</v>
      </c>
    </row>
    <row r="422" spans="1:34" ht="21.75" customHeight="1">
      <c r="B422" s="254" t="s">
        <v>242</v>
      </c>
      <c r="C422" s="819" t="s">
        <v>243</v>
      </c>
      <c r="D422" s="820"/>
      <c r="E422" s="820"/>
      <c r="F422" s="820"/>
      <c r="G422" s="820"/>
      <c r="H422" s="820"/>
      <c r="I422" s="820"/>
      <c r="J422" s="821"/>
      <c r="K422" s="255" t="s">
        <v>145</v>
      </c>
      <c r="L422" s="162">
        <v>6</v>
      </c>
      <c r="M422" s="163">
        <f>+M421-AG421</f>
        <v>29412</v>
      </c>
      <c r="N422" s="143"/>
      <c r="O422" s="129"/>
      <c r="P422" s="250">
        <v>-6</v>
      </c>
      <c r="Q422" s="656">
        <f t="shared" si="212"/>
        <v>-176472</v>
      </c>
      <c r="R422" s="129"/>
      <c r="S422" s="261">
        <v>6</v>
      </c>
      <c r="T422" s="143">
        <f>ROUND(M422*S422,2)</f>
        <v>176472</v>
      </c>
      <c r="U422" s="129"/>
      <c r="V422" s="262">
        <f>P422+S422</f>
        <v>0</v>
      </c>
      <c r="W422" s="654">
        <f t="shared" si="220"/>
        <v>0</v>
      </c>
      <c r="X422" s="792">
        <f t="shared" si="221"/>
        <v>0</v>
      </c>
      <c r="Y422" s="793"/>
    </row>
    <row r="423" spans="1:34" ht="21.75" customHeight="1">
      <c r="B423" s="245" t="s">
        <v>244</v>
      </c>
      <c r="C423" s="816" t="s">
        <v>245</v>
      </c>
      <c r="D423" s="817"/>
      <c r="E423" s="817"/>
      <c r="F423" s="817"/>
      <c r="G423" s="817"/>
      <c r="H423" s="817"/>
      <c r="I423" s="817"/>
      <c r="J423" s="818"/>
      <c r="K423" s="246" t="s">
        <v>145</v>
      </c>
      <c r="L423" s="247">
        <v>33.5</v>
      </c>
      <c r="M423" s="248">
        <v>53594</v>
      </c>
      <c r="N423" s="249">
        <f>ROUND(L423*M423,2)</f>
        <v>1795399</v>
      </c>
      <c r="O423" s="129"/>
      <c r="P423" s="250">
        <v>33.5</v>
      </c>
      <c r="Q423" s="656">
        <f t="shared" ref="Q423:Q424" si="222">ROUND(M423*P423,2)</f>
        <v>1795399</v>
      </c>
      <c r="R423" s="129"/>
      <c r="S423" s="261"/>
      <c r="T423" s="143">
        <f t="shared" ref="T423" si="223">ROUND(M423*S423,2)</f>
        <v>0</v>
      </c>
      <c r="U423" s="251"/>
      <c r="V423" s="262">
        <f>P423+S423</f>
        <v>33.5</v>
      </c>
      <c r="W423" s="143">
        <f t="shared" si="220"/>
        <v>1795399</v>
      </c>
      <c r="X423" s="792">
        <f t="shared" si="221"/>
        <v>1</v>
      </c>
      <c r="Y423" s="793"/>
      <c r="Z423" s="6">
        <v>1794260</v>
      </c>
      <c r="AA423" s="6">
        <f t="shared" ref="AA423:AA510" si="224">+W423-Z423</f>
        <v>1139</v>
      </c>
      <c r="AB423" s="7">
        <f t="shared" si="171"/>
        <v>0</v>
      </c>
      <c r="AD423" s="6">
        <f>+Z423/M423</f>
        <v>33.478747621002348</v>
      </c>
      <c r="AE423" s="79">
        <f t="shared" si="173"/>
        <v>0</v>
      </c>
      <c r="AG423" s="19">
        <v>34</v>
      </c>
    </row>
    <row r="424" spans="1:34" ht="21.75" customHeight="1">
      <c r="B424" s="254" t="s">
        <v>244</v>
      </c>
      <c r="C424" s="819" t="s">
        <v>245</v>
      </c>
      <c r="D424" s="820"/>
      <c r="E424" s="820"/>
      <c r="F424" s="820"/>
      <c r="G424" s="820"/>
      <c r="H424" s="820"/>
      <c r="I424" s="820"/>
      <c r="J424" s="821"/>
      <c r="K424" s="255" t="s">
        <v>145</v>
      </c>
      <c r="L424" s="162">
        <v>33.5</v>
      </c>
      <c r="M424" s="163">
        <f>+M423-AG423</f>
        <v>53560</v>
      </c>
      <c r="N424" s="263"/>
      <c r="O424" s="129"/>
      <c r="P424" s="250">
        <v>-33.5</v>
      </c>
      <c r="Q424" s="656">
        <f t="shared" si="222"/>
        <v>-1794260</v>
      </c>
      <c r="R424" s="129"/>
      <c r="S424" s="261">
        <v>33.5</v>
      </c>
      <c r="T424" s="143">
        <f>ROUND(M424*S424,2)</f>
        <v>1794260</v>
      </c>
      <c r="U424" s="129"/>
      <c r="V424" s="262">
        <f>P424+S424</f>
        <v>0</v>
      </c>
      <c r="W424" s="654">
        <f t="shared" si="220"/>
        <v>0</v>
      </c>
      <c r="X424" s="792">
        <f t="shared" si="221"/>
        <v>0</v>
      </c>
      <c r="Y424" s="793"/>
    </row>
    <row r="425" spans="1:34" ht="21.75" customHeight="1">
      <c r="B425" s="254" t="s">
        <v>246</v>
      </c>
      <c r="C425" s="819" t="s">
        <v>247</v>
      </c>
      <c r="D425" s="820"/>
      <c r="E425" s="820"/>
      <c r="F425" s="820"/>
      <c r="G425" s="820"/>
      <c r="H425" s="820"/>
      <c r="I425" s="820"/>
      <c r="J425" s="821"/>
      <c r="K425" s="255" t="s">
        <v>63</v>
      </c>
      <c r="L425" s="162">
        <v>6</v>
      </c>
      <c r="M425" s="163">
        <v>71514</v>
      </c>
      <c r="N425" s="263">
        <f>ROUND(L425*M425,2)</f>
        <v>429084</v>
      </c>
      <c r="O425" s="129"/>
      <c r="P425" s="250"/>
      <c r="Q425" s="277">
        <f>ROUND(M425*P425,2)</f>
        <v>0</v>
      </c>
      <c r="R425" s="666"/>
      <c r="S425" s="736">
        <v>6</v>
      </c>
      <c r="T425" s="143">
        <f>ROUND(M425*S425,2)</f>
        <v>429084</v>
      </c>
      <c r="U425" s="153"/>
      <c r="V425" s="737">
        <f t="shared" si="218"/>
        <v>6</v>
      </c>
      <c r="W425" s="143">
        <f t="shared" si="220"/>
        <v>429084</v>
      </c>
      <c r="X425" s="792">
        <f t="shared" si="221"/>
        <v>1</v>
      </c>
      <c r="Y425" s="793"/>
      <c r="Z425" s="6">
        <v>429084</v>
      </c>
      <c r="AA425" s="6">
        <f t="shared" si="224"/>
        <v>0</v>
      </c>
      <c r="AB425" s="7">
        <f t="shared" si="171"/>
        <v>0</v>
      </c>
      <c r="AD425" s="6">
        <f>+Z425/M425</f>
        <v>6</v>
      </c>
      <c r="AE425" s="79">
        <f t="shared" si="173"/>
        <v>0</v>
      </c>
      <c r="AG425" s="19">
        <v>0</v>
      </c>
    </row>
    <row r="426" spans="1:34" s="80" customFormat="1" ht="21.75" customHeight="1">
      <c r="A426" s="19"/>
      <c r="B426" s="245" t="s">
        <v>248</v>
      </c>
      <c r="C426" s="816" t="s">
        <v>249</v>
      </c>
      <c r="D426" s="817"/>
      <c r="E426" s="817"/>
      <c r="F426" s="817"/>
      <c r="G426" s="817"/>
      <c r="H426" s="817"/>
      <c r="I426" s="817"/>
      <c r="J426" s="818"/>
      <c r="K426" s="246" t="s">
        <v>63</v>
      </c>
      <c r="L426" s="247">
        <v>4</v>
      </c>
      <c r="M426" s="248">
        <v>98622</v>
      </c>
      <c r="N426" s="249">
        <f>ROUND(L426*M426,2)</f>
        <v>394488</v>
      </c>
      <c r="O426" s="129"/>
      <c r="P426" s="250">
        <v>4</v>
      </c>
      <c r="Q426" s="277">
        <f>ROUND(M426*P426,2)</f>
        <v>394488</v>
      </c>
      <c r="R426" s="666"/>
      <c r="S426" s="736"/>
      <c r="T426" s="143"/>
      <c r="U426" s="153"/>
      <c r="V426" s="737">
        <f t="shared" si="218"/>
        <v>4</v>
      </c>
      <c r="W426" s="143">
        <f t="shared" si="220"/>
        <v>394488</v>
      </c>
      <c r="X426" s="792">
        <f t="shared" si="221"/>
        <v>1</v>
      </c>
      <c r="Y426" s="793"/>
      <c r="Z426" s="6"/>
      <c r="AA426" s="6">
        <f t="shared" si="224"/>
        <v>394488</v>
      </c>
      <c r="AB426" s="7">
        <f t="shared" si="171"/>
        <v>0</v>
      </c>
      <c r="AC426" s="19"/>
      <c r="AD426" s="6">
        <f>+Z426/M426</f>
        <v>0</v>
      </c>
      <c r="AE426" s="79">
        <f t="shared" si="173"/>
        <v>0</v>
      </c>
      <c r="AG426" s="19">
        <v>366</v>
      </c>
      <c r="AH426" s="253"/>
    </row>
    <row r="427" spans="1:34" s="80" customFormat="1" ht="21.75" customHeight="1">
      <c r="A427" s="19"/>
      <c r="B427" s="254" t="s">
        <v>248</v>
      </c>
      <c r="C427" s="819" t="s">
        <v>249</v>
      </c>
      <c r="D427" s="820"/>
      <c r="E427" s="820"/>
      <c r="F427" s="820"/>
      <c r="G427" s="820"/>
      <c r="H427" s="820"/>
      <c r="I427" s="820"/>
      <c r="J427" s="821"/>
      <c r="K427" s="255" t="s">
        <v>63</v>
      </c>
      <c r="L427" s="162">
        <v>4</v>
      </c>
      <c r="M427" s="163">
        <v>98256</v>
      </c>
      <c r="N427" s="263"/>
      <c r="O427" s="129"/>
      <c r="P427" s="250"/>
      <c r="Q427" s="277"/>
      <c r="R427" s="666"/>
      <c r="S427" s="736"/>
      <c r="T427" s="143"/>
      <c r="U427" s="153"/>
      <c r="V427" s="737"/>
      <c r="W427" s="143"/>
      <c r="X427" s="671"/>
      <c r="Y427" s="366"/>
      <c r="Z427" s="6"/>
      <c r="AA427" s="6"/>
      <c r="AB427" s="7"/>
      <c r="AC427" s="19"/>
      <c r="AD427" s="6"/>
      <c r="AE427" s="79"/>
      <c r="AG427" s="19"/>
      <c r="AH427" s="253"/>
    </row>
    <row r="428" spans="1:34" s="80" customFormat="1" ht="21.75" customHeight="1">
      <c r="A428" s="19"/>
      <c r="B428" s="258">
        <v>3.4</v>
      </c>
      <c r="C428" s="813" t="s">
        <v>250</v>
      </c>
      <c r="D428" s="814"/>
      <c r="E428" s="814"/>
      <c r="F428" s="814"/>
      <c r="G428" s="814"/>
      <c r="H428" s="814"/>
      <c r="I428" s="814"/>
      <c r="J428" s="815"/>
      <c r="K428" s="161"/>
      <c r="L428" s="162"/>
      <c r="M428" s="163"/>
      <c r="N428" s="143">
        <f>ROUND(L428*M428,2)</f>
        <v>0</v>
      </c>
      <c r="O428" s="129"/>
      <c r="P428" s="250"/>
      <c r="Q428" s="277">
        <f>ROUND(M428*P428,2)</f>
        <v>0</v>
      </c>
      <c r="R428" s="666"/>
      <c r="S428" s="736"/>
      <c r="T428" s="143">
        <f>ROUND(M428*S428,2)</f>
        <v>0</v>
      </c>
      <c r="U428" s="153"/>
      <c r="V428" s="737">
        <f t="shared" si="218"/>
        <v>0</v>
      </c>
      <c r="W428" s="143">
        <f t="shared" ref="W428:W446" si="225">ROUND(M428*V428,2)</f>
        <v>0</v>
      </c>
      <c r="X428" s="857">
        <f t="shared" si="219"/>
        <v>0</v>
      </c>
      <c r="Y428" s="858"/>
      <c r="Z428" s="6"/>
      <c r="AA428" s="6">
        <f t="shared" si="224"/>
        <v>0</v>
      </c>
      <c r="AB428" s="7">
        <f t="shared" si="171"/>
        <v>0</v>
      </c>
      <c r="AC428" s="19"/>
      <c r="AD428" s="6" t="e">
        <f>+Z428/M428</f>
        <v>#DIV/0!</v>
      </c>
      <c r="AE428" s="79">
        <f t="shared" si="173"/>
        <v>0</v>
      </c>
      <c r="AG428" s="19"/>
      <c r="AH428" s="253"/>
    </row>
    <row r="429" spans="1:34" s="80" customFormat="1" ht="21.75" customHeight="1">
      <c r="A429" s="19"/>
      <c r="B429" s="245" t="s">
        <v>251</v>
      </c>
      <c r="C429" s="816" t="s">
        <v>252</v>
      </c>
      <c r="D429" s="817"/>
      <c r="E429" s="817"/>
      <c r="F429" s="817"/>
      <c r="G429" s="817"/>
      <c r="H429" s="817"/>
      <c r="I429" s="817"/>
      <c r="J429" s="818"/>
      <c r="K429" s="246" t="s">
        <v>63</v>
      </c>
      <c r="L429" s="247">
        <v>2</v>
      </c>
      <c r="M429" s="248">
        <v>486391</v>
      </c>
      <c r="N429" s="249">
        <f>ROUND(L429*M429,2)</f>
        <v>972782</v>
      </c>
      <c r="O429" s="129"/>
      <c r="P429" s="250">
        <v>2</v>
      </c>
      <c r="Q429" s="656">
        <f t="shared" ref="Q429:Q430" si="226">ROUND(M429*P429,2)</f>
        <v>972782</v>
      </c>
      <c r="R429" s="129"/>
      <c r="S429" s="261"/>
      <c r="T429" s="143">
        <f t="shared" ref="T429" si="227">ROUND(M429*S429,2)</f>
        <v>0</v>
      </c>
      <c r="U429" s="251"/>
      <c r="V429" s="262">
        <f>P429+S429</f>
        <v>2</v>
      </c>
      <c r="W429" s="143">
        <f t="shared" si="225"/>
        <v>972782</v>
      </c>
      <c r="X429" s="792">
        <f>IF(N429=0,0)+IF(N429&gt;0,W429/N429)</f>
        <v>1</v>
      </c>
      <c r="Y429" s="793"/>
      <c r="Z429" s="6">
        <v>485705</v>
      </c>
      <c r="AA429" s="6">
        <f t="shared" si="224"/>
        <v>487077</v>
      </c>
      <c r="AB429" s="7">
        <f t="shared" si="171"/>
        <v>0</v>
      </c>
      <c r="AC429" s="19"/>
      <c r="AD429" s="6">
        <f>+Z429/M429</f>
        <v>0.99858961206107844</v>
      </c>
      <c r="AE429" s="79">
        <f t="shared" si="173"/>
        <v>0</v>
      </c>
      <c r="AG429" s="19">
        <v>686</v>
      </c>
      <c r="AH429" s="253"/>
    </row>
    <row r="430" spans="1:34" s="80" customFormat="1" ht="21.75" customHeight="1">
      <c r="A430" s="19"/>
      <c r="B430" s="254" t="s">
        <v>251</v>
      </c>
      <c r="C430" s="819" t="s">
        <v>252</v>
      </c>
      <c r="D430" s="820"/>
      <c r="E430" s="820"/>
      <c r="F430" s="820"/>
      <c r="G430" s="820"/>
      <c r="H430" s="820"/>
      <c r="I430" s="820"/>
      <c r="J430" s="821"/>
      <c r="K430" s="255" t="s">
        <v>63</v>
      </c>
      <c r="L430" s="162">
        <v>2</v>
      </c>
      <c r="M430" s="163">
        <f>+M429-AG429</f>
        <v>485705</v>
      </c>
      <c r="N430" s="263"/>
      <c r="O430" s="129"/>
      <c r="P430" s="250">
        <v>-1</v>
      </c>
      <c r="Q430" s="656">
        <f t="shared" si="226"/>
        <v>-485705</v>
      </c>
      <c r="R430" s="129"/>
      <c r="S430" s="261">
        <v>1</v>
      </c>
      <c r="T430" s="143">
        <f>ROUND(M430*S430,2)</f>
        <v>485705</v>
      </c>
      <c r="U430" s="129"/>
      <c r="V430" s="262">
        <f>P430+S430</f>
        <v>0</v>
      </c>
      <c r="W430" s="654">
        <f t="shared" si="225"/>
        <v>0</v>
      </c>
      <c r="X430" s="792">
        <f>IF(N430=0,0)+IF(N430&gt;0,W430/N430)</f>
        <v>0</v>
      </c>
      <c r="Y430" s="793"/>
      <c r="Z430" s="6"/>
      <c r="AA430" s="6"/>
      <c r="AB430" s="7"/>
      <c r="AC430" s="19"/>
      <c r="AD430" s="6"/>
      <c r="AE430" s="79"/>
      <c r="AG430" s="19"/>
      <c r="AH430" s="253"/>
    </row>
    <row r="431" spans="1:34" s="80" customFormat="1" ht="21.75" customHeight="1">
      <c r="A431" s="19"/>
      <c r="B431" s="453">
        <v>4</v>
      </c>
      <c r="C431" s="864" t="s">
        <v>128</v>
      </c>
      <c r="D431" s="865"/>
      <c r="E431" s="865"/>
      <c r="F431" s="865"/>
      <c r="G431" s="865"/>
      <c r="H431" s="865"/>
      <c r="I431" s="865"/>
      <c r="J431" s="866"/>
      <c r="K431" s="454"/>
      <c r="L431" s="455"/>
      <c r="M431" s="456"/>
      <c r="N431" s="456"/>
      <c r="O431" s="111"/>
      <c r="P431" s="250"/>
      <c r="Q431" s="277">
        <f>ROUND(M431*P431,2)</f>
        <v>0</v>
      </c>
      <c r="R431" s="666"/>
      <c r="S431" s="732"/>
      <c r="T431" s="143">
        <f>ROUND(M431*S431,2)</f>
        <v>0</v>
      </c>
      <c r="U431" s="153"/>
      <c r="V431" s="733">
        <f t="shared" si="218"/>
        <v>0</v>
      </c>
      <c r="W431" s="143">
        <f t="shared" si="225"/>
        <v>0</v>
      </c>
      <c r="X431" s="857">
        <f t="shared" si="219"/>
        <v>0</v>
      </c>
      <c r="Y431" s="858"/>
      <c r="Z431" s="6"/>
      <c r="AA431" s="6">
        <f t="shared" si="224"/>
        <v>0</v>
      </c>
      <c r="AB431" s="7">
        <f t="shared" ref="AB431:AB517" si="228">+N431-W431</f>
        <v>0</v>
      </c>
      <c r="AC431" s="19"/>
      <c r="AD431" s="6" t="e">
        <f>+Z431/M431</f>
        <v>#DIV/0!</v>
      </c>
      <c r="AE431" s="79">
        <f t="shared" ref="AE431:AE519" si="229">+W431-N431</f>
        <v>0</v>
      </c>
      <c r="AG431" s="19"/>
      <c r="AH431" s="253"/>
    </row>
    <row r="432" spans="1:34" s="80" customFormat="1" ht="21.75" customHeight="1">
      <c r="A432" s="19"/>
      <c r="B432" s="258">
        <v>4.0999999999999996</v>
      </c>
      <c r="C432" s="813" t="s">
        <v>129</v>
      </c>
      <c r="D432" s="814"/>
      <c r="E432" s="814"/>
      <c r="F432" s="814"/>
      <c r="G432" s="814"/>
      <c r="H432" s="814"/>
      <c r="I432" s="814"/>
      <c r="J432" s="815"/>
      <c r="K432" s="161"/>
      <c r="L432" s="162"/>
      <c r="M432" s="163"/>
      <c r="N432" s="143">
        <f>ROUND(L432*M432,2)</f>
        <v>0</v>
      </c>
      <c r="O432" s="129"/>
      <c r="P432" s="250"/>
      <c r="Q432" s="277">
        <f>ROUND(M432*P432,2)</f>
        <v>0</v>
      </c>
      <c r="R432" s="666"/>
      <c r="S432" s="732"/>
      <c r="T432" s="143">
        <f>ROUND(M432*S432,2)</f>
        <v>0</v>
      </c>
      <c r="U432" s="153"/>
      <c r="V432" s="733">
        <f t="shared" si="218"/>
        <v>0</v>
      </c>
      <c r="W432" s="143">
        <f t="shared" si="225"/>
        <v>0</v>
      </c>
      <c r="X432" s="857">
        <f t="shared" si="219"/>
        <v>0</v>
      </c>
      <c r="Y432" s="858"/>
      <c r="Z432" s="6"/>
      <c r="AA432" s="6">
        <f t="shared" si="224"/>
        <v>0</v>
      </c>
      <c r="AB432" s="7">
        <f t="shared" si="228"/>
        <v>0</v>
      </c>
      <c r="AC432" s="19"/>
      <c r="AD432" s="6" t="e">
        <f>+Z432/M432</f>
        <v>#DIV/0!</v>
      </c>
      <c r="AE432" s="79">
        <f t="shared" si="229"/>
        <v>0</v>
      </c>
      <c r="AG432" s="19"/>
      <c r="AH432" s="253"/>
    </row>
    <row r="433" spans="1:34" s="80" customFormat="1" ht="21.75" customHeight="1">
      <c r="A433" s="19"/>
      <c r="B433" s="245" t="s">
        <v>130</v>
      </c>
      <c r="C433" s="816" t="s">
        <v>131</v>
      </c>
      <c r="D433" s="817"/>
      <c r="E433" s="817"/>
      <c r="F433" s="817"/>
      <c r="G433" s="817"/>
      <c r="H433" s="817"/>
      <c r="I433" s="817"/>
      <c r="J433" s="818"/>
      <c r="K433" s="246" t="s">
        <v>95</v>
      </c>
      <c r="L433" s="247">
        <v>5.14</v>
      </c>
      <c r="M433" s="248">
        <v>876276</v>
      </c>
      <c r="N433" s="249">
        <f>ROUND(L433*M433,2)</f>
        <v>4504058.6399999997</v>
      </c>
      <c r="O433" s="129"/>
      <c r="P433" s="250">
        <v>5.14</v>
      </c>
      <c r="Q433" s="656">
        <f t="shared" ref="Q433:Q434" si="230">ROUND(M433*P433,2)</f>
        <v>4504058.6399999997</v>
      </c>
      <c r="R433" s="129"/>
      <c r="S433" s="261"/>
      <c r="T433" s="143">
        <f t="shared" ref="T433" si="231">ROUND(M433*S433,2)</f>
        <v>0</v>
      </c>
      <c r="U433" s="251"/>
      <c r="V433" s="262">
        <f>P433+S433</f>
        <v>5.14</v>
      </c>
      <c r="W433" s="143">
        <f t="shared" si="225"/>
        <v>4504058.6399999997</v>
      </c>
      <c r="X433" s="792">
        <f>IF(N433=0,0)+IF(N433&gt;0,W433/N433)</f>
        <v>1</v>
      </c>
      <c r="Y433" s="793"/>
      <c r="Z433" s="6">
        <v>3555403.929</v>
      </c>
      <c r="AA433" s="6">
        <f t="shared" si="224"/>
        <v>948654.71099999966</v>
      </c>
      <c r="AB433" s="7">
        <f t="shared" si="228"/>
        <v>0</v>
      </c>
      <c r="AC433" s="19"/>
      <c r="AD433" s="6">
        <f>+Z433/M433</f>
        <v>4.057401924736042</v>
      </c>
      <c r="AE433" s="79">
        <f t="shared" si="229"/>
        <v>0</v>
      </c>
      <c r="AG433" s="19">
        <v>345</v>
      </c>
      <c r="AH433" s="253"/>
    </row>
    <row r="434" spans="1:34" s="80" customFormat="1" ht="21.75" customHeight="1">
      <c r="A434" s="19"/>
      <c r="B434" s="254" t="s">
        <v>130</v>
      </c>
      <c r="C434" s="819" t="s">
        <v>131</v>
      </c>
      <c r="D434" s="820"/>
      <c r="E434" s="820"/>
      <c r="F434" s="820"/>
      <c r="G434" s="820"/>
      <c r="H434" s="820"/>
      <c r="I434" s="820"/>
      <c r="J434" s="821"/>
      <c r="K434" s="255" t="s">
        <v>95</v>
      </c>
      <c r="L434" s="162">
        <v>5.14</v>
      </c>
      <c r="M434" s="163">
        <f>+M433-AG433</f>
        <v>875931</v>
      </c>
      <c r="N434" s="143"/>
      <c r="O434" s="129"/>
      <c r="P434" s="250">
        <v>-4.0599999999999996</v>
      </c>
      <c r="Q434" s="656">
        <f t="shared" si="230"/>
        <v>-3556279.86</v>
      </c>
      <c r="R434" s="129"/>
      <c r="S434" s="261">
        <v>4.0599999999999996</v>
      </c>
      <c r="T434" s="143">
        <f>ROUND(M434*S434,2)</f>
        <v>3556279.86</v>
      </c>
      <c r="U434" s="129"/>
      <c r="V434" s="262">
        <f>P434+S434</f>
        <v>0</v>
      </c>
      <c r="W434" s="654">
        <f t="shared" si="225"/>
        <v>0</v>
      </c>
      <c r="X434" s="792">
        <f>IF(N434=0,0)+IF(N434&gt;0,W434/N434)</f>
        <v>0</v>
      </c>
      <c r="Y434" s="793"/>
      <c r="Z434" s="6"/>
      <c r="AA434" s="6"/>
      <c r="AB434" s="7"/>
      <c r="AC434" s="19"/>
      <c r="AD434" s="6"/>
      <c r="AE434" s="79"/>
      <c r="AG434" s="19"/>
      <c r="AH434" s="253"/>
    </row>
    <row r="435" spans="1:34" s="80" customFormat="1" ht="21.75" customHeight="1">
      <c r="A435" s="19"/>
      <c r="B435" s="258">
        <v>4.2</v>
      </c>
      <c r="C435" s="813" t="s">
        <v>132</v>
      </c>
      <c r="D435" s="814"/>
      <c r="E435" s="814"/>
      <c r="F435" s="814"/>
      <c r="G435" s="814"/>
      <c r="H435" s="814"/>
      <c r="I435" s="814"/>
      <c r="J435" s="815"/>
      <c r="K435" s="161"/>
      <c r="L435" s="162"/>
      <c r="M435" s="163"/>
      <c r="N435" s="143">
        <f>ROUND(L435*M435,2)</f>
        <v>0</v>
      </c>
      <c r="O435" s="129"/>
      <c r="P435" s="250"/>
      <c r="Q435" s="277">
        <f>ROUND(M435*P435,2)</f>
        <v>0</v>
      </c>
      <c r="R435" s="666"/>
      <c r="S435" s="732"/>
      <c r="T435" s="143">
        <f>ROUND(M435*S435,2)</f>
        <v>0</v>
      </c>
      <c r="U435" s="153"/>
      <c r="V435" s="733">
        <f t="shared" si="218"/>
        <v>0</v>
      </c>
      <c r="W435" s="143">
        <f t="shared" si="225"/>
        <v>0</v>
      </c>
      <c r="X435" s="857">
        <f t="shared" si="219"/>
        <v>0</v>
      </c>
      <c r="Y435" s="858"/>
      <c r="Z435" s="6"/>
      <c r="AA435" s="6">
        <f t="shared" si="224"/>
        <v>0</v>
      </c>
      <c r="AB435" s="7">
        <f t="shared" si="228"/>
        <v>0</v>
      </c>
      <c r="AC435" s="19"/>
      <c r="AD435" s="6" t="e">
        <f>+Z435/M435</f>
        <v>#DIV/0!</v>
      </c>
      <c r="AE435" s="79">
        <f t="shared" si="229"/>
        <v>0</v>
      </c>
      <c r="AG435" s="19"/>
      <c r="AH435" s="253"/>
    </row>
    <row r="436" spans="1:34" s="80" customFormat="1" ht="21.75" customHeight="1">
      <c r="A436" s="19"/>
      <c r="B436" s="245" t="s">
        <v>133</v>
      </c>
      <c r="C436" s="816" t="s">
        <v>134</v>
      </c>
      <c r="D436" s="817"/>
      <c r="E436" s="817"/>
      <c r="F436" s="817"/>
      <c r="G436" s="817"/>
      <c r="H436" s="817"/>
      <c r="I436" s="817"/>
      <c r="J436" s="818"/>
      <c r="K436" s="246" t="s">
        <v>95</v>
      </c>
      <c r="L436" s="247">
        <v>5.6</v>
      </c>
      <c r="M436" s="248">
        <v>885027</v>
      </c>
      <c r="N436" s="249">
        <f>ROUND(L436*M436,2)</f>
        <v>4956151.2</v>
      </c>
      <c r="O436" s="129"/>
      <c r="P436" s="250">
        <v>5.6</v>
      </c>
      <c r="Q436" s="656">
        <f t="shared" ref="Q436:Q437" si="232">ROUND(M436*P436,2)</f>
        <v>4956151.2</v>
      </c>
      <c r="R436" s="129"/>
      <c r="S436" s="261"/>
      <c r="T436" s="143">
        <f t="shared" ref="T436" si="233">ROUND(M436*S436,2)</f>
        <v>0</v>
      </c>
      <c r="U436" s="251"/>
      <c r="V436" s="262">
        <f>P436+S436</f>
        <v>5.6</v>
      </c>
      <c r="W436" s="143">
        <f t="shared" si="225"/>
        <v>4956151.2</v>
      </c>
      <c r="X436" s="792">
        <f>IF(N436=0,0)+IF(N436&gt;0,W436/N436)</f>
        <v>1</v>
      </c>
      <c r="Y436" s="793"/>
      <c r="Z436" s="6">
        <v>3681092.2086000005</v>
      </c>
      <c r="AA436" s="6">
        <f t="shared" si="224"/>
        <v>1275058.9913999997</v>
      </c>
      <c r="AB436" s="7">
        <f t="shared" si="228"/>
        <v>0</v>
      </c>
      <c r="AC436" s="19"/>
      <c r="AD436" s="6">
        <f>+Z436/M436</f>
        <v>4.1592993305288992</v>
      </c>
      <c r="AE436" s="79">
        <f t="shared" si="229"/>
        <v>0</v>
      </c>
      <c r="AG436" s="19">
        <v>417</v>
      </c>
      <c r="AH436" s="253"/>
    </row>
    <row r="437" spans="1:34" s="80" customFormat="1" ht="21.75" customHeight="1">
      <c r="A437" s="19"/>
      <c r="B437" s="254" t="s">
        <v>133</v>
      </c>
      <c r="C437" s="819" t="s">
        <v>134</v>
      </c>
      <c r="D437" s="820"/>
      <c r="E437" s="820"/>
      <c r="F437" s="820"/>
      <c r="G437" s="820"/>
      <c r="H437" s="820"/>
      <c r="I437" s="820"/>
      <c r="J437" s="821"/>
      <c r="K437" s="255" t="s">
        <v>95</v>
      </c>
      <c r="L437" s="162">
        <v>5.6</v>
      </c>
      <c r="M437" s="163">
        <f>+M436-AG436</f>
        <v>884610</v>
      </c>
      <c r="N437" s="143"/>
      <c r="O437" s="129"/>
      <c r="P437" s="250">
        <v>-4.16</v>
      </c>
      <c r="Q437" s="656">
        <f t="shared" si="232"/>
        <v>-3679977.6</v>
      </c>
      <c r="R437" s="129"/>
      <c r="S437" s="261">
        <v>4.16</v>
      </c>
      <c r="T437" s="143">
        <f>ROUND(M437*S437,2)</f>
        <v>3679977.6</v>
      </c>
      <c r="U437" s="129"/>
      <c r="V437" s="262">
        <f>P437+S437</f>
        <v>0</v>
      </c>
      <c r="W437" s="654">
        <f t="shared" si="225"/>
        <v>0</v>
      </c>
      <c r="X437" s="792">
        <f>IF(N437=0,0)+IF(N437&gt;0,W437/N437)</f>
        <v>0</v>
      </c>
      <c r="Y437" s="793"/>
      <c r="Z437" s="6"/>
      <c r="AA437" s="6"/>
      <c r="AB437" s="7"/>
      <c r="AC437" s="19"/>
      <c r="AD437" s="6"/>
      <c r="AE437" s="79"/>
      <c r="AG437" s="19"/>
      <c r="AH437" s="253"/>
    </row>
    <row r="438" spans="1:34" s="80" customFormat="1" ht="21.75" customHeight="1">
      <c r="A438" s="19"/>
      <c r="B438" s="258">
        <v>4.3</v>
      </c>
      <c r="C438" s="813" t="s">
        <v>253</v>
      </c>
      <c r="D438" s="814"/>
      <c r="E438" s="814"/>
      <c r="F438" s="814"/>
      <c r="G438" s="814"/>
      <c r="H438" s="814"/>
      <c r="I438" s="814"/>
      <c r="J438" s="815"/>
      <c r="K438" s="161"/>
      <c r="L438" s="162"/>
      <c r="M438" s="163"/>
      <c r="N438" s="143">
        <f>ROUND(L438*M438,2)</f>
        <v>0</v>
      </c>
      <c r="O438" s="129"/>
      <c r="P438" s="250"/>
      <c r="Q438" s="277">
        <f>ROUND(M438*P438,2)</f>
        <v>0</v>
      </c>
      <c r="R438" s="666"/>
      <c r="S438" s="732"/>
      <c r="T438" s="143">
        <f>ROUND(M438*S438,2)</f>
        <v>0</v>
      </c>
      <c r="U438" s="153"/>
      <c r="V438" s="733">
        <f t="shared" si="218"/>
        <v>0</v>
      </c>
      <c r="W438" s="143">
        <f t="shared" si="225"/>
        <v>0</v>
      </c>
      <c r="X438" s="857">
        <f t="shared" si="219"/>
        <v>0</v>
      </c>
      <c r="Y438" s="858"/>
      <c r="Z438" s="6"/>
      <c r="AA438" s="6">
        <f t="shared" si="224"/>
        <v>0</v>
      </c>
      <c r="AB438" s="7">
        <f t="shared" si="228"/>
        <v>0</v>
      </c>
      <c r="AC438" s="19"/>
      <c r="AD438" s="6" t="e">
        <f>+Z438/M438</f>
        <v>#DIV/0!</v>
      </c>
      <c r="AE438" s="79">
        <f t="shared" si="229"/>
        <v>0</v>
      </c>
      <c r="AG438" s="19"/>
      <c r="AH438" s="253"/>
    </row>
    <row r="439" spans="1:34" s="80" customFormat="1" ht="21.75" customHeight="1">
      <c r="A439" s="19"/>
      <c r="B439" s="264" t="s">
        <v>254</v>
      </c>
      <c r="C439" s="796" t="s">
        <v>255</v>
      </c>
      <c r="D439" s="797"/>
      <c r="E439" s="797"/>
      <c r="F439" s="797"/>
      <c r="G439" s="797"/>
      <c r="H439" s="797"/>
      <c r="I439" s="797"/>
      <c r="J439" s="798"/>
      <c r="K439" s="161" t="s">
        <v>74</v>
      </c>
      <c r="L439" s="162">
        <v>9.83</v>
      </c>
      <c r="M439" s="163">
        <v>97830</v>
      </c>
      <c r="N439" s="143">
        <f>ROUND(L439*M439,2)</f>
        <v>961668.9</v>
      </c>
      <c r="O439" s="129"/>
      <c r="P439" s="250"/>
      <c r="Q439" s="277">
        <f>ROUND(M439*P439,2)</f>
        <v>0</v>
      </c>
      <c r="R439" s="666"/>
      <c r="S439" s="732">
        <v>9.83</v>
      </c>
      <c r="T439" s="143">
        <f>ROUND(M439*S439,2)</f>
        <v>961668.9</v>
      </c>
      <c r="U439" s="153"/>
      <c r="V439" s="733">
        <f t="shared" si="218"/>
        <v>9.83</v>
      </c>
      <c r="W439" s="143">
        <f t="shared" si="225"/>
        <v>961668.9</v>
      </c>
      <c r="X439" s="792">
        <f>IF(N439=0,0)+IF(N439&gt;0,W439/N439)</f>
        <v>1</v>
      </c>
      <c r="Y439" s="793"/>
      <c r="Z439" s="6">
        <v>961473.24</v>
      </c>
      <c r="AA439" s="6">
        <f t="shared" si="224"/>
        <v>195.6600000000326</v>
      </c>
      <c r="AB439" s="7">
        <f t="shared" si="228"/>
        <v>0</v>
      </c>
      <c r="AC439" s="19"/>
      <c r="AD439" s="6">
        <f>+Z439/M439</f>
        <v>9.8279999999999994</v>
      </c>
      <c r="AE439" s="79">
        <f t="shared" si="229"/>
        <v>0</v>
      </c>
      <c r="AG439" s="19">
        <v>0</v>
      </c>
      <c r="AH439" s="253"/>
    </row>
    <row r="440" spans="1:34" s="80" customFormat="1" ht="21.75" customHeight="1">
      <c r="A440" s="19"/>
      <c r="B440" s="453">
        <v>5</v>
      </c>
      <c r="C440" s="864" t="s">
        <v>135</v>
      </c>
      <c r="D440" s="865"/>
      <c r="E440" s="865"/>
      <c r="F440" s="865"/>
      <c r="G440" s="865"/>
      <c r="H440" s="865"/>
      <c r="I440" s="865"/>
      <c r="J440" s="866"/>
      <c r="K440" s="454"/>
      <c r="L440" s="455"/>
      <c r="M440" s="456"/>
      <c r="N440" s="456"/>
      <c r="O440" s="111"/>
      <c r="P440" s="250"/>
      <c r="Q440" s="277">
        <f>ROUND(M440*P440,2)</f>
        <v>0</v>
      </c>
      <c r="R440" s="666"/>
      <c r="S440" s="732"/>
      <c r="T440" s="143"/>
      <c r="U440" s="153"/>
      <c r="V440" s="733">
        <f t="shared" si="218"/>
        <v>0</v>
      </c>
      <c r="W440" s="143">
        <f t="shared" si="225"/>
        <v>0</v>
      </c>
      <c r="X440" s="857">
        <f t="shared" si="219"/>
        <v>0</v>
      </c>
      <c r="Y440" s="858"/>
      <c r="Z440" s="6"/>
      <c r="AA440" s="6">
        <f t="shared" si="224"/>
        <v>0</v>
      </c>
      <c r="AB440" s="7">
        <f t="shared" si="228"/>
        <v>0</v>
      </c>
      <c r="AC440" s="19"/>
      <c r="AD440" s="6" t="e">
        <f>+Z440/M440</f>
        <v>#DIV/0!</v>
      </c>
      <c r="AE440" s="79">
        <f t="shared" si="229"/>
        <v>0</v>
      </c>
      <c r="AG440" s="19"/>
      <c r="AH440" s="253"/>
    </row>
    <row r="441" spans="1:34" s="80" customFormat="1" ht="21.75" customHeight="1">
      <c r="A441" s="19"/>
      <c r="B441" s="258">
        <v>5.2</v>
      </c>
      <c r="C441" s="813" t="s">
        <v>136</v>
      </c>
      <c r="D441" s="814"/>
      <c r="E441" s="814"/>
      <c r="F441" s="814"/>
      <c r="G441" s="814"/>
      <c r="H441" s="814"/>
      <c r="I441" s="814"/>
      <c r="J441" s="815"/>
      <c r="K441" s="161"/>
      <c r="L441" s="162"/>
      <c r="M441" s="163"/>
      <c r="N441" s="143">
        <f>ROUND(L441*M441,2)</f>
        <v>0</v>
      </c>
      <c r="O441" s="129"/>
      <c r="P441" s="250"/>
      <c r="Q441" s="277">
        <f>ROUND(M441*P441,2)</f>
        <v>0</v>
      </c>
      <c r="R441" s="666"/>
      <c r="S441" s="732"/>
      <c r="T441" s="277">
        <f>ROUND(P441*S441,2)</f>
        <v>0</v>
      </c>
      <c r="U441" s="153"/>
      <c r="V441" s="733"/>
      <c r="W441" s="143">
        <f t="shared" si="225"/>
        <v>0</v>
      </c>
      <c r="X441" s="857">
        <f t="shared" si="219"/>
        <v>0</v>
      </c>
      <c r="Y441" s="858"/>
      <c r="Z441" s="6"/>
      <c r="AA441" s="6">
        <f t="shared" si="224"/>
        <v>0</v>
      </c>
      <c r="AB441" s="7">
        <f t="shared" si="228"/>
        <v>0</v>
      </c>
      <c r="AC441" s="19"/>
      <c r="AD441" s="6" t="e">
        <f>+Z441/M441</f>
        <v>#DIV/0!</v>
      </c>
      <c r="AE441" s="79">
        <f t="shared" si="229"/>
        <v>0</v>
      </c>
      <c r="AG441" s="19"/>
      <c r="AH441" s="253"/>
    </row>
    <row r="442" spans="1:34" s="80" customFormat="1" ht="21.75" customHeight="1">
      <c r="A442" s="19"/>
      <c r="B442" s="245" t="s">
        <v>256</v>
      </c>
      <c r="C442" s="816" t="s">
        <v>257</v>
      </c>
      <c r="D442" s="817"/>
      <c r="E442" s="817"/>
      <c r="F442" s="817"/>
      <c r="G442" s="817"/>
      <c r="H442" s="817"/>
      <c r="I442" s="817"/>
      <c r="J442" s="818"/>
      <c r="K442" s="246" t="s">
        <v>74</v>
      </c>
      <c r="L442" s="247">
        <v>136.99</v>
      </c>
      <c r="M442" s="248">
        <v>96217</v>
      </c>
      <c r="N442" s="249">
        <f>ROUND(L442*M442,2)</f>
        <v>13180766.83</v>
      </c>
      <c r="O442" s="129"/>
      <c r="P442" s="250">
        <v>133.52000000000001</v>
      </c>
      <c r="Q442" s="656">
        <f t="shared" ref="Q442:Q443" si="234">ROUND(M442*P442,2)</f>
        <v>12846893.84</v>
      </c>
      <c r="R442" s="129"/>
      <c r="S442" s="261"/>
      <c r="T442" s="143">
        <f t="shared" ref="T442" si="235">ROUND(M442*S442,2)</f>
        <v>0</v>
      </c>
      <c r="U442" s="251"/>
      <c r="V442" s="262">
        <f>P442+S442</f>
        <v>133.52000000000001</v>
      </c>
      <c r="W442" s="143">
        <f t="shared" si="225"/>
        <v>12846893.84</v>
      </c>
      <c r="X442" s="792">
        <f>IF(N442=0,0)+IF(N442&gt;0,W442/N442)</f>
        <v>0.97466968391853415</v>
      </c>
      <c r="Y442" s="793"/>
      <c r="Z442" s="6">
        <v>8558586.9179999996</v>
      </c>
      <c r="AA442" s="6">
        <f t="shared" si="224"/>
        <v>4288306.9220000003</v>
      </c>
      <c r="AB442" s="7">
        <f t="shared" si="228"/>
        <v>333872.99000000022</v>
      </c>
      <c r="AC442" s="19"/>
      <c r="AD442" s="6">
        <f>+Z442/M442</f>
        <v>88.95088100855358</v>
      </c>
      <c r="AE442" s="79">
        <f t="shared" si="229"/>
        <v>-333872.99000000022</v>
      </c>
      <c r="AG442" s="19">
        <v>37</v>
      </c>
      <c r="AH442" s="253"/>
    </row>
    <row r="443" spans="1:34" s="80" customFormat="1" ht="21.75" customHeight="1">
      <c r="A443" s="19"/>
      <c r="B443" s="254" t="s">
        <v>256</v>
      </c>
      <c r="C443" s="819" t="s">
        <v>138</v>
      </c>
      <c r="D443" s="820"/>
      <c r="E443" s="820"/>
      <c r="F443" s="820"/>
      <c r="G443" s="820"/>
      <c r="H443" s="820"/>
      <c r="I443" s="820"/>
      <c r="J443" s="821"/>
      <c r="K443" s="255" t="s">
        <v>74</v>
      </c>
      <c r="L443" s="162">
        <v>136.99</v>
      </c>
      <c r="M443" s="163">
        <f>+M442-AG442</f>
        <v>96180</v>
      </c>
      <c r="N443" s="143"/>
      <c r="O443" s="129"/>
      <c r="P443" s="250">
        <v>-88.99</v>
      </c>
      <c r="Q443" s="656">
        <f t="shared" si="234"/>
        <v>-8559058.1999999993</v>
      </c>
      <c r="R443" s="129"/>
      <c r="S443" s="261">
        <v>88.99</v>
      </c>
      <c r="T443" s="143">
        <f>ROUND(M443*S443,2)</f>
        <v>8559058.1999999993</v>
      </c>
      <c r="U443" s="129"/>
      <c r="V443" s="262">
        <f>P443+S443</f>
        <v>0</v>
      </c>
      <c r="W443" s="654">
        <f t="shared" si="225"/>
        <v>0</v>
      </c>
      <c r="X443" s="792">
        <f>IF(N443=0,0)+IF(N443&gt;0,W443/N443)</f>
        <v>0</v>
      </c>
      <c r="Y443" s="793"/>
      <c r="Z443" s="6"/>
      <c r="AA443" s="6"/>
      <c r="AB443" s="7"/>
      <c r="AC443" s="19"/>
      <c r="AD443" s="6"/>
      <c r="AE443" s="79"/>
      <c r="AG443" s="19"/>
      <c r="AH443" s="253"/>
    </row>
    <row r="444" spans="1:34" s="80" customFormat="1" ht="21.75" customHeight="1">
      <c r="A444" s="19"/>
      <c r="B444" s="453">
        <v>6</v>
      </c>
      <c r="C444" s="864" t="s">
        <v>141</v>
      </c>
      <c r="D444" s="865"/>
      <c r="E444" s="865"/>
      <c r="F444" s="865"/>
      <c r="G444" s="865"/>
      <c r="H444" s="865"/>
      <c r="I444" s="865"/>
      <c r="J444" s="866"/>
      <c r="K444" s="454"/>
      <c r="L444" s="455"/>
      <c r="M444" s="456"/>
      <c r="N444" s="456"/>
      <c r="O444" s="111"/>
      <c r="P444" s="250"/>
      <c r="Q444" s="277">
        <f>ROUND(M444*P444,2)</f>
        <v>0</v>
      </c>
      <c r="R444" s="666"/>
      <c r="S444" s="732"/>
      <c r="T444" s="143">
        <f>ROUND(M444*S444,2)</f>
        <v>0</v>
      </c>
      <c r="U444" s="153"/>
      <c r="V444" s="733">
        <f t="shared" si="218"/>
        <v>0</v>
      </c>
      <c r="W444" s="143">
        <f t="shared" si="225"/>
        <v>0</v>
      </c>
      <c r="X444" s="857">
        <f t="shared" si="219"/>
        <v>0</v>
      </c>
      <c r="Y444" s="858"/>
      <c r="Z444" s="6"/>
      <c r="AA444" s="6">
        <f t="shared" si="224"/>
        <v>0</v>
      </c>
      <c r="AB444" s="7">
        <f t="shared" si="228"/>
        <v>0</v>
      </c>
      <c r="AC444" s="19"/>
      <c r="AD444" s="6" t="e">
        <f>+Z444/M444</f>
        <v>#DIV/0!</v>
      </c>
      <c r="AE444" s="79">
        <f t="shared" si="229"/>
        <v>0</v>
      </c>
      <c r="AG444" s="19"/>
      <c r="AH444" s="253"/>
    </row>
    <row r="445" spans="1:34" s="80" customFormat="1" ht="21.75" customHeight="1">
      <c r="A445" s="19"/>
      <c r="B445" s="258">
        <v>6.1</v>
      </c>
      <c r="C445" s="813" t="s">
        <v>142</v>
      </c>
      <c r="D445" s="814"/>
      <c r="E445" s="814"/>
      <c r="F445" s="814"/>
      <c r="G445" s="814"/>
      <c r="H445" s="814"/>
      <c r="I445" s="814"/>
      <c r="J445" s="815"/>
      <c r="K445" s="161"/>
      <c r="L445" s="162"/>
      <c r="M445" s="163"/>
      <c r="N445" s="143">
        <f>ROUND(L445*M445,2)</f>
        <v>0</v>
      </c>
      <c r="O445" s="129"/>
      <c r="P445" s="250"/>
      <c r="Q445" s="277">
        <f>ROUND(M445*P445,2)</f>
        <v>0</v>
      </c>
      <c r="R445" s="666"/>
      <c r="S445" s="732"/>
      <c r="T445" s="143">
        <f>ROUND(M445*S445,2)</f>
        <v>0</v>
      </c>
      <c r="U445" s="153"/>
      <c r="V445" s="733">
        <f t="shared" si="218"/>
        <v>0</v>
      </c>
      <c r="W445" s="143">
        <f t="shared" si="225"/>
        <v>0</v>
      </c>
      <c r="X445" s="857">
        <f t="shared" si="219"/>
        <v>0</v>
      </c>
      <c r="Y445" s="858"/>
      <c r="Z445" s="6"/>
      <c r="AA445" s="6">
        <f t="shared" si="224"/>
        <v>0</v>
      </c>
      <c r="AB445" s="7">
        <f t="shared" si="228"/>
        <v>0</v>
      </c>
      <c r="AC445" s="19"/>
      <c r="AD445" s="6" t="e">
        <f>+Z445/M445</f>
        <v>#DIV/0!</v>
      </c>
      <c r="AE445" s="79">
        <f t="shared" si="229"/>
        <v>0</v>
      </c>
      <c r="AG445" s="19"/>
      <c r="AH445" s="253"/>
    </row>
    <row r="446" spans="1:34" s="80" customFormat="1" ht="21.75" customHeight="1">
      <c r="A446" s="19"/>
      <c r="B446" s="254" t="s">
        <v>143</v>
      </c>
      <c r="C446" s="819" t="s">
        <v>333</v>
      </c>
      <c r="D446" s="820"/>
      <c r="E446" s="820"/>
      <c r="F446" s="820"/>
      <c r="G446" s="820"/>
      <c r="H446" s="820"/>
      <c r="I446" s="820"/>
      <c r="J446" s="821"/>
      <c r="K446" s="255" t="s">
        <v>145</v>
      </c>
      <c r="L446" s="162">
        <v>37.840000000000003</v>
      </c>
      <c r="M446" s="163">
        <v>45103</v>
      </c>
      <c r="N446" s="263">
        <f>ROUND(L446*M446,2)</f>
        <v>1706697.52</v>
      </c>
      <c r="O446" s="129"/>
      <c r="P446" s="250"/>
      <c r="Q446" s="277">
        <f>ROUND(M446*P446,2)</f>
        <v>0</v>
      </c>
      <c r="R446" s="666"/>
      <c r="S446" s="732"/>
      <c r="T446" s="143">
        <f>ROUND(M446*S446,2)</f>
        <v>0</v>
      </c>
      <c r="U446" s="153"/>
      <c r="V446" s="733">
        <f t="shared" si="218"/>
        <v>0</v>
      </c>
      <c r="W446" s="143">
        <f t="shared" si="225"/>
        <v>0</v>
      </c>
      <c r="X446" s="857">
        <f t="shared" si="219"/>
        <v>0</v>
      </c>
      <c r="Y446" s="858"/>
      <c r="Z446" s="6"/>
      <c r="AA446" s="6">
        <f t="shared" si="224"/>
        <v>0</v>
      </c>
      <c r="AB446" s="7">
        <f t="shared" si="228"/>
        <v>1706697.52</v>
      </c>
      <c r="AC446" s="19"/>
      <c r="AD446" s="6">
        <f>+Z446/M446</f>
        <v>0</v>
      </c>
      <c r="AE446" s="79">
        <f t="shared" si="229"/>
        <v>-1706697.52</v>
      </c>
      <c r="AG446" s="19">
        <v>59</v>
      </c>
      <c r="AH446" s="253"/>
    </row>
    <row r="447" spans="1:34" s="80" customFormat="1" ht="21.75" customHeight="1">
      <c r="A447" s="19"/>
      <c r="B447" s="258">
        <v>6.2</v>
      </c>
      <c r="C447" s="813" t="s">
        <v>258</v>
      </c>
      <c r="D447" s="814"/>
      <c r="E447" s="814"/>
      <c r="F447" s="814"/>
      <c r="G447" s="814"/>
      <c r="H447" s="814"/>
      <c r="I447" s="814"/>
      <c r="J447" s="815"/>
      <c r="K447" s="161"/>
      <c r="L447" s="162"/>
      <c r="M447" s="163"/>
      <c r="N447" s="143">
        <f>ROUND(L447*M447,2)</f>
        <v>0</v>
      </c>
      <c r="O447" s="129"/>
      <c r="P447" s="250"/>
      <c r="Q447" s="277">
        <f t="shared" ref="Q447:Q456" si="236">ROUND(M447*P447,2)</f>
        <v>0</v>
      </c>
      <c r="R447" s="666"/>
      <c r="S447" s="732"/>
      <c r="T447" s="143">
        <f t="shared" ref="T447:T455" si="237">ROUND(M447*S447,2)</f>
        <v>0</v>
      </c>
      <c r="U447" s="153"/>
      <c r="V447" s="733">
        <f t="shared" si="218"/>
        <v>0</v>
      </c>
      <c r="W447" s="143">
        <f t="shared" ref="W447:W454" si="238">ROUND(M447*V447,2)</f>
        <v>0</v>
      </c>
      <c r="X447" s="857">
        <f t="shared" si="219"/>
        <v>0</v>
      </c>
      <c r="Y447" s="858"/>
      <c r="Z447" s="6"/>
      <c r="AA447" s="6">
        <f t="shared" si="224"/>
        <v>0</v>
      </c>
      <c r="AB447" s="7">
        <f t="shared" si="228"/>
        <v>0</v>
      </c>
      <c r="AC447" s="19"/>
      <c r="AD447" s="6" t="e">
        <f t="shared" ref="AD447:AD455" si="239">+Z447/M447</f>
        <v>#DIV/0!</v>
      </c>
      <c r="AE447" s="79">
        <f t="shared" si="229"/>
        <v>0</v>
      </c>
      <c r="AG447" s="19"/>
      <c r="AH447" s="253"/>
    </row>
    <row r="448" spans="1:34" s="80" customFormat="1" ht="21.75" customHeight="1">
      <c r="A448" s="19"/>
      <c r="B448" s="245" t="s">
        <v>259</v>
      </c>
      <c r="C448" s="816" t="s">
        <v>260</v>
      </c>
      <c r="D448" s="817"/>
      <c r="E448" s="817"/>
      <c r="F448" s="817"/>
      <c r="G448" s="817"/>
      <c r="H448" s="817"/>
      <c r="I448" s="817"/>
      <c r="J448" s="818"/>
      <c r="K448" s="246" t="s">
        <v>145</v>
      </c>
      <c r="L448" s="247">
        <v>16.38</v>
      </c>
      <c r="M448" s="248">
        <v>68970</v>
      </c>
      <c r="N448" s="249">
        <f>ROUND(L448*M448,2)</f>
        <v>1129728.6000000001</v>
      </c>
      <c r="O448" s="129"/>
      <c r="P448" s="250">
        <v>13.98</v>
      </c>
      <c r="Q448" s="277">
        <f t="shared" si="236"/>
        <v>964200.6</v>
      </c>
      <c r="R448" s="666"/>
      <c r="S448" s="732"/>
      <c r="T448" s="143">
        <f t="shared" si="237"/>
        <v>0</v>
      </c>
      <c r="U448" s="153"/>
      <c r="V448" s="733">
        <f t="shared" si="218"/>
        <v>13.98</v>
      </c>
      <c r="W448" s="143">
        <f t="shared" si="238"/>
        <v>964200.6</v>
      </c>
      <c r="X448" s="792">
        <f>IF(N448=0,0)+IF(N448&gt;0,W448/N448)</f>
        <v>0.85347985347985333</v>
      </c>
      <c r="Y448" s="793"/>
      <c r="Z448" s="6"/>
      <c r="AA448" s="6">
        <f t="shared" si="224"/>
        <v>964200.6</v>
      </c>
      <c r="AB448" s="7">
        <f t="shared" si="228"/>
        <v>165528.00000000012</v>
      </c>
      <c r="AC448" s="19"/>
      <c r="AD448" s="6">
        <f t="shared" si="239"/>
        <v>0</v>
      </c>
      <c r="AE448" s="79">
        <f t="shared" si="229"/>
        <v>-165528.00000000012</v>
      </c>
      <c r="AG448" s="19">
        <v>150</v>
      </c>
      <c r="AH448" s="253"/>
    </row>
    <row r="449" spans="1:34" s="80" customFormat="1" ht="21.75" customHeight="1">
      <c r="A449" s="19"/>
      <c r="B449" s="254" t="s">
        <v>259</v>
      </c>
      <c r="C449" s="819" t="s">
        <v>260</v>
      </c>
      <c r="D449" s="820"/>
      <c r="E449" s="820"/>
      <c r="F449" s="820"/>
      <c r="G449" s="820"/>
      <c r="H449" s="820"/>
      <c r="I449" s="820"/>
      <c r="J449" s="821"/>
      <c r="K449" s="255" t="s">
        <v>145</v>
      </c>
      <c r="L449" s="162">
        <v>16.38</v>
      </c>
      <c r="M449" s="163">
        <v>68820</v>
      </c>
      <c r="N449" s="263"/>
      <c r="O449" s="129"/>
      <c r="P449" s="250"/>
      <c r="Q449" s="277"/>
      <c r="R449" s="666"/>
      <c r="S449" s="732"/>
      <c r="T449" s="143"/>
      <c r="U449" s="153"/>
      <c r="V449" s="733"/>
      <c r="W449" s="143"/>
      <c r="X449" s="671"/>
      <c r="Y449" s="366"/>
      <c r="Z449" s="6"/>
      <c r="AA449" s="6"/>
      <c r="AB449" s="7"/>
      <c r="AC449" s="19"/>
      <c r="AD449" s="6"/>
      <c r="AE449" s="79"/>
      <c r="AG449" s="19"/>
      <c r="AH449" s="253"/>
    </row>
    <row r="450" spans="1:34" s="80" customFormat="1" ht="21.75" customHeight="1">
      <c r="A450" s="19"/>
      <c r="B450" s="453">
        <v>7</v>
      </c>
      <c r="C450" s="864" t="s">
        <v>261</v>
      </c>
      <c r="D450" s="865"/>
      <c r="E450" s="865"/>
      <c r="F450" s="865"/>
      <c r="G450" s="865"/>
      <c r="H450" s="865"/>
      <c r="I450" s="865"/>
      <c r="J450" s="866"/>
      <c r="K450" s="454"/>
      <c r="L450" s="455"/>
      <c r="M450" s="456"/>
      <c r="N450" s="456"/>
      <c r="O450" s="111"/>
      <c r="P450" s="250"/>
      <c r="Q450" s="277">
        <f t="shared" si="236"/>
        <v>0</v>
      </c>
      <c r="R450" s="666"/>
      <c r="S450" s="732"/>
      <c r="T450" s="143">
        <f t="shared" si="237"/>
        <v>0</v>
      </c>
      <c r="U450" s="153"/>
      <c r="V450" s="733">
        <f t="shared" si="218"/>
        <v>0</v>
      </c>
      <c r="W450" s="143">
        <f t="shared" si="238"/>
        <v>0</v>
      </c>
      <c r="X450" s="857">
        <f t="shared" si="219"/>
        <v>0</v>
      </c>
      <c r="Y450" s="858"/>
      <c r="Z450" s="6"/>
      <c r="AA450" s="6">
        <f t="shared" si="224"/>
        <v>0</v>
      </c>
      <c r="AB450" s="7">
        <f t="shared" si="228"/>
        <v>0</v>
      </c>
      <c r="AC450" s="19"/>
      <c r="AD450" s="6" t="e">
        <f t="shared" si="239"/>
        <v>#DIV/0!</v>
      </c>
      <c r="AE450" s="79">
        <f t="shared" si="229"/>
        <v>0</v>
      </c>
      <c r="AG450" s="19"/>
      <c r="AH450" s="253"/>
    </row>
    <row r="451" spans="1:34" s="80" customFormat="1" ht="21.75" customHeight="1">
      <c r="A451" s="19"/>
      <c r="B451" s="258">
        <v>7.1</v>
      </c>
      <c r="C451" s="813" t="s">
        <v>262</v>
      </c>
      <c r="D451" s="814"/>
      <c r="E451" s="814"/>
      <c r="F451" s="814"/>
      <c r="G451" s="814"/>
      <c r="H451" s="814"/>
      <c r="I451" s="814"/>
      <c r="J451" s="815"/>
      <c r="K451" s="161"/>
      <c r="L451" s="162"/>
      <c r="M451" s="163"/>
      <c r="N451" s="143">
        <f>ROUND(L451*M451,2)</f>
        <v>0</v>
      </c>
      <c r="O451" s="129"/>
      <c r="P451" s="250"/>
      <c r="Q451" s="277">
        <f t="shared" si="236"/>
        <v>0</v>
      </c>
      <c r="R451" s="666"/>
      <c r="S451" s="732"/>
      <c r="T451" s="143">
        <f t="shared" si="237"/>
        <v>0</v>
      </c>
      <c r="U451" s="153"/>
      <c r="V451" s="733">
        <f t="shared" si="218"/>
        <v>0</v>
      </c>
      <c r="W451" s="143">
        <f t="shared" si="238"/>
        <v>0</v>
      </c>
      <c r="X451" s="857">
        <f t="shared" si="219"/>
        <v>0</v>
      </c>
      <c r="Y451" s="858"/>
      <c r="Z451" s="6"/>
      <c r="AA451" s="6">
        <f t="shared" si="224"/>
        <v>0</v>
      </c>
      <c r="AB451" s="7">
        <f t="shared" si="228"/>
        <v>0</v>
      </c>
      <c r="AC451" s="19"/>
      <c r="AD451" s="6" t="e">
        <f t="shared" si="239"/>
        <v>#DIV/0!</v>
      </c>
      <c r="AE451" s="79">
        <f t="shared" si="229"/>
        <v>0</v>
      </c>
      <c r="AG451" s="19"/>
      <c r="AH451" s="253"/>
    </row>
    <row r="452" spans="1:34" s="80" customFormat="1" ht="21.75" customHeight="1">
      <c r="A452" s="19"/>
      <c r="B452" s="245" t="s">
        <v>263</v>
      </c>
      <c r="C452" s="816" t="s">
        <v>264</v>
      </c>
      <c r="D452" s="817"/>
      <c r="E452" s="817"/>
      <c r="F452" s="817"/>
      <c r="G452" s="817"/>
      <c r="H452" s="817"/>
      <c r="I452" s="817"/>
      <c r="J452" s="818"/>
      <c r="K452" s="246" t="s">
        <v>145</v>
      </c>
      <c r="L452" s="247">
        <v>40</v>
      </c>
      <c r="M452" s="248">
        <v>26911</v>
      </c>
      <c r="N452" s="249">
        <f>ROUND(L452*M452,2)</f>
        <v>1076440</v>
      </c>
      <c r="O452" s="129"/>
      <c r="P452" s="250">
        <v>10</v>
      </c>
      <c r="Q452" s="277">
        <f t="shared" si="236"/>
        <v>269110</v>
      </c>
      <c r="R452" s="666"/>
      <c r="S452" s="732"/>
      <c r="T452" s="143">
        <f t="shared" si="237"/>
        <v>0</v>
      </c>
      <c r="U452" s="153"/>
      <c r="V452" s="737">
        <f t="shared" si="218"/>
        <v>10</v>
      </c>
      <c r="W452" s="143">
        <f t="shared" si="238"/>
        <v>269110</v>
      </c>
      <c r="X452" s="792">
        <f>IF(N452=0,0)+IF(N452&gt;0,W452/N452)</f>
        <v>0.25</v>
      </c>
      <c r="Y452" s="793"/>
      <c r="Z452" s="6"/>
      <c r="AA452" s="6">
        <f t="shared" si="224"/>
        <v>269110</v>
      </c>
      <c r="AB452" s="7">
        <f t="shared" si="228"/>
        <v>807330</v>
      </c>
      <c r="AC452" s="19"/>
      <c r="AD452" s="6">
        <f t="shared" si="239"/>
        <v>0</v>
      </c>
      <c r="AE452" s="79">
        <f t="shared" si="229"/>
        <v>-807330</v>
      </c>
      <c r="AG452" s="19">
        <v>703</v>
      </c>
      <c r="AH452" s="253"/>
    </row>
    <row r="453" spans="1:34" s="80" customFormat="1" ht="21.75" customHeight="1">
      <c r="A453" s="19"/>
      <c r="B453" s="254" t="s">
        <v>263</v>
      </c>
      <c r="C453" s="819" t="s">
        <v>264</v>
      </c>
      <c r="D453" s="820"/>
      <c r="E453" s="820"/>
      <c r="F453" s="820"/>
      <c r="G453" s="820"/>
      <c r="H453" s="820"/>
      <c r="I453" s="820"/>
      <c r="J453" s="821"/>
      <c r="K453" s="255" t="s">
        <v>145</v>
      </c>
      <c r="L453" s="162">
        <v>40</v>
      </c>
      <c r="M453" s="163">
        <v>26208</v>
      </c>
      <c r="N453" s="263"/>
      <c r="O453" s="129"/>
      <c r="P453" s="250"/>
      <c r="Q453" s="277"/>
      <c r="R453" s="666"/>
      <c r="S453" s="732"/>
      <c r="T453" s="143"/>
      <c r="U453" s="153"/>
      <c r="V453" s="737"/>
      <c r="W453" s="143"/>
      <c r="X453" s="671"/>
      <c r="Y453" s="366"/>
      <c r="Z453" s="6"/>
      <c r="AA453" s="6"/>
      <c r="AB453" s="7"/>
      <c r="AC453" s="19"/>
      <c r="AD453" s="6"/>
      <c r="AE453" s="79"/>
      <c r="AG453" s="19"/>
      <c r="AH453" s="253"/>
    </row>
    <row r="454" spans="1:34" s="80" customFormat="1" ht="21.75" customHeight="1">
      <c r="A454" s="19"/>
      <c r="B454" s="258">
        <v>7.6</v>
      </c>
      <c r="C454" s="813" t="s">
        <v>265</v>
      </c>
      <c r="D454" s="814"/>
      <c r="E454" s="814"/>
      <c r="F454" s="814"/>
      <c r="G454" s="814"/>
      <c r="H454" s="814"/>
      <c r="I454" s="814"/>
      <c r="J454" s="815"/>
      <c r="K454" s="161"/>
      <c r="L454" s="162"/>
      <c r="M454" s="163"/>
      <c r="N454" s="143">
        <f>ROUND(L454*M454,2)</f>
        <v>0</v>
      </c>
      <c r="O454" s="129"/>
      <c r="P454" s="250"/>
      <c r="Q454" s="277">
        <f t="shared" si="236"/>
        <v>0</v>
      </c>
      <c r="R454" s="666"/>
      <c r="S454" s="732"/>
      <c r="T454" s="143">
        <f t="shared" si="237"/>
        <v>0</v>
      </c>
      <c r="U454" s="153"/>
      <c r="V454" s="737">
        <f t="shared" si="218"/>
        <v>0</v>
      </c>
      <c r="W454" s="143">
        <f t="shared" si="238"/>
        <v>0</v>
      </c>
      <c r="X454" s="857">
        <f t="shared" si="219"/>
        <v>0</v>
      </c>
      <c r="Y454" s="858"/>
      <c r="Z454" s="6"/>
      <c r="AA454" s="6">
        <f t="shared" si="224"/>
        <v>0</v>
      </c>
      <c r="AB454" s="7">
        <f t="shared" si="228"/>
        <v>0</v>
      </c>
      <c r="AC454" s="19"/>
      <c r="AD454" s="6" t="e">
        <f t="shared" si="239"/>
        <v>#DIV/0!</v>
      </c>
      <c r="AE454" s="79">
        <f t="shared" si="229"/>
        <v>0</v>
      </c>
      <c r="AG454" s="19"/>
      <c r="AH454" s="253"/>
    </row>
    <row r="455" spans="1:34" s="80" customFormat="1" ht="21.75" customHeight="1">
      <c r="A455" s="19"/>
      <c r="B455" s="245" t="s">
        <v>266</v>
      </c>
      <c r="C455" s="816" t="s">
        <v>267</v>
      </c>
      <c r="D455" s="817"/>
      <c r="E455" s="817"/>
      <c r="F455" s="817"/>
      <c r="G455" s="817"/>
      <c r="H455" s="817"/>
      <c r="I455" s="817"/>
      <c r="J455" s="818"/>
      <c r="K455" s="246" t="s">
        <v>63</v>
      </c>
      <c r="L455" s="247">
        <v>4</v>
      </c>
      <c r="M455" s="248">
        <v>61601</v>
      </c>
      <c r="N455" s="249">
        <f>ROUND(L455*M455,2)</f>
        <v>246404</v>
      </c>
      <c r="O455" s="129"/>
      <c r="P455" s="250">
        <v>4</v>
      </c>
      <c r="Q455" s="656">
        <f t="shared" si="236"/>
        <v>246404</v>
      </c>
      <c r="R455" s="129"/>
      <c r="S455" s="261"/>
      <c r="T455" s="143">
        <f t="shared" si="237"/>
        <v>0</v>
      </c>
      <c r="U455" s="251"/>
      <c r="V455" s="262">
        <f>P455+S455</f>
        <v>4</v>
      </c>
      <c r="W455" s="143">
        <f>ROUND(M455*V455,2)</f>
        <v>246404</v>
      </c>
      <c r="X455" s="792">
        <f>IF(N455=0,0)+IF(N455&gt;0,W455/N455)</f>
        <v>1</v>
      </c>
      <c r="Y455" s="793"/>
      <c r="Z455" s="6">
        <v>245372</v>
      </c>
      <c r="AA455" s="6">
        <f t="shared" si="224"/>
        <v>1032</v>
      </c>
      <c r="AB455" s="7">
        <f t="shared" si="228"/>
        <v>0</v>
      </c>
      <c r="AC455" s="19"/>
      <c r="AD455" s="6">
        <f t="shared" si="239"/>
        <v>3.9832470252106296</v>
      </c>
      <c r="AE455" s="79">
        <f t="shared" si="229"/>
        <v>0</v>
      </c>
      <c r="AG455" s="19">
        <v>258</v>
      </c>
      <c r="AH455" s="253"/>
    </row>
    <row r="456" spans="1:34" s="80" customFormat="1" ht="21.75" customHeight="1">
      <c r="A456" s="19"/>
      <c r="B456" s="254" t="s">
        <v>266</v>
      </c>
      <c r="C456" s="819" t="s">
        <v>267</v>
      </c>
      <c r="D456" s="820"/>
      <c r="E456" s="820"/>
      <c r="F456" s="820"/>
      <c r="G456" s="820"/>
      <c r="H456" s="820"/>
      <c r="I456" s="820"/>
      <c r="J456" s="821"/>
      <c r="K456" s="255" t="s">
        <v>63</v>
      </c>
      <c r="L456" s="162">
        <v>4</v>
      </c>
      <c r="M456" s="163">
        <f>+M455-AG455</f>
        <v>61343</v>
      </c>
      <c r="N456" s="143"/>
      <c r="O456" s="129"/>
      <c r="P456" s="250">
        <v>-4</v>
      </c>
      <c r="Q456" s="656">
        <f t="shared" si="236"/>
        <v>-245372</v>
      </c>
      <c r="R456" s="129"/>
      <c r="S456" s="261">
        <v>4</v>
      </c>
      <c r="T456" s="143">
        <f>ROUND(M456*S456,2)</f>
        <v>245372</v>
      </c>
      <c r="U456" s="129"/>
      <c r="V456" s="262">
        <f>P456+S456</f>
        <v>0</v>
      </c>
      <c r="W456" s="654">
        <f>ROUND(M456*V456,2)</f>
        <v>0</v>
      </c>
      <c r="X456" s="792">
        <f>IF(N456=0,0)+IF(N456&gt;0,W456/N456)</f>
        <v>0</v>
      </c>
      <c r="Y456" s="793"/>
      <c r="Z456" s="6"/>
      <c r="AA456" s="6"/>
      <c r="AB456" s="7"/>
      <c r="AC456" s="19"/>
      <c r="AD456" s="6"/>
      <c r="AE456" s="79"/>
      <c r="AG456" s="19"/>
      <c r="AH456" s="253"/>
    </row>
    <row r="457" spans="1:34" s="80" customFormat="1" ht="21.75" customHeight="1">
      <c r="A457" s="19"/>
      <c r="B457" s="453">
        <v>8</v>
      </c>
      <c r="C457" s="864" t="s">
        <v>146</v>
      </c>
      <c r="D457" s="865"/>
      <c r="E457" s="865"/>
      <c r="F457" s="865"/>
      <c r="G457" s="865"/>
      <c r="H457" s="865"/>
      <c r="I457" s="865"/>
      <c r="J457" s="866"/>
      <c r="K457" s="454"/>
      <c r="L457" s="455"/>
      <c r="M457" s="456"/>
      <c r="N457" s="456"/>
      <c r="O457" s="111"/>
      <c r="P457" s="250"/>
      <c r="Q457" s="277">
        <f t="shared" ref="Q457:Q478" si="240">ROUND(M457*P457,2)</f>
        <v>0</v>
      </c>
      <c r="R457" s="666"/>
      <c r="S457" s="732"/>
      <c r="T457" s="143">
        <f t="shared" ref="T457:T477" si="241">ROUND(M457*S457,2)</f>
        <v>0</v>
      </c>
      <c r="U457" s="153"/>
      <c r="V457" s="737">
        <f t="shared" si="218"/>
        <v>0</v>
      </c>
      <c r="W457" s="143">
        <f t="shared" ref="W457:W476" si="242">ROUND(M457*V457,2)</f>
        <v>0</v>
      </c>
      <c r="X457" s="857">
        <f t="shared" si="219"/>
        <v>0</v>
      </c>
      <c r="Y457" s="858"/>
      <c r="Z457" s="6">
        <f>+V455-L455</f>
        <v>0</v>
      </c>
      <c r="AA457" s="6">
        <f t="shared" si="224"/>
        <v>0</v>
      </c>
      <c r="AB457" s="7">
        <f t="shared" si="228"/>
        <v>0</v>
      </c>
      <c r="AC457" s="19"/>
      <c r="AD457" s="6" t="e">
        <f t="shared" ref="AD457:AD477" si="243">+Z457/M457</f>
        <v>#DIV/0!</v>
      </c>
      <c r="AE457" s="79">
        <f t="shared" si="229"/>
        <v>0</v>
      </c>
      <c r="AG457" s="19"/>
      <c r="AH457" s="253"/>
    </row>
    <row r="458" spans="1:34" s="80" customFormat="1" ht="21.75" customHeight="1">
      <c r="A458" s="19"/>
      <c r="B458" s="258">
        <v>8.1</v>
      </c>
      <c r="C458" s="813" t="s">
        <v>147</v>
      </c>
      <c r="D458" s="814"/>
      <c r="E458" s="814"/>
      <c r="F458" s="814"/>
      <c r="G458" s="814"/>
      <c r="H458" s="814"/>
      <c r="I458" s="814"/>
      <c r="J458" s="815"/>
      <c r="K458" s="161"/>
      <c r="L458" s="162"/>
      <c r="M458" s="163"/>
      <c r="N458" s="143">
        <f t="shared" ref="N458:N473" si="244">ROUND(L458*M458,2)</f>
        <v>0</v>
      </c>
      <c r="O458" s="129"/>
      <c r="P458" s="250"/>
      <c r="Q458" s="277">
        <f t="shared" si="240"/>
        <v>0</v>
      </c>
      <c r="R458" s="666"/>
      <c r="S458" s="732"/>
      <c r="T458" s="143">
        <f t="shared" si="241"/>
        <v>0</v>
      </c>
      <c r="U458" s="153"/>
      <c r="V458" s="737">
        <f t="shared" si="218"/>
        <v>0</v>
      </c>
      <c r="W458" s="143">
        <f t="shared" si="242"/>
        <v>0</v>
      </c>
      <c r="X458" s="857">
        <f t="shared" si="219"/>
        <v>0</v>
      </c>
      <c r="Y458" s="858"/>
      <c r="Z458" s="6"/>
      <c r="AA458" s="6">
        <f t="shared" si="224"/>
        <v>0</v>
      </c>
      <c r="AB458" s="7">
        <f t="shared" si="228"/>
        <v>0</v>
      </c>
      <c r="AC458" s="19"/>
      <c r="AD458" s="6" t="e">
        <f t="shared" si="243"/>
        <v>#DIV/0!</v>
      </c>
      <c r="AE458" s="79">
        <f t="shared" si="229"/>
        <v>0</v>
      </c>
      <c r="AG458" s="19"/>
      <c r="AH458" s="253"/>
    </row>
    <row r="459" spans="1:34" s="80" customFormat="1" ht="21.75" customHeight="1">
      <c r="A459" s="19"/>
      <c r="B459" s="245" t="s">
        <v>268</v>
      </c>
      <c r="C459" s="816" t="s">
        <v>269</v>
      </c>
      <c r="D459" s="817"/>
      <c r="E459" s="817"/>
      <c r="F459" s="817"/>
      <c r="G459" s="817"/>
      <c r="H459" s="817"/>
      <c r="I459" s="817"/>
      <c r="J459" s="818"/>
      <c r="K459" s="246" t="s">
        <v>150</v>
      </c>
      <c r="L459" s="247">
        <v>4</v>
      </c>
      <c r="M459" s="248">
        <v>98278</v>
      </c>
      <c r="N459" s="249">
        <f t="shared" si="244"/>
        <v>393112</v>
      </c>
      <c r="O459" s="129"/>
      <c r="P459" s="250">
        <v>4</v>
      </c>
      <c r="Q459" s="277">
        <f t="shared" si="240"/>
        <v>393112</v>
      </c>
      <c r="R459" s="666"/>
      <c r="S459" s="732"/>
      <c r="T459" s="143">
        <f t="shared" si="241"/>
        <v>0</v>
      </c>
      <c r="U459" s="153"/>
      <c r="V459" s="737">
        <f t="shared" si="218"/>
        <v>4</v>
      </c>
      <c r="W459" s="143">
        <f t="shared" si="242"/>
        <v>393112</v>
      </c>
      <c r="X459" s="792">
        <f>IF(N459=0,0)+IF(N459&gt;0,W459/N459)</f>
        <v>1</v>
      </c>
      <c r="Y459" s="793"/>
      <c r="Z459" s="6"/>
      <c r="AA459" s="6">
        <f t="shared" si="224"/>
        <v>393112</v>
      </c>
      <c r="AB459" s="7">
        <f t="shared" si="228"/>
        <v>0</v>
      </c>
      <c r="AC459" s="19"/>
      <c r="AD459" s="6">
        <f t="shared" si="243"/>
        <v>0</v>
      </c>
      <c r="AE459" s="79">
        <f t="shared" si="229"/>
        <v>0</v>
      </c>
      <c r="AG459" s="19">
        <v>265</v>
      </c>
      <c r="AH459" s="253"/>
    </row>
    <row r="460" spans="1:34" s="80" customFormat="1" ht="21.75" customHeight="1">
      <c r="A460" s="19"/>
      <c r="B460" s="254" t="s">
        <v>268</v>
      </c>
      <c r="C460" s="819" t="s">
        <v>269</v>
      </c>
      <c r="D460" s="820"/>
      <c r="E460" s="820"/>
      <c r="F460" s="820"/>
      <c r="G460" s="820"/>
      <c r="H460" s="820"/>
      <c r="I460" s="820"/>
      <c r="J460" s="821"/>
      <c r="K460" s="255" t="s">
        <v>150</v>
      </c>
      <c r="L460" s="162">
        <v>4</v>
      </c>
      <c r="M460" s="163">
        <v>98013</v>
      </c>
      <c r="N460" s="263"/>
      <c r="O460" s="129"/>
      <c r="P460" s="250"/>
      <c r="Q460" s="277"/>
      <c r="R460" s="666"/>
      <c r="S460" s="732"/>
      <c r="T460" s="143"/>
      <c r="U460" s="153"/>
      <c r="V460" s="737"/>
      <c r="W460" s="143"/>
      <c r="X460" s="671"/>
      <c r="Y460" s="366"/>
      <c r="Z460" s="6"/>
      <c r="AA460" s="6"/>
      <c r="AB460" s="7"/>
      <c r="AC460" s="19"/>
      <c r="AD460" s="6"/>
      <c r="AE460" s="79"/>
      <c r="AG460" s="19"/>
      <c r="AH460" s="253"/>
    </row>
    <row r="461" spans="1:34" s="80" customFormat="1" ht="21.75" customHeight="1">
      <c r="A461" s="19"/>
      <c r="B461" s="245" t="s">
        <v>148</v>
      </c>
      <c r="C461" s="816" t="s">
        <v>149</v>
      </c>
      <c r="D461" s="817"/>
      <c r="E461" s="817"/>
      <c r="F461" s="817"/>
      <c r="G461" s="817"/>
      <c r="H461" s="817"/>
      <c r="I461" s="817"/>
      <c r="J461" s="818"/>
      <c r="K461" s="246" t="s">
        <v>150</v>
      </c>
      <c r="L461" s="247">
        <v>6</v>
      </c>
      <c r="M461" s="248">
        <v>112036</v>
      </c>
      <c r="N461" s="249">
        <f t="shared" si="244"/>
        <v>672216</v>
      </c>
      <c r="O461" s="129"/>
      <c r="P461" s="250">
        <v>1</v>
      </c>
      <c r="Q461" s="277">
        <f t="shared" si="240"/>
        <v>112036</v>
      </c>
      <c r="R461" s="666"/>
      <c r="S461" s="732"/>
      <c r="T461" s="143">
        <f t="shared" si="241"/>
        <v>0</v>
      </c>
      <c r="U461" s="153"/>
      <c r="V461" s="737">
        <f t="shared" si="218"/>
        <v>1</v>
      </c>
      <c r="W461" s="143">
        <f t="shared" si="242"/>
        <v>112036</v>
      </c>
      <c r="X461" s="792">
        <f>IF(N461=0,0)+IF(N461&gt;0,W461/N461)</f>
        <v>0.16666666666666666</v>
      </c>
      <c r="Y461" s="793"/>
      <c r="Z461" s="6"/>
      <c r="AA461" s="6">
        <f t="shared" si="224"/>
        <v>112036</v>
      </c>
      <c r="AB461" s="7">
        <f t="shared" si="228"/>
        <v>560180</v>
      </c>
      <c r="AC461" s="19"/>
      <c r="AD461" s="6">
        <f t="shared" si="243"/>
        <v>0</v>
      </c>
      <c r="AE461" s="79">
        <f t="shared" si="229"/>
        <v>-560180</v>
      </c>
      <c r="AG461" s="19">
        <v>8</v>
      </c>
      <c r="AH461" s="253"/>
    </row>
    <row r="462" spans="1:34" s="80" customFormat="1" ht="21.75" customHeight="1">
      <c r="A462" s="19"/>
      <c r="B462" s="254" t="s">
        <v>148</v>
      </c>
      <c r="C462" s="819" t="s">
        <v>149</v>
      </c>
      <c r="D462" s="820"/>
      <c r="E462" s="820"/>
      <c r="F462" s="820"/>
      <c r="G462" s="820"/>
      <c r="H462" s="820"/>
      <c r="I462" s="820"/>
      <c r="J462" s="821"/>
      <c r="K462" s="255" t="s">
        <v>150</v>
      </c>
      <c r="L462" s="162">
        <v>6</v>
      </c>
      <c r="M462" s="163">
        <v>112028</v>
      </c>
      <c r="N462" s="263"/>
      <c r="O462" s="129"/>
      <c r="P462" s="250"/>
      <c r="Q462" s="277"/>
      <c r="R462" s="666"/>
      <c r="S462" s="732"/>
      <c r="T462" s="143"/>
      <c r="U462" s="153"/>
      <c r="V462" s="737"/>
      <c r="W462" s="143"/>
      <c r="X462" s="671"/>
      <c r="Y462" s="366"/>
      <c r="Z462" s="6"/>
      <c r="AA462" s="6"/>
      <c r="AB462" s="7"/>
      <c r="AC462" s="19"/>
      <c r="AD462" s="6"/>
      <c r="AE462" s="79"/>
      <c r="AG462" s="19"/>
      <c r="AH462" s="253"/>
    </row>
    <row r="463" spans="1:34" s="80" customFormat="1" ht="21.75" customHeight="1">
      <c r="A463" s="19"/>
      <c r="B463" s="245" t="s">
        <v>151</v>
      </c>
      <c r="C463" s="828" t="s">
        <v>152</v>
      </c>
      <c r="D463" s="829"/>
      <c r="E463" s="829"/>
      <c r="F463" s="829"/>
      <c r="G463" s="829"/>
      <c r="H463" s="829"/>
      <c r="I463" s="829"/>
      <c r="J463" s="830"/>
      <c r="K463" s="246" t="s">
        <v>150</v>
      </c>
      <c r="L463" s="247">
        <v>26</v>
      </c>
      <c r="M463" s="248">
        <v>102355</v>
      </c>
      <c r="N463" s="249">
        <f t="shared" si="244"/>
        <v>2661230</v>
      </c>
      <c r="O463" s="129"/>
      <c r="P463" s="250">
        <v>11</v>
      </c>
      <c r="Q463" s="277">
        <f t="shared" si="240"/>
        <v>1125905</v>
      </c>
      <c r="R463" s="666"/>
      <c r="S463" s="732"/>
      <c r="T463" s="143">
        <f t="shared" si="241"/>
        <v>0</v>
      </c>
      <c r="U463" s="153"/>
      <c r="V463" s="737">
        <f t="shared" si="218"/>
        <v>11</v>
      </c>
      <c r="W463" s="143">
        <f t="shared" si="242"/>
        <v>1125905</v>
      </c>
      <c r="X463" s="792">
        <f>IF(N463=0,0)+IF(N463&gt;0,W463/N463)</f>
        <v>0.42307692307692307</v>
      </c>
      <c r="Y463" s="793"/>
      <c r="Z463" s="6"/>
      <c r="AA463" s="6">
        <f t="shared" si="224"/>
        <v>1125905</v>
      </c>
      <c r="AB463" s="7">
        <f t="shared" si="228"/>
        <v>1535325</v>
      </c>
      <c r="AC463" s="19"/>
      <c r="AD463" s="6">
        <f t="shared" si="243"/>
        <v>0</v>
      </c>
      <c r="AE463" s="79">
        <f t="shared" si="229"/>
        <v>-1535325</v>
      </c>
      <c r="AG463" s="19">
        <v>109</v>
      </c>
      <c r="AH463" s="253"/>
    </row>
    <row r="464" spans="1:34" s="80" customFormat="1" ht="21.75" customHeight="1">
      <c r="A464" s="19"/>
      <c r="B464" s="254" t="s">
        <v>151</v>
      </c>
      <c r="C464" s="831" t="s">
        <v>152</v>
      </c>
      <c r="D464" s="832"/>
      <c r="E464" s="832"/>
      <c r="F464" s="832"/>
      <c r="G464" s="832"/>
      <c r="H464" s="832"/>
      <c r="I464" s="832"/>
      <c r="J464" s="833"/>
      <c r="K464" s="255" t="s">
        <v>150</v>
      </c>
      <c r="L464" s="162">
        <v>26</v>
      </c>
      <c r="M464" s="163">
        <v>102246</v>
      </c>
      <c r="N464" s="263"/>
      <c r="O464" s="129"/>
      <c r="P464" s="250"/>
      <c r="Q464" s="277"/>
      <c r="R464" s="666"/>
      <c r="S464" s="732"/>
      <c r="T464" s="143"/>
      <c r="U464" s="153"/>
      <c r="V464" s="737"/>
      <c r="W464" s="143"/>
      <c r="X464" s="671"/>
      <c r="Y464" s="366"/>
      <c r="Z464" s="6"/>
      <c r="AA464" s="6"/>
      <c r="AB464" s="7"/>
      <c r="AC464" s="19"/>
      <c r="AD464" s="6"/>
      <c r="AE464" s="79"/>
      <c r="AG464" s="19"/>
      <c r="AH464" s="253"/>
    </row>
    <row r="465" spans="1:34" s="80" customFormat="1" ht="21.75" customHeight="1">
      <c r="A465" s="19"/>
      <c r="B465" s="245" t="s">
        <v>153</v>
      </c>
      <c r="C465" s="816" t="s">
        <v>154</v>
      </c>
      <c r="D465" s="817"/>
      <c r="E465" s="817"/>
      <c r="F465" s="817"/>
      <c r="G465" s="817"/>
      <c r="H465" s="817"/>
      <c r="I465" s="817"/>
      <c r="J465" s="818"/>
      <c r="K465" s="246" t="s">
        <v>150</v>
      </c>
      <c r="L465" s="247">
        <v>19</v>
      </c>
      <c r="M465" s="248">
        <v>115317</v>
      </c>
      <c r="N465" s="249">
        <f t="shared" si="244"/>
        <v>2191023</v>
      </c>
      <c r="O465" s="129"/>
      <c r="P465" s="250">
        <v>14</v>
      </c>
      <c r="Q465" s="277">
        <f t="shared" si="240"/>
        <v>1614438</v>
      </c>
      <c r="R465" s="666"/>
      <c r="S465" s="670"/>
      <c r="T465" s="143">
        <f t="shared" si="241"/>
        <v>0</v>
      </c>
      <c r="U465" s="153"/>
      <c r="V465" s="737">
        <f t="shared" si="218"/>
        <v>14</v>
      </c>
      <c r="W465" s="143">
        <f t="shared" si="242"/>
        <v>1614438</v>
      </c>
      <c r="X465" s="792">
        <f>IF(N465=0,0)+IF(N465&gt;0,W465/N465)</f>
        <v>0.73684210526315785</v>
      </c>
      <c r="Y465" s="793"/>
      <c r="Z465" s="6"/>
      <c r="AA465" s="6">
        <f t="shared" si="224"/>
        <v>1614438</v>
      </c>
      <c r="AB465" s="7">
        <f t="shared" si="228"/>
        <v>576585</v>
      </c>
      <c r="AC465" s="19"/>
      <c r="AD465" s="6">
        <f t="shared" si="243"/>
        <v>0</v>
      </c>
      <c r="AE465" s="79">
        <f t="shared" si="229"/>
        <v>-576585</v>
      </c>
      <c r="AG465" s="19">
        <v>75</v>
      </c>
      <c r="AH465" s="253"/>
    </row>
    <row r="466" spans="1:34" s="80" customFormat="1" ht="21.75" customHeight="1">
      <c r="A466" s="19"/>
      <c r="B466" s="254" t="s">
        <v>153</v>
      </c>
      <c r="C466" s="819" t="s">
        <v>154</v>
      </c>
      <c r="D466" s="820"/>
      <c r="E466" s="820"/>
      <c r="F466" s="820"/>
      <c r="G466" s="820"/>
      <c r="H466" s="820"/>
      <c r="I466" s="820"/>
      <c r="J466" s="821"/>
      <c r="K466" s="255" t="s">
        <v>150</v>
      </c>
      <c r="L466" s="162">
        <v>19</v>
      </c>
      <c r="M466" s="163">
        <v>115242</v>
      </c>
      <c r="N466" s="263"/>
      <c r="O466" s="129"/>
      <c r="P466" s="250"/>
      <c r="Q466" s="277"/>
      <c r="R466" s="666"/>
      <c r="S466" s="670"/>
      <c r="T466" s="143"/>
      <c r="U466" s="153"/>
      <c r="V466" s="733"/>
      <c r="W466" s="143"/>
      <c r="X466" s="671"/>
      <c r="Y466" s="366"/>
      <c r="Z466" s="6"/>
      <c r="AA466" s="6"/>
      <c r="AB466" s="7"/>
      <c r="AC466" s="19"/>
      <c r="AD466" s="6"/>
      <c r="AE466" s="79"/>
      <c r="AG466" s="19"/>
      <c r="AH466" s="253"/>
    </row>
    <row r="467" spans="1:34" s="80" customFormat="1" ht="21.75" customHeight="1">
      <c r="A467" s="19"/>
      <c r="B467" s="258">
        <v>8.3000000000000007</v>
      </c>
      <c r="C467" s="813" t="s">
        <v>270</v>
      </c>
      <c r="D467" s="814"/>
      <c r="E467" s="814"/>
      <c r="F467" s="814"/>
      <c r="G467" s="814"/>
      <c r="H467" s="814"/>
      <c r="I467" s="814"/>
      <c r="J467" s="815"/>
      <c r="K467" s="161"/>
      <c r="L467" s="162"/>
      <c r="M467" s="163"/>
      <c r="N467" s="143">
        <f t="shared" si="244"/>
        <v>0</v>
      </c>
      <c r="O467" s="129"/>
      <c r="P467" s="250"/>
      <c r="Q467" s="277">
        <f t="shared" si="240"/>
        <v>0</v>
      </c>
      <c r="R467" s="666"/>
      <c r="S467" s="670"/>
      <c r="T467" s="143">
        <f t="shared" si="241"/>
        <v>0</v>
      </c>
      <c r="U467" s="153"/>
      <c r="V467" s="733">
        <f t="shared" si="218"/>
        <v>0</v>
      </c>
      <c r="W467" s="143">
        <f t="shared" si="242"/>
        <v>0</v>
      </c>
      <c r="X467" s="857">
        <f t="shared" si="219"/>
        <v>0</v>
      </c>
      <c r="Y467" s="858"/>
      <c r="Z467" s="6"/>
      <c r="AA467" s="6">
        <f t="shared" si="224"/>
        <v>0</v>
      </c>
      <c r="AB467" s="7">
        <f t="shared" si="228"/>
        <v>0</v>
      </c>
      <c r="AC467" s="19"/>
      <c r="AD467" s="6" t="e">
        <f t="shared" si="243"/>
        <v>#DIV/0!</v>
      </c>
      <c r="AE467" s="79">
        <f t="shared" si="229"/>
        <v>0</v>
      </c>
      <c r="AG467" s="19"/>
      <c r="AH467" s="253"/>
    </row>
    <row r="468" spans="1:34" s="80" customFormat="1" ht="21.75" customHeight="1">
      <c r="A468" s="19"/>
      <c r="B468" s="245" t="s">
        <v>271</v>
      </c>
      <c r="C468" s="816" t="s">
        <v>272</v>
      </c>
      <c r="D468" s="817"/>
      <c r="E468" s="817"/>
      <c r="F468" s="817"/>
      <c r="G468" s="817"/>
      <c r="H468" s="817"/>
      <c r="I468" s="817"/>
      <c r="J468" s="818"/>
      <c r="K468" s="246" t="s">
        <v>145</v>
      </c>
      <c r="L468" s="247">
        <v>105.28</v>
      </c>
      <c r="M468" s="248">
        <v>17878</v>
      </c>
      <c r="N468" s="249">
        <f t="shared" si="244"/>
        <v>1882195.84</v>
      </c>
      <c r="O468" s="129"/>
      <c r="P468" s="250">
        <v>85</v>
      </c>
      <c r="Q468" s="277">
        <f t="shared" si="240"/>
        <v>1519630</v>
      </c>
      <c r="R468" s="666"/>
      <c r="S468" s="670"/>
      <c r="T468" s="143">
        <f t="shared" si="241"/>
        <v>0</v>
      </c>
      <c r="U468" s="153"/>
      <c r="V468" s="737">
        <f t="shared" si="218"/>
        <v>85</v>
      </c>
      <c r="W468" s="143">
        <f t="shared" si="242"/>
        <v>1519630</v>
      </c>
      <c r="X468" s="792">
        <f>IF(N468=0,0)+IF(N468&gt;0,W468/N468)</f>
        <v>0.80737082066869292</v>
      </c>
      <c r="Y468" s="793"/>
      <c r="Z468" s="6"/>
      <c r="AA468" s="6">
        <f t="shared" si="224"/>
        <v>1519630</v>
      </c>
      <c r="AB468" s="7">
        <f t="shared" si="228"/>
        <v>362565.84000000008</v>
      </c>
      <c r="AC468" s="19"/>
      <c r="AD468" s="6">
        <f t="shared" si="243"/>
        <v>0</v>
      </c>
      <c r="AE468" s="79">
        <f t="shared" si="229"/>
        <v>-362565.84000000008</v>
      </c>
      <c r="AG468" s="19"/>
      <c r="AH468" s="253"/>
    </row>
    <row r="469" spans="1:34" s="80" customFormat="1" ht="21.75" customHeight="1">
      <c r="A469" s="19"/>
      <c r="B469" s="264" t="s">
        <v>271</v>
      </c>
      <c r="C469" s="796" t="s">
        <v>272</v>
      </c>
      <c r="D469" s="797"/>
      <c r="E469" s="797"/>
      <c r="F469" s="797"/>
      <c r="G469" s="797"/>
      <c r="H469" s="797"/>
      <c r="I469" s="797"/>
      <c r="J469" s="798"/>
      <c r="K469" s="161" t="s">
        <v>145</v>
      </c>
      <c r="L469" s="162">
        <v>105.28</v>
      </c>
      <c r="M469" s="163">
        <v>17604</v>
      </c>
      <c r="N469" s="143"/>
      <c r="O469" s="129"/>
      <c r="P469" s="250"/>
      <c r="Q469" s="277"/>
      <c r="R469" s="666"/>
      <c r="S469" s="670"/>
      <c r="T469" s="143"/>
      <c r="U469" s="153"/>
      <c r="V469" s="733"/>
      <c r="W469" s="143"/>
      <c r="X469" s="671"/>
      <c r="Y469" s="366"/>
      <c r="Z469" s="6"/>
      <c r="AA469" s="6"/>
      <c r="AB469" s="7"/>
      <c r="AC469" s="19"/>
      <c r="AD469" s="6"/>
      <c r="AE469" s="79"/>
      <c r="AG469" s="19"/>
      <c r="AH469" s="253"/>
    </row>
    <row r="470" spans="1:34" s="80" customFormat="1" ht="21.75" customHeight="1">
      <c r="A470" s="19"/>
      <c r="B470" s="258">
        <v>8.4</v>
      </c>
      <c r="C470" s="813" t="s">
        <v>155</v>
      </c>
      <c r="D470" s="814"/>
      <c r="E470" s="814"/>
      <c r="F470" s="814"/>
      <c r="G470" s="814"/>
      <c r="H470" s="814"/>
      <c r="I470" s="814"/>
      <c r="J470" s="815"/>
      <c r="K470" s="161"/>
      <c r="L470" s="162"/>
      <c r="M470" s="163"/>
      <c r="N470" s="143">
        <f t="shared" si="244"/>
        <v>0</v>
      </c>
      <c r="O470" s="129"/>
      <c r="P470" s="250"/>
      <c r="Q470" s="277">
        <f t="shared" si="240"/>
        <v>0</v>
      </c>
      <c r="R470" s="666"/>
      <c r="S470" s="670"/>
      <c r="T470" s="143">
        <f t="shared" si="241"/>
        <v>0</v>
      </c>
      <c r="U470" s="153"/>
      <c r="V470" s="733">
        <f t="shared" si="218"/>
        <v>0</v>
      </c>
      <c r="W470" s="143">
        <f t="shared" si="242"/>
        <v>0</v>
      </c>
      <c r="X470" s="857">
        <f t="shared" si="219"/>
        <v>0</v>
      </c>
      <c r="Y470" s="858"/>
      <c r="Z470" s="6"/>
      <c r="AA470" s="6">
        <f t="shared" si="224"/>
        <v>0</v>
      </c>
      <c r="AB470" s="7">
        <f t="shared" si="228"/>
        <v>0</v>
      </c>
      <c r="AC470" s="19"/>
      <c r="AD470" s="6" t="e">
        <f t="shared" si="243"/>
        <v>#DIV/0!</v>
      </c>
      <c r="AE470" s="79">
        <f t="shared" si="229"/>
        <v>0</v>
      </c>
      <c r="AG470" s="19"/>
      <c r="AH470" s="253"/>
    </row>
    <row r="471" spans="1:34" s="80" customFormat="1" ht="30.75" customHeight="1">
      <c r="A471" s="19"/>
      <c r="B471" s="254" t="s">
        <v>156</v>
      </c>
      <c r="C471" s="819" t="s">
        <v>157</v>
      </c>
      <c r="D471" s="820"/>
      <c r="E471" s="820"/>
      <c r="F471" s="820"/>
      <c r="G471" s="820"/>
      <c r="H471" s="820"/>
      <c r="I471" s="820"/>
      <c r="J471" s="821"/>
      <c r="K471" s="255" t="s">
        <v>150</v>
      </c>
      <c r="L471" s="162">
        <v>1</v>
      </c>
      <c r="M471" s="163">
        <v>390288</v>
      </c>
      <c r="N471" s="263">
        <f t="shared" si="244"/>
        <v>390288</v>
      </c>
      <c r="O471" s="129"/>
      <c r="P471" s="250"/>
      <c r="Q471" s="277">
        <f t="shared" si="240"/>
        <v>0</v>
      </c>
      <c r="R471" s="666"/>
      <c r="S471" s="670"/>
      <c r="T471" s="143">
        <f t="shared" si="241"/>
        <v>0</v>
      </c>
      <c r="U471" s="153"/>
      <c r="V471" s="733">
        <f t="shared" si="218"/>
        <v>0</v>
      </c>
      <c r="W471" s="143">
        <f t="shared" si="242"/>
        <v>0</v>
      </c>
      <c r="X471" s="857">
        <f t="shared" si="219"/>
        <v>0</v>
      </c>
      <c r="Y471" s="858"/>
      <c r="Z471" s="6"/>
      <c r="AA471" s="6">
        <f t="shared" si="224"/>
        <v>0</v>
      </c>
      <c r="AB471" s="7">
        <f t="shared" si="228"/>
        <v>390288</v>
      </c>
      <c r="AC471" s="19"/>
      <c r="AD471" s="6">
        <f t="shared" si="243"/>
        <v>0</v>
      </c>
      <c r="AE471" s="79">
        <f t="shared" si="229"/>
        <v>-390288</v>
      </c>
      <c r="AG471" s="19">
        <v>783</v>
      </c>
      <c r="AH471" s="253"/>
    </row>
    <row r="472" spans="1:34" s="80" customFormat="1" ht="21.75" customHeight="1">
      <c r="A472" s="19"/>
      <c r="B472" s="258">
        <v>8.6999999999999993</v>
      </c>
      <c r="C472" s="813" t="s">
        <v>273</v>
      </c>
      <c r="D472" s="814"/>
      <c r="E472" s="814"/>
      <c r="F472" s="814"/>
      <c r="G472" s="814"/>
      <c r="H472" s="814"/>
      <c r="I472" s="814"/>
      <c r="J472" s="815"/>
      <c r="K472" s="161"/>
      <c r="L472" s="162"/>
      <c r="M472" s="163"/>
      <c r="N472" s="143">
        <f t="shared" si="244"/>
        <v>0</v>
      </c>
      <c r="O472" s="129"/>
      <c r="P472" s="250"/>
      <c r="Q472" s="277">
        <f t="shared" si="240"/>
        <v>0</v>
      </c>
      <c r="R472" s="666"/>
      <c r="S472" s="670"/>
      <c r="T472" s="143">
        <f t="shared" si="241"/>
        <v>0</v>
      </c>
      <c r="U472" s="153"/>
      <c r="V472" s="733">
        <f t="shared" si="218"/>
        <v>0</v>
      </c>
      <c r="W472" s="143">
        <f t="shared" si="242"/>
        <v>0</v>
      </c>
      <c r="X472" s="857">
        <f t="shared" si="219"/>
        <v>0</v>
      </c>
      <c r="Y472" s="858"/>
      <c r="Z472" s="6"/>
      <c r="AA472" s="6">
        <f t="shared" si="224"/>
        <v>0</v>
      </c>
      <c r="AB472" s="7">
        <f t="shared" si="228"/>
        <v>0</v>
      </c>
      <c r="AC472" s="19"/>
      <c r="AD472" s="6" t="e">
        <f t="shared" si="243"/>
        <v>#DIV/0!</v>
      </c>
      <c r="AE472" s="79">
        <f t="shared" si="229"/>
        <v>0</v>
      </c>
      <c r="AG472" s="19"/>
      <c r="AH472" s="253"/>
    </row>
    <row r="473" spans="1:34" s="80" customFormat="1" ht="21.75" customHeight="1">
      <c r="A473" s="19"/>
      <c r="B473" s="245" t="s">
        <v>274</v>
      </c>
      <c r="C473" s="816" t="s">
        <v>275</v>
      </c>
      <c r="D473" s="817"/>
      <c r="E473" s="817"/>
      <c r="F473" s="817"/>
      <c r="G473" s="817"/>
      <c r="H473" s="817"/>
      <c r="I473" s="817"/>
      <c r="J473" s="818"/>
      <c r="K473" s="246" t="s">
        <v>150</v>
      </c>
      <c r="L473" s="247">
        <v>1</v>
      </c>
      <c r="M473" s="248">
        <v>1143517</v>
      </c>
      <c r="N473" s="249">
        <f t="shared" si="244"/>
        <v>1143517</v>
      </c>
      <c r="O473" s="129"/>
      <c r="P473" s="250"/>
      <c r="Q473" s="277">
        <f t="shared" si="240"/>
        <v>0</v>
      </c>
      <c r="R473" s="666"/>
      <c r="S473" s="670"/>
      <c r="T473" s="143">
        <f t="shared" si="241"/>
        <v>0</v>
      </c>
      <c r="U473" s="153"/>
      <c r="V473" s="733">
        <f t="shared" si="218"/>
        <v>0</v>
      </c>
      <c r="W473" s="143">
        <f t="shared" si="242"/>
        <v>0</v>
      </c>
      <c r="X473" s="857">
        <f t="shared" si="219"/>
        <v>0</v>
      </c>
      <c r="Y473" s="858"/>
      <c r="Z473" s="6"/>
      <c r="AA473" s="6">
        <f t="shared" si="224"/>
        <v>0</v>
      </c>
      <c r="AB473" s="7">
        <f t="shared" si="228"/>
        <v>1143517</v>
      </c>
      <c r="AC473" s="19"/>
      <c r="AD473" s="6">
        <f t="shared" si="243"/>
        <v>0</v>
      </c>
      <c r="AE473" s="79">
        <f t="shared" si="229"/>
        <v>-1143517</v>
      </c>
      <c r="AG473" s="19">
        <v>788</v>
      </c>
      <c r="AH473" s="253"/>
    </row>
    <row r="474" spans="1:34" s="80" customFormat="1" ht="21.75" customHeight="1">
      <c r="A474" s="19"/>
      <c r="B474" s="254" t="s">
        <v>274</v>
      </c>
      <c r="C474" s="819" t="s">
        <v>275</v>
      </c>
      <c r="D474" s="820"/>
      <c r="E474" s="820"/>
      <c r="F474" s="820"/>
      <c r="G474" s="820"/>
      <c r="H474" s="820"/>
      <c r="I474" s="820"/>
      <c r="J474" s="821"/>
      <c r="K474" s="255" t="s">
        <v>150</v>
      </c>
      <c r="L474" s="162">
        <v>1</v>
      </c>
      <c r="M474" s="163">
        <v>1142729</v>
      </c>
      <c r="N474" s="263"/>
      <c r="O474" s="129"/>
      <c r="P474" s="250"/>
      <c r="Q474" s="277"/>
      <c r="R474" s="666"/>
      <c r="S474" s="670"/>
      <c r="T474" s="143"/>
      <c r="U474" s="153"/>
      <c r="V474" s="733"/>
      <c r="W474" s="143"/>
      <c r="X474" s="671"/>
      <c r="Y474" s="366"/>
      <c r="Z474" s="6"/>
      <c r="AA474" s="6"/>
      <c r="AB474" s="7"/>
      <c r="AC474" s="19"/>
      <c r="AD474" s="6"/>
      <c r="AE474" s="79"/>
      <c r="AG474" s="19"/>
      <c r="AH474" s="253"/>
    </row>
    <row r="475" spans="1:34" s="80" customFormat="1" ht="21.75" customHeight="1">
      <c r="A475" s="19"/>
      <c r="B475" s="453">
        <v>9</v>
      </c>
      <c r="C475" s="864" t="s">
        <v>158</v>
      </c>
      <c r="D475" s="865"/>
      <c r="E475" s="865"/>
      <c r="F475" s="865"/>
      <c r="G475" s="865"/>
      <c r="H475" s="865"/>
      <c r="I475" s="865"/>
      <c r="J475" s="866"/>
      <c r="K475" s="454"/>
      <c r="L475" s="455"/>
      <c r="M475" s="456"/>
      <c r="N475" s="456"/>
      <c r="O475" s="111"/>
      <c r="P475" s="250"/>
      <c r="Q475" s="277">
        <f t="shared" si="240"/>
        <v>0</v>
      </c>
      <c r="R475" s="666"/>
      <c r="S475" s="670"/>
      <c r="T475" s="143">
        <f t="shared" si="241"/>
        <v>0</v>
      </c>
      <c r="U475" s="153"/>
      <c r="V475" s="733">
        <f t="shared" si="218"/>
        <v>0</v>
      </c>
      <c r="W475" s="143">
        <f t="shared" si="242"/>
        <v>0</v>
      </c>
      <c r="X475" s="857">
        <f t="shared" si="219"/>
        <v>0</v>
      </c>
      <c r="Y475" s="858"/>
      <c r="Z475" s="6"/>
      <c r="AA475" s="6">
        <f t="shared" si="224"/>
        <v>0</v>
      </c>
      <c r="AB475" s="7">
        <f t="shared" si="228"/>
        <v>0</v>
      </c>
      <c r="AC475" s="19"/>
      <c r="AD475" s="6" t="e">
        <f t="shared" si="243"/>
        <v>#DIV/0!</v>
      </c>
      <c r="AE475" s="79">
        <f t="shared" si="229"/>
        <v>0</v>
      </c>
      <c r="AG475" s="19"/>
      <c r="AH475" s="253"/>
    </row>
    <row r="476" spans="1:34" s="80" customFormat="1" ht="21.75" customHeight="1">
      <c r="A476" s="19"/>
      <c r="B476" s="258">
        <v>9.1</v>
      </c>
      <c r="C476" s="813" t="s">
        <v>159</v>
      </c>
      <c r="D476" s="814"/>
      <c r="E476" s="814"/>
      <c r="F476" s="814"/>
      <c r="G476" s="814"/>
      <c r="H476" s="814"/>
      <c r="I476" s="814"/>
      <c r="J476" s="815"/>
      <c r="K476" s="161"/>
      <c r="L476" s="162"/>
      <c r="M476" s="163"/>
      <c r="N476" s="143">
        <f>ROUND(L476*M476,2)</f>
        <v>0</v>
      </c>
      <c r="O476" s="129"/>
      <c r="P476" s="250"/>
      <c r="Q476" s="277">
        <f t="shared" si="240"/>
        <v>0</v>
      </c>
      <c r="R476" s="666"/>
      <c r="S476" s="670"/>
      <c r="T476" s="143">
        <f t="shared" si="241"/>
        <v>0</v>
      </c>
      <c r="U476" s="153"/>
      <c r="V476" s="733">
        <f t="shared" si="218"/>
        <v>0</v>
      </c>
      <c r="W476" s="143">
        <f t="shared" si="242"/>
        <v>0</v>
      </c>
      <c r="X476" s="857">
        <f t="shared" si="219"/>
        <v>0</v>
      </c>
      <c r="Y476" s="858"/>
      <c r="Z476" s="6"/>
      <c r="AA476" s="6">
        <f t="shared" si="224"/>
        <v>0</v>
      </c>
      <c r="AB476" s="7">
        <f t="shared" si="228"/>
        <v>0</v>
      </c>
      <c r="AC476" s="19"/>
      <c r="AD476" s="6" t="e">
        <f t="shared" si="243"/>
        <v>#DIV/0!</v>
      </c>
      <c r="AE476" s="79">
        <f t="shared" si="229"/>
        <v>0</v>
      </c>
      <c r="AG476" s="19"/>
      <c r="AH476" s="253"/>
    </row>
    <row r="477" spans="1:34" s="80" customFormat="1" ht="21.75" customHeight="1">
      <c r="A477" s="19"/>
      <c r="B477" s="245" t="s">
        <v>160</v>
      </c>
      <c r="C477" s="816" t="s">
        <v>161</v>
      </c>
      <c r="D477" s="817"/>
      <c r="E477" s="817"/>
      <c r="F477" s="817"/>
      <c r="G477" s="817"/>
      <c r="H477" s="817"/>
      <c r="I477" s="817"/>
      <c r="J477" s="818"/>
      <c r="K477" s="246" t="s">
        <v>74</v>
      </c>
      <c r="L477" s="247">
        <v>133.52000000000001</v>
      </c>
      <c r="M477" s="248">
        <v>18515</v>
      </c>
      <c r="N477" s="249">
        <f>ROUND(L477*M477,2)</f>
        <v>2472122.7999999998</v>
      </c>
      <c r="O477" s="129"/>
      <c r="P477" s="250">
        <v>81.97</v>
      </c>
      <c r="Q477" s="656">
        <f t="shared" si="240"/>
        <v>1517674.55</v>
      </c>
      <c r="R477" s="129"/>
      <c r="S477" s="261"/>
      <c r="T477" s="143">
        <f t="shared" si="241"/>
        <v>0</v>
      </c>
      <c r="U477" s="251"/>
      <c r="V477" s="262">
        <f>P477+S477</f>
        <v>81.97</v>
      </c>
      <c r="W477" s="143">
        <f>ROUND(M477*V477,2)</f>
        <v>1517674.55</v>
      </c>
      <c r="X477" s="792">
        <f>IF(N477=0,0)+IF(N477&gt;0,W477/N477)</f>
        <v>0.61391551827441593</v>
      </c>
      <c r="Y477" s="793"/>
      <c r="Z477" s="6">
        <f>+V477-L477</f>
        <v>-51.550000000000011</v>
      </c>
      <c r="AA477" s="6">
        <f t="shared" si="224"/>
        <v>1517726.1</v>
      </c>
      <c r="AB477" s="7">
        <f t="shared" si="228"/>
        <v>954448.24999999977</v>
      </c>
      <c r="AC477" s="19"/>
      <c r="AD477" s="6">
        <f t="shared" si="243"/>
        <v>-2.7842290035106675E-3</v>
      </c>
      <c r="AE477" s="79">
        <f t="shared" si="229"/>
        <v>-954448.24999999977</v>
      </c>
      <c r="AG477" s="19">
        <v>96</v>
      </c>
      <c r="AH477" s="253"/>
    </row>
    <row r="478" spans="1:34" s="80" customFormat="1" ht="21.75" customHeight="1">
      <c r="A478" s="19"/>
      <c r="B478" s="254" t="s">
        <v>160</v>
      </c>
      <c r="C478" s="819" t="s">
        <v>161</v>
      </c>
      <c r="D478" s="820"/>
      <c r="E478" s="820"/>
      <c r="F478" s="820"/>
      <c r="G478" s="820"/>
      <c r="H478" s="820"/>
      <c r="I478" s="820"/>
      <c r="J478" s="821"/>
      <c r="K478" s="255" t="s">
        <v>74</v>
      </c>
      <c r="L478" s="162"/>
      <c r="M478" s="163">
        <f>+M477-AG477</f>
        <v>18419</v>
      </c>
      <c r="N478" s="143"/>
      <c r="O478" s="129"/>
      <c r="P478" s="250">
        <v>-51.05</v>
      </c>
      <c r="Q478" s="656">
        <f t="shared" si="240"/>
        <v>-940289.95</v>
      </c>
      <c r="R478" s="129"/>
      <c r="S478" s="261">
        <v>51.05</v>
      </c>
      <c r="T478" s="143">
        <f>ROUND(M478*S478,2)</f>
        <v>940289.95</v>
      </c>
      <c r="U478" s="129"/>
      <c r="V478" s="262">
        <f>P478+S478</f>
        <v>0</v>
      </c>
      <c r="W478" s="654">
        <f>ROUND(M478*V478,2)</f>
        <v>0</v>
      </c>
      <c r="X478" s="792">
        <f>IF(N478=0,0)+IF(N478&gt;0,W478/N478)</f>
        <v>0</v>
      </c>
      <c r="Y478" s="793"/>
      <c r="Z478" s="6"/>
      <c r="AA478" s="6"/>
      <c r="AB478" s="7"/>
      <c r="AC478" s="19"/>
      <c r="AD478" s="6"/>
      <c r="AE478" s="79"/>
      <c r="AG478" s="19"/>
      <c r="AH478" s="253"/>
    </row>
    <row r="479" spans="1:34" s="80" customFormat="1" ht="21.75" customHeight="1">
      <c r="A479" s="19"/>
      <c r="B479" s="258">
        <v>9.1999999999999993</v>
      </c>
      <c r="C479" s="813" t="s">
        <v>276</v>
      </c>
      <c r="D479" s="814"/>
      <c r="E479" s="814"/>
      <c r="F479" s="814"/>
      <c r="G479" s="814"/>
      <c r="H479" s="814"/>
      <c r="I479" s="814"/>
      <c r="J479" s="815"/>
      <c r="K479" s="161"/>
      <c r="L479" s="162"/>
      <c r="M479" s="163"/>
      <c r="N479" s="143">
        <f>ROUND(L479*M479,2)</f>
        <v>0</v>
      </c>
      <c r="O479" s="129"/>
      <c r="P479" s="250"/>
      <c r="Q479" s="277">
        <f t="shared" ref="Q479:Q510" si="245">ROUND(M479*P479,2)</f>
        <v>0</v>
      </c>
      <c r="R479" s="666"/>
      <c r="S479" s="670"/>
      <c r="T479" s="143">
        <f t="shared" ref="T479:T510" si="246">ROUND(M479*S479,2)</f>
        <v>0</v>
      </c>
      <c r="U479" s="153"/>
      <c r="V479" s="733">
        <f t="shared" si="218"/>
        <v>0</v>
      </c>
      <c r="W479" s="143">
        <f t="shared" ref="W479:W510" si="247">ROUND(M479*V479,2)</f>
        <v>0</v>
      </c>
      <c r="X479" s="857">
        <f t="shared" si="219"/>
        <v>0</v>
      </c>
      <c r="Y479" s="858"/>
      <c r="Z479" s="6"/>
      <c r="AA479" s="6">
        <f t="shared" si="224"/>
        <v>0</v>
      </c>
      <c r="AB479" s="7">
        <f t="shared" si="228"/>
        <v>0</v>
      </c>
      <c r="AC479" s="19"/>
      <c r="AD479" s="6" t="e">
        <f t="shared" ref="AD479:AD510" si="248">+Z479/M479</f>
        <v>#DIV/0!</v>
      </c>
      <c r="AE479" s="79">
        <f t="shared" si="229"/>
        <v>0</v>
      </c>
      <c r="AG479" s="19"/>
      <c r="AH479" s="253"/>
    </row>
    <row r="480" spans="1:34" s="80" customFormat="1" ht="21.75" customHeight="1">
      <c r="A480" s="19"/>
      <c r="B480" s="245" t="s">
        <v>277</v>
      </c>
      <c r="C480" s="816" t="s">
        <v>278</v>
      </c>
      <c r="D480" s="817"/>
      <c r="E480" s="817"/>
      <c r="F480" s="817"/>
      <c r="G480" s="817"/>
      <c r="H480" s="817"/>
      <c r="I480" s="817"/>
      <c r="J480" s="818"/>
      <c r="K480" s="246" t="s">
        <v>74</v>
      </c>
      <c r="L480" s="247">
        <v>8.84</v>
      </c>
      <c r="M480" s="248">
        <v>22237</v>
      </c>
      <c r="N480" s="249">
        <f>ROUND(L480*M480,2)</f>
        <v>196575.08</v>
      </c>
      <c r="O480" s="129"/>
      <c r="P480" s="250">
        <v>8.1000000000000014</v>
      </c>
      <c r="Q480" s="277">
        <f t="shared" si="245"/>
        <v>180119.7</v>
      </c>
      <c r="R480" s="666"/>
      <c r="S480" s="670"/>
      <c r="T480" s="143">
        <f t="shared" si="246"/>
        <v>0</v>
      </c>
      <c r="U480" s="153"/>
      <c r="V480" s="737">
        <f t="shared" si="218"/>
        <v>8.1000000000000014</v>
      </c>
      <c r="W480" s="143">
        <f t="shared" si="247"/>
        <v>180119.7</v>
      </c>
      <c r="X480" s="792">
        <f>IF(N480=0,0)+IF(N480&gt;0,W480/N480)</f>
        <v>0.91628959276018107</v>
      </c>
      <c r="Y480" s="793"/>
      <c r="Z480" s="6">
        <f>+V480-L480</f>
        <v>-0.73999999999999844</v>
      </c>
      <c r="AA480" s="6">
        <f t="shared" si="224"/>
        <v>180120.44</v>
      </c>
      <c r="AB480" s="7">
        <f t="shared" si="228"/>
        <v>16455.379999999976</v>
      </c>
      <c r="AC480" s="19"/>
      <c r="AD480" s="6">
        <f t="shared" si="248"/>
        <v>-3.3277870216306085E-5</v>
      </c>
      <c r="AE480" s="79">
        <f t="shared" si="229"/>
        <v>-16455.379999999976</v>
      </c>
      <c r="AG480" s="19">
        <v>40</v>
      </c>
      <c r="AH480" s="253"/>
    </row>
    <row r="481" spans="1:34" s="80" customFormat="1" ht="21.75" customHeight="1">
      <c r="A481" s="19"/>
      <c r="B481" s="254" t="s">
        <v>277</v>
      </c>
      <c r="C481" s="819" t="s">
        <v>278</v>
      </c>
      <c r="D481" s="820"/>
      <c r="E481" s="820"/>
      <c r="F481" s="820"/>
      <c r="G481" s="820"/>
      <c r="H481" s="820"/>
      <c r="I481" s="820"/>
      <c r="J481" s="821"/>
      <c r="K481" s="255" t="s">
        <v>74</v>
      </c>
      <c r="L481" s="162">
        <v>8.84</v>
      </c>
      <c r="M481" s="163">
        <v>22197</v>
      </c>
      <c r="N481" s="263"/>
      <c r="O481" s="129"/>
      <c r="P481" s="250"/>
      <c r="Q481" s="277"/>
      <c r="R481" s="666"/>
      <c r="S481" s="670"/>
      <c r="T481" s="143"/>
      <c r="U481" s="153"/>
      <c r="V481" s="733"/>
      <c r="W481" s="143"/>
      <c r="X481" s="671"/>
      <c r="Y481" s="366"/>
      <c r="Z481" s="6"/>
      <c r="AA481" s="6"/>
      <c r="AB481" s="7"/>
      <c r="AC481" s="19"/>
      <c r="AD481" s="6"/>
      <c r="AE481" s="79"/>
      <c r="AG481" s="19"/>
      <c r="AH481" s="253"/>
    </row>
    <row r="482" spans="1:34" s="80" customFormat="1" ht="21.75" customHeight="1">
      <c r="A482" s="19"/>
      <c r="B482" s="453">
        <v>10</v>
      </c>
      <c r="C482" s="864" t="s">
        <v>162</v>
      </c>
      <c r="D482" s="865"/>
      <c r="E482" s="865"/>
      <c r="F482" s="865"/>
      <c r="G482" s="865"/>
      <c r="H482" s="865"/>
      <c r="I482" s="865"/>
      <c r="J482" s="866"/>
      <c r="K482" s="454"/>
      <c r="L482" s="454"/>
      <c r="M482" s="454"/>
      <c r="N482" s="454"/>
      <c r="O482" s="111"/>
      <c r="P482" s="250"/>
      <c r="Q482" s="277">
        <f t="shared" si="245"/>
        <v>0</v>
      </c>
      <c r="R482" s="666"/>
      <c r="S482" s="670"/>
      <c r="T482" s="143">
        <f t="shared" si="246"/>
        <v>0</v>
      </c>
      <c r="U482" s="153"/>
      <c r="V482" s="733">
        <f t="shared" si="218"/>
        <v>0</v>
      </c>
      <c r="W482" s="143">
        <f t="shared" si="247"/>
        <v>0</v>
      </c>
      <c r="X482" s="857">
        <f t="shared" si="219"/>
        <v>0</v>
      </c>
      <c r="Y482" s="858"/>
      <c r="Z482" s="6"/>
      <c r="AA482" s="6">
        <f t="shared" si="224"/>
        <v>0</v>
      </c>
      <c r="AB482" s="7">
        <f t="shared" si="228"/>
        <v>0</v>
      </c>
      <c r="AC482" s="19"/>
      <c r="AD482" s="6" t="e">
        <f t="shared" si="248"/>
        <v>#DIV/0!</v>
      </c>
      <c r="AE482" s="79">
        <f t="shared" si="229"/>
        <v>0</v>
      </c>
      <c r="AG482" s="19"/>
      <c r="AH482" s="253"/>
    </row>
    <row r="483" spans="1:34" s="80" customFormat="1" ht="21.75" customHeight="1">
      <c r="A483" s="19"/>
      <c r="B483" s="258">
        <v>10.199999999999999</v>
      </c>
      <c r="C483" s="813" t="s">
        <v>163</v>
      </c>
      <c r="D483" s="814"/>
      <c r="E483" s="814"/>
      <c r="F483" s="814"/>
      <c r="G483" s="814"/>
      <c r="H483" s="814"/>
      <c r="I483" s="814"/>
      <c r="J483" s="815"/>
      <c r="K483" s="161"/>
      <c r="L483" s="162"/>
      <c r="M483" s="163"/>
      <c r="N483" s="143">
        <f>ROUND(L483*M483,2)</f>
        <v>0</v>
      </c>
      <c r="O483" s="129"/>
      <c r="P483" s="250"/>
      <c r="Q483" s="277">
        <f t="shared" si="245"/>
        <v>0</v>
      </c>
      <c r="R483" s="666"/>
      <c r="S483" s="670"/>
      <c r="T483" s="143">
        <f t="shared" si="246"/>
        <v>0</v>
      </c>
      <c r="U483" s="153"/>
      <c r="V483" s="733">
        <f t="shared" si="218"/>
        <v>0</v>
      </c>
      <c r="W483" s="143">
        <f t="shared" si="247"/>
        <v>0</v>
      </c>
      <c r="X483" s="857">
        <f t="shared" si="219"/>
        <v>0</v>
      </c>
      <c r="Y483" s="858"/>
      <c r="Z483" s="6"/>
      <c r="AA483" s="6">
        <f t="shared" si="224"/>
        <v>0</v>
      </c>
      <c r="AB483" s="7">
        <f t="shared" si="228"/>
        <v>0</v>
      </c>
      <c r="AC483" s="19"/>
      <c r="AD483" s="6" t="e">
        <f t="shared" si="248"/>
        <v>#DIV/0!</v>
      </c>
      <c r="AE483" s="79">
        <f t="shared" si="229"/>
        <v>0</v>
      </c>
      <c r="AG483" s="19"/>
      <c r="AH483" s="253"/>
    </row>
    <row r="484" spans="1:34" s="80" customFormat="1" ht="21.75" customHeight="1">
      <c r="A484" s="19"/>
      <c r="B484" s="254" t="s">
        <v>164</v>
      </c>
      <c r="C484" s="819" t="s">
        <v>165</v>
      </c>
      <c r="D484" s="820"/>
      <c r="E484" s="820"/>
      <c r="F484" s="820"/>
      <c r="G484" s="820"/>
      <c r="H484" s="820"/>
      <c r="I484" s="820"/>
      <c r="J484" s="821"/>
      <c r="K484" s="255" t="s">
        <v>74</v>
      </c>
      <c r="L484" s="162">
        <v>59.25</v>
      </c>
      <c r="M484" s="163">
        <v>53532</v>
      </c>
      <c r="N484" s="263">
        <f>ROUND(L484*M484,2)</f>
        <v>3171771</v>
      </c>
      <c r="O484" s="129"/>
      <c r="P484" s="458"/>
      <c r="Q484" s="277">
        <f t="shared" si="245"/>
        <v>0</v>
      </c>
      <c r="R484" s="666"/>
      <c r="S484" s="670"/>
      <c r="T484" s="143">
        <f t="shared" si="246"/>
        <v>0</v>
      </c>
      <c r="U484" s="153"/>
      <c r="V484" s="733">
        <f t="shared" si="218"/>
        <v>0</v>
      </c>
      <c r="W484" s="143">
        <f t="shared" si="247"/>
        <v>0</v>
      </c>
      <c r="X484" s="857">
        <f t="shared" si="219"/>
        <v>0</v>
      </c>
      <c r="Y484" s="858"/>
      <c r="Z484" s="6"/>
      <c r="AA484" s="6">
        <f t="shared" si="224"/>
        <v>0</v>
      </c>
      <c r="AB484" s="7">
        <f t="shared" si="228"/>
        <v>3171771</v>
      </c>
      <c r="AC484" s="19"/>
      <c r="AD484" s="6">
        <f t="shared" si="248"/>
        <v>0</v>
      </c>
      <c r="AE484" s="79">
        <f t="shared" si="229"/>
        <v>-3171771</v>
      </c>
      <c r="AG484" s="19">
        <v>426</v>
      </c>
      <c r="AH484" s="253"/>
    </row>
    <row r="485" spans="1:34" s="80" customFormat="1" ht="21.75" customHeight="1">
      <c r="A485" s="19"/>
      <c r="B485" s="453">
        <v>11</v>
      </c>
      <c r="C485" s="864" t="s">
        <v>166</v>
      </c>
      <c r="D485" s="865"/>
      <c r="E485" s="865"/>
      <c r="F485" s="865"/>
      <c r="G485" s="865"/>
      <c r="H485" s="865"/>
      <c r="I485" s="865"/>
      <c r="J485" s="866"/>
      <c r="K485" s="454"/>
      <c r="L485" s="454"/>
      <c r="M485" s="454"/>
      <c r="N485" s="454"/>
      <c r="O485" s="111"/>
      <c r="P485" s="250"/>
      <c r="Q485" s="277">
        <f t="shared" si="245"/>
        <v>0</v>
      </c>
      <c r="R485" s="666"/>
      <c r="S485" s="667"/>
      <c r="T485" s="143">
        <f t="shared" si="246"/>
        <v>0</v>
      </c>
      <c r="U485" s="666"/>
      <c r="V485" s="734">
        <f t="shared" si="218"/>
        <v>0</v>
      </c>
      <c r="W485" s="143">
        <f t="shared" si="247"/>
        <v>0</v>
      </c>
      <c r="X485" s="857">
        <f t="shared" si="219"/>
        <v>0</v>
      </c>
      <c r="Y485" s="858"/>
      <c r="Z485" s="6"/>
      <c r="AA485" s="6">
        <f t="shared" si="224"/>
        <v>0</v>
      </c>
      <c r="AB485" s="7">
        <f t="shared" si="228"/>
        <v>0</v>
      </c>
      <c r="AC485" s="19"/>
      <c r="AD485" s="6" t="e">
        <f t="shared" si="248"/>
        <v>#DIV/0!</v>
      </c>
      <c r="AE485" s="79">
        <f t="shared" si="229"/>
        <v>0</v>
      </c>
      <c r="AG485" s="19"/>
      <c r="AH485" s="253"/>
    </row>
    <row r="486" spans="1:34" s="80" customFormat="1" ht="21.75" customHeight="1">
      <c r="A486" s="19"/>
      <c r="B486" s="258">
        <v>11.2</v>
      </c>
      <c r="C486" s="813" t="s">
        <v>167</v>
      </c>
      <c r="D486" s="814"/>
      <c r="E486" s="814"/>
      <c r="F486" s="814"/>
      <c r="G486" s="814"/>
      <c r="H486" s="814"/>
      <c r="I486" s="814"/>
      <c r="J486" s="815"/>
      <c r="K486" s="161"/>
      <c r="L486" s="162"/>
      <c r="M486" s="163"/>
      <c r="N486" s="143">
        <f t="shared" ref="N486:N494" si="249">ROUND(L486*M486,2)</f>
        <v>0</v>
      </c>
      <c r="O486" s="129"/>
      <c r="P486" s="250"/>
      <c r="Q486" s="277">
        <f t="shared" si="245"/>
        <v>0</v>
      </c>
      <c r="R486" s="666"/>
      <c r="S486" s="667"/>
      <c r="T486" s="143">
        <f t="shared" si="246"/>
        <v>0</v>
      </c>
      <c r="U486" s="666"/>
      <c r="V486" s="734">
        <f t="shared" si="218"/>
        <v>0</v>
      </c>
      <c r="W486" s="143">
        <f t="shared" si="247"/>
        <v>0</v>
      </c>
      <c r="X486" s="857">
        <f t="shared" si="219"/>
        <v>0</v>
      </c>
      <c r="Y486" s="858"/>
      <c r="Z486" s="6"/>
      <c r="AA486" s="6">
        <f t="shared" si="224"/>
        <v>0</v>
      </c>
      <c r="AB486" s="7">
        <f t="shared" si="228"/>
        <v>0</v>
      </c>
      <c r="AC486" s="19"/>
      <c r="AD486" s="6" t="e">
        <f t="shared" si="248"/>
        <v>#DIV/0!</v>
      </c>
      <c r="AE486" s="79">
        <f t="shared" si="229"/>
        <v>0</v>
      </c>
      <c r="AG486" s="19"/>
      <c r="AH486" s="253"/>
    </row>
    <row r="487" spans="1:34" s="80" customFormat="1" ht="41.25" customHeight="1">
      <c r="A487" s="19"/>
      <c r="B487" s="245" t="s">
        <v>168</v>
      </c>
      <c r="C487" s="816" t="s">
        <v>169</v>
      </c>
      <c r="D487" s="817"/>
      <c r="E487" s="817"/>
      <c r="F487" s="817"/>
      <c r="G487" s="817"/>
      <c r="H487" s="817"/>
      <c r="I487" s="817"/>
      <c r="J487" s="818"/>
      <c r="K487" s="246" t="s">
        <v>125</v>
      </c>
      <c r="L487" s="247">
        <v>832.34</v>
      </c>
      <c r="M487" s="248">
        <v>11416</v>
      </c>
      <c r="N487" s="249">
        <f t="shared" si="249"/>
        <v>9501993.4399999995</v>
      </c>
      <c r="O487" s="129"/>
      <c r="P487" s="250">
        <v>832.33860000000004</v>
      </c>
      <c r="Q487" s="277">
        <f t="shared" si="245"/>
        <v>9501977.4600000009</v>
      </c>
      <c r="R487" s="666"/>
      <c r="S487" s="667"/>
      <c r="T487" s="143">
        <f t="shared" si="246"/>
        <v>0</v>
      </c>
      <c r="U487" s="666"/>
      <c r="V487" s="738">
        <f t="shared" si="218"/>
        <v>832.33860000000004</v>
      </c>
      <c r="W487" s="143">
        <f t="shared" si="247"/>
        <v>9501977.4600000009</v>
      </c>
      <c r="X487" s="792">
        <f>IF(N487=0,0)+IF(N487&gt;0,W487/N487)</f>
        <v>0.99999831824762886</v>
      </c>
      <c r="Y487" s="793"/>
      <c r="Z487" s="6">
        <f>+V487-L487</f>
        <v>-1.3999999999896318E-3</v>
      </c>
      <c r="AA487" s="6">
        <f t="shared" si="224"/>
        <v>9501977.4614000004</v>
      </c>
      <c r="AB487" s="7">
        <f t="shared" si="228"/>
        <v>15.97999999858439</v>
      </c>
      <c r="AC487" s="19"/>
      <c r="AD487" s="6">
        <f t="shared" si="248"/>
        <v>-1.2263489838731882E-7</v>
      </c>
      <c r="AE487" s="79">
        <f t="shared" si="229"/>
        <v>-15.97999999858439</v>
      </c>
      <c r="AG487" s="19">
        <v>44</v>
      </c>
      <c r="AH487" s="253"/>
    </row>
    <row r="488" spans="1:34" s="80" customFormat="1" ht="41.25" customHeight="1">
      <c r="A488" s="19"/>
      <c r="B488" s="254" t="s">
        <v>168</v>
      </c>
      <c r="C488" s="819" t="s">
        <v>169</v>
      </c>
      <c r="D488" s="820"/>
      <c r="E488" s="820"/>
      <c r="F488" s="820"/>
      <c r="G488" s="820"/>
      <c r="H488" s="820"/>
      <c r="I488" s="820"/>
      <c r="J488" s="821"/>
      <c r="K488" s="255" t="s">
        <v>125</v>
      </c>
      <c r="L488" s="162">
        <v>832.34</v>
      </c>
      <c r="M488" s="163">
        <v>11372</v>
      </c>
      <c r="N488" s="263"/>
      <c r="O488" s="129"/>
      <c r="P488" s="250"/>
      <c r="Q488" s="277"/>
      <c r="R488" s="666"/>
      <c r="S488" s="667"/>
      <c r="T488" s="143"/>
      <c r="U488" s="666"/>
      <c r="V488" s="738"/>
      <c r="W488" s="143"/>
      <c r="X488" s="671"/>
      <c r="Y488" s="366"/>
      <c r="Z488" s="6"/>
      <c r="AA488" s="6"/>
      <c r="AB488" s="7"/>
      <c r="AC488" s="19"/>
      <c r="AD488" s="6"/>
      <c r="AE488" s="79"/>
      <c r="AG488" s="19"/>
      <c r="AH488" s="253"/>
    </row>
    <row r="489" spans="1:34" s="80" customFormat="1" ht="21.75" customHeight="1">
      <c r="A489" s="19"/>
      <c r="B489" s="245" t="s">
        <v>170</v>
      </c>
      <c r="C489" s="816" t="s">
        <v>171</v>
      </c>
      <c r="D489" s="817"/>
      <c r="E489" s="817"/>
      <c r="F489" s="817"/>
      <c r="G489" s="817"/>
      <c r="H489" s="817"/>
      <c r="I489" s="817"/>
      <c r="J489" s="818"/>
      <c r="K489" s="246" t="s">
        <v>74</v>
      </c>
      <c r="L489" s="247">
        <v>204.58</v>
      </c>
      <c r="M489" s="248">
        <v>82164</v>
      </c>
      <c r="N489" s="249">
        <f t="shared" si="249"/>
        <v>16809111.120000001</v>
      </c>
      <c r="O489" s="129"/>
      <c r="P489" s="250">
        <v>112.90580000000001</v>
      </c>
      <c r="Q489" s="277">
        <f t="shared" si="245"/>
        <v>9276792.1500000004</v>
      </c>
      <c r="R489" s="666"/>
      <c r="S489" s="667"/>
      <c r="T489" s="143">
        <f t="shared" si="246"/>
        <v>0</v>
      </c>
      <c r="U489" s="666"/>
      <c r="V489" s="738">
        <f t="shared" si="218"/>
        <v>112.90580000000001</v>
      </c>
      <c r="W489" s="143">
        <f t="shared" si="247"/>
        <v>9276792.1500000004</v>
      </c>
      <c r="X489" s="792">
        <f>IF(N489=0,0)+IF(N489&gt;0,W489/N489)</f>
        <v>0.55189070283211972</v>
      </c>
      <c r="Y489" s="793"/>
      <c r="Z489" s="6"/>
      <c r="AA489" s="6">
        <f t="shared" si="224"/>
        <v>9276792.1500000004</v>
      </c>
      <c r="AB489" s="7">
        <f t="shared" si="228"/>
        <v>7532318.9700000007</v>
      </c>
      <c r="AC489" s="19"/>
      <c r="AD489" s="6">
        <f t="shared" si="248"/>
        <v>0</v>
      </c>
      <c r="AE489" s="79">
        <f t="shared" si="229"/>
        <v>-7532318.9700000007</v>
      </c>
      <c r="AG489" s="19">
        <v>83</v>
      </c>
      <c r="AH489" s="253"/>
    </row>
    <row r="490" spans="1:34" s="80" customFormat="1" ht="21.75" customHeight="1">
      <c r="A490" s="19"/>
      <c r="B490" s="254" t="s">
        <v>170</v>
      </c>
      <c r="C490" s="819" t="s">
        <v>171</v>
      </c>
      <c r="D490" s="820"/>
      <c r="E490" s="820"/>
      <c r="F490" s="820"/>
      <c r="G490" s="820"/>
      <c r="H490" s="820"/>
      <c r="I490" s="820"/>
      <c r="J490" s="821"/>
      <c r="K490" s="255" t="s">
        <v>74</v>
      </c>
      <c r="L490" s="162">
        <v>204.58</v>
      </c>
      <c r="M490" s="163">
        <v>82081</v>
      </c>
      <c r="N490" s="263"/>
      <c r="O490" s="129"/>
      <c r="P490" s="250"/>
      <c r="Q490" s="277"/>
      <c r="R490" s="666"/>
      <c r="S490" s="667"/>
      <c r="T490" s="143"/>
      <c r="U490" s="666"/>
      <c r="V490" s="738"/>
      <c r="W490" s="143"/>
      <c r="X490" s="671"/>
      <c r="Y490" s="366"/>
      <c r="Z490" s="6"/>
      <c r="AA490" s="6"/>
      <c r="AB490" s="7"/>
      <c r="AC490" s="19"/>
      <c r="AD490" s="6"/>
      <c r="AE490" s="79"/>
      <c r="AG490" s="19"/>
      <c r="AH490" s="253"/>
    </row>
    <row r="491" spans="1:34" s="80" customFormat="1" ht="21.75" customHeight="1">
      <c r="A491" s="19"/>
      <c r="B491" s="459">
        <v>11.3</v>
      </c>
      <c r="C491" s="867" t="s">
        <v>172</v>
      </c>
      <c r="D491" s="868"/>
      <c r="E491" s="868"/>
      <c r="F491" s="868"/>
      <c r="G491" s="868"/>
      <c r="H491" s="868"/>
      <c r="I491" s="868"/>
      <c r="J491" s="869"/>
      <c r="K491" s="255"/>
      <c r="L491" s="162"/>
      <c r="M491" s="163"/>
      <c r="N491" s="263">
        <f t="shared" si="249"/>
        <v>0</v>
      </c>
      <c r="O491" s="129"/>
      <c r="P491" s="250"/>
      <c r="Q491" s="277">
        <f t="shared" si="245"/>
        <v>0</v>
      </c>
      <c r="R491" s="666"/>
      <c r="S491" s="667"/>
      <c r="T491" s="143">
        <f t="shared" si="246"/>
        <v>0</v>
      </c>
      <c r="U491" s="666"/>
      <c r="V491" s="738">
        <f>P491+S491</f>
        <v>0</v>
      </c>
      <c r="W491" s="143">
        <f t="shared" si="247"/>
        <v>0</v>
      </c>
      <c r="X491" s="857">
        <f>IF(N491=0,0)+IF(N491&gt;0,W491/N491)</f>
        <v>0</v>
      </c>
      <c r="Y491" s="858"/>
      <c r="Z491" s="6"/>
      <c r="AA491" s="6">
        <f t="shared" si="224"/>
        <v>0</v>
      </c>
      <c r="AB491" s="7">
        <f t="shared" si="228"/>
        <v>0</v>
      </c>
      <c r="AC491" s="19"/>
      <c r="AD491" s="6" t="e">
        <f t="shared" si="248"/>
        <v>#DIV/0!</v>
      </c>
      <c r="AE491" s="79">
        <f t="shared" si="229"/>
        <v>0</v>
      </c>
      <c r="AG491" s="19"/>
      <c r="AH491" s="253"/>
    </row>
    <row r="492" spans="1:34" s="80" customFormat="1" ht="21.75" customHeight="1">
      <c r="A492" s="19"/>
      <c r="B492" s="245" t="s">
        <v>173</v>
      </c>
      <c r="C492" s="825" t="s">
        <v>174</v>
      </c>
      <c r="D492" s="826"/>
      <c r="E492" s="826"/>
      <c r="F492" s="826"/>
      <c r="G492" s="826"/>
      <c r="H492" s="826"/>
      <c r="I492" s="826"/>
      <c r="J492" s="827"/>
      <c r="K492" s="246" t="s">
        <v>145</v>
      </c>
      <c r="L492" s="247">
        <v>16.8</v>
      </c>
      <c r="M492" s="248">
        <v>43302</v>
      </c>
      <c r="N492" s="249">
        <f t="shared" si="249"/>
        <v>727473.6</v>
      </c>
      <c r="O492" s="129"/>
      <c r="P492" s="250">
        <v>16.399999999999999</v>
      </c>
      <c r="Q492" s="277">
        <f t="shared" si="245"/>
        <v>710152.8</v>
      </c>
      <c r="R492" s="666"/>
      <c r="S492" s="667"/>
      <c r="T492" s="143">
        <f t="shared" si="246"/>
        <v>0</v>
      </c>
      <c r="U492" s="666"/>
      <c r="V492" s="738">
        <f>P492+S492</f>
        <v>16.399999999999999</v>
      </c>
      <c r="W492" s="143">
        <f t="shared" si="247"/>
        <v>710152.8</v>
      </c>
      <c r="X492" s="792">
        <f>IF(N492=0,0)+IF(N492&gt;0,W492/N492)</f>
        <v>0.97619047619047628</v>
      </c>
      <c r="Y492" s="793"/>
      <c r="Z492" s="6"/>
      <c r="AA492" s="6">
        <f t="shared" si="224"/>
        <v>710152.8</v>
      </c>
      <c r="AB492" s="7">
        <f t="shared" si="228"/>
        <v>17320.79999999993</v>
      </c>
      <c r="AC492" s="19"/>
      <c r="AD492" s="6">
        <f t="shared" si="248"/>
        <v>0</v>
      </c>
      <c r="AE492" s="79">
        <f t="shared" si="229"/>
        <v>-17320.79999999993</v>
      </c>
      <c r="AG492" s="19">
        <v>197</v>
      </c>
      <c r="AH492" s="253"/>
    </row>
    <row r="493" spans="1:34" s="80" customFormat="1" ht="21.75" customHeight="1">
      <c r="A493" s="19"/>
      <c r="B493" s="254" t="s">
        <v>173</v>
      </c>
      <c r="C493" s="822" t="s">
        <v>174</v>
      </c>
      <c r="D493" s="823"/>
      <c r="E493" s="823"/>
      <c r="F493" s="823"/>
      <c r="G493" s="823"/>
      <c r="H493" s="823"/>
      <c r="I493" s="823"/>
      <c r="J493" s="824"/>
      <c r="K493" s="255" t="s">
        <v>145</v>
      </c>
      <c r="L493" s="162">
        <v>16.8</v>
      </c>
      <c r="M493" s="163">
        <v>43105</v>
      </c>
      <c r="N493" s="263"/>
      <c r="O493" s="129"/>
      <c r="P493" s="250"/>
      <c r="Q493" s="277"/>
      <c r="R493" s="666"/>
      <c r="S493" s="667"/>
      <c r="T493" s="143"/>
      <c r="U493" s="666"/>
      <c r="V493" s="738"/>
      <c r="W493" s="143"/>
      <c r="X493" s="671"/>
      <c r="Y493" s="366"/>
      <c r="Z493" s="6"/>
      <c r="AA493" s="6"/>
      <c r="AB493" s="7"/>
      <c r="AC493" s="19"/>
      <c r="AD493" s="6"/>
      <c r="AE493" s="79"/>
      <c r="AG493" s="19"/>
      <c r="AH493" s="253"/>
    </row>
    <row r="494" spans="1:34" s="80" customFormat="1" ht="27" customHeight="1">
      <c r="A494" s="19"/>
      <c r="B494" s="245" t="s">
        <v>279</v>
      </c>
      <c r="C494" s="825" t="s">
        <v>280</v>
      </c>
      <c r="D494" s="826"/>
      <c r="E494" s="826"/>
      <c r="F494" s="826"/>
      <c r="G494" s="826"/>
      <c r="H494" s="826"/>
      <c r="I494" s="826"/>
      <c r="J494" s="827"/>
      <c r="K494" s="246" t="s">
        <v>145</v>
      </c>
      <c r="L494" s="247">
        <v>18.64</v>
      </c>
      <c r="M494" s="248">
        <v>98640</v>
      </c>
      <c r="N494" s="249">
        <f t="shared" si="249"/>
        <v>1838649.6</v>
      </c>
      <c r="O494" s="129"/>
      <c r="P494" s="250">
        <v>18.64</v>
      </c>
      <c r="Q494" s="277">
        <f t="shared" si="245"/>
        <v>1838649.6</v>
      </c>
      <c r="R494" s="666"/>
      <c r="S494" s="667"/>
      <c r="T494" s="143">
        <f t="shared" si="246"/>
        <v>0</v>
      </c>
      <c r="U494" s="666"/>
      <c r="V494" s="738">
        <f t="shared" ref="V494:V552" si="250">P494+S494</f>
        <v>18.64</v>
      </c>
      <c r="W494" s="143">
        <f t="shared" si="247"/>
        <v>1838649.6</v>
      </c>
      <c r="X494" s="792">
        <f>IF(N494=0,0)+IF(N494&gt;0,W494/N494)</f>
        <v>1</v>
      </c>
      <c r="Y494" s="793"/>
      <c r="Z494" s="6">
        <f>+V494-L494</f>
        <v>0</v>
      </c>
      <c r="AA494" s="6">
        <f t="shared" si="224"/>
        <v>1838649.6</v>
      </c>
      <c r="AB494" s="7">
        <f t="shared" si="228"/>
        <v>0</v>
      </c>
      <c r="AC494" s="19"/>
      <c r="AD494" s="6">
        <f t="shared" si="248"/>
        <v>0</v>
      </c>
      <c r="AE494" s="79">
        <f t="shared" si="229"/>
        <v>0</v>
      </c>
      <c r="AG494" s="19">
        <v>599</v>
      </c>
      <c r="AH494" s="253"/>
    </row>
    <row r="495" spans="1:34" s="80" customFormat="1" ht="27" customHeight="1">
      <c r="A495" s="19"/>
      <c r="B495" s="254" t="s">
        <v>279</v>
      </c>
      <c r="C495" s="822" t="s">
        <v>280</v>
      </c>
      <c r="D495" s="823"/>
      <c r="E495" s="823"/>
      <c r="F495" s="823"/>
      <c r="G495" s="823"/>
      <c r="H495" s="823"/>
      <c r="I495" s="823"/>
      <c r="J495" s="824"/>
      <c r="K495" s="255" t="s">
        <v>145</v>
      </c>
      <c r="L495" s="162">
        <v>18.64</v>
      </c>
      <c r="M495" s="163">
        <v>98041</v>
      </c>
      <c r="N495" s="263"/>
      <c r="O495" s="129"/>
      <c r="P495" s="250"/>
      <c r="Q495" s="277"/>
      <c r="R495" s="666"/>
      <c r="S495" s="667"/>
      <c r="T495" s="143"/>
      <c r="U495" s="666"/>
      <c r="V495" s="735"/>
      <c r="W495" s="143"/>
      <c r="X495" s="671"/>
      <c r="Y495" s="366"/>
      <c r="Z495" s="6"/>
      <c r="AA495" s="6"/>
      <c r="AB495" s="7"/>
      <c r="AC495" s="19"/>
      <c r="AD495" s="6"/>
      <c r="AE495" s="79"/>
      <c r="AG495" s="19"/>
      <c r="AH495" s="253"/>
    </row>
    <row r="496" spans="1:34" s="80" customFormat="1" ht="21.75" customHeight="1">
      <c r="A496" s="19"/>
      <c r="B496" s="453">
        <v>12</v>
      </c>
      <c r="C496" s="864" t="s">
        <v>177</v>
      </c>
      <c r="D496" s="865"/>
      <c r="E496" s="865"/>
      <c r="F496" s="865"/>
      <c r="G496" s="865"/>
      <c r="H496" s="865"/>
      <c r="I496" s="865"/>
      <c r="J496" s="866"/>
      <c r="K496" s="454"/>
      <c r="L496" s="455"/>
      <c r="M496" s="456"/>
      <c r="N496" s="456"/>
      <c r="O496" s="353"/>
      <c r="P496" s="250"/>
      <c r="Q496" s="277">
        <f t="shared" si="245"/>
        <v>0</v>
      </c>
      <c r="R496" s="666"/>
      <c r="S496" s="667"/>
      <c r="T496" s="143">
        <f t="shared" si="246"/>
        <v>0</v>
      </c>
      <c r="U496" s="666"/>
      <c r="V496" s="735">
        <f t="shared" si="250"/>
        <v>0</v>
      </c>
      <c r="W496" s="143">
        <f t="shared" si="247"/>
        <v>0</v>
      </c>
      <c r="X496" s="857">
        <f t="shared" ref="X496:X552" si="251">IF(N496=0,0)+IF(N496&gt;0,W496/N496)</f>
        <v>0</v>
      </c>
      <c r="Y496" s="858"/>
      <c r="Z496" s="6"/>
      <c r="AA496" s="6">
        <f t="shared" si="224"/>
        <v>0</v>
      </c>
      <c r="AB496" s="7">
        <f t="shared" si="228"/>
        <v>0</v>
      </c>
      <c r="AC496" s="19"/>
      <c r="AD496" s="6" t="e">
        <f t="shared" si="248"/>
        <v>#DIV/0!</v>
      </c>
      <c r="AE496" s="79">
        <f t="shared" si="229"/>
        <v>0</v>
      </c>
      <c r="AG496" s="19"/>
      <c r="AH496" s="253"/>
    </row>
    <row r="497" spans="1:34" s="80" customFormat="1" ht="21.75" customHeight="1">
      <c r="A497" s="19"/>
      <c r="B497" s="258">
        <v>12.1</v>
      </c>
      <c r="C497" s="813" t="s">
        <v>178</v>
      </c>
      <c r="D497" s="814"/>
      <c r="E497" s="814"/>
      <c r="F497" s="814"/>
      <c r="G497" s="814"/>
      <c r="H497" s="814"/>
      <c r="I497" s="814"/>
      <c r="J497" s="815"/>
      <c r="K497" s="161"/>
      <c r="L497" s="162"/>
      <c r="M497" s="163"/>
      <c r="N497" s="143">
        <f>ROUND(L497*M497,2)</f>
        <v>0</v>
      </c>
      <c r="O497" s="354"/>
      <c r="P497" s="250"/>
      <c r="Q497" s="277">
        <f t="shared" si="245"/>
        <v>0</v>
      </c>
      <c r="R497" s="666"/>
      <c r="S497" s="667"/>
      <c r="T497" s="143">
        <f t="shared" si="246"/>
        <v>0</v>
      </c>
      <c r="U497" s="666"/>
      <c r="V497" s="735">
        <f t="shared" si="250"/>
        <v>0</v>
      </c>
      <c r="W497" s="143">
        <f t="shared" si="247"/>
        <v>0</v>
      </c>
      <c r="X497" s="857">
        <f t="shared" si="251"/>
        <v>0</v>
      </c>
      <c r="Y497" s="858"/>
      <c r="Z497" s="6"/>
      <c r="AA497" s="6">
        <f t="shared" si="224"/>
        <v>0</v>
      </c>
      <c r="AB497" s="7">
        <f t="shared" si="228"/>
        <v>0</v>
      </c>
      <c r="AC497" s="19"/>
      <c r="AD497" s="6" t="e">
        <f t="shared" si="248"/>
        <v>#DIV/0!</v>
      </c>
      <c r="AE497" s="79">
        <f t="shared" si="229"/>
        <v>0</v>
      </c>
      <c r="AG497" s="19"/>
      <c r="AH497" s="253"/>
    </row>
    <row r="498" spans="1:34" s="80" customFormat="1" ht="21.75" customHeight="1">
      <c r="A498" s="19"/>
      <c r="B498" s="245" t="s">
        <v>179</v>
      </c>
      <c r="C498" s="825" t="s">
        <v>180</v>
      </c>
      <c r="D498" s="826"/>
      <c r="E498" s="826"/>
      <c r="F498" s="826"/>
      <c r="G498" s="826"/>
      <c r="H498" s="826"/>
      <c r="I498" s="826"/>
      <c r="J498" s="827"/>
      <c r="K498" s="246" t="s">
        <v>74</v>
      </c>
      <c r="L498" s="247">
        <v>12</v>
      </c>
      <c r="M498" s="248">
        <v>422551</v>
      </c>
      <c r="N498" s="249">
        <f>ROUND(L498*M498,2)</f>
        <v>5070612</v>
      </c>
      <c r="O498" s="129"/>
      <c r="P498" s="250">
        <v>0</v>
      </c>
      <c r="Q498" s="277">
        <f t="shared" si="245"/>
        <v>0</v>
      </c>
      <c r="R498" s="666"/>
      <c r="S498" s="667"/>
      <c r="T498" s="143">
        <f t="shared" si="246"/>
        <v>0</v>
      </c>
      <c r="U498" s="666"/>
      <c r="V498" s="735">
        <f t="shared" si="250"/>
        <v>0</v>
      </c>
      <c r="W498" s="143">
        <f t="shared" si="247"/>
        <v>0</v>
      </c>
      <c r="X498" s="857">
        <f t="shared" si="251"/>
        <v>0</v>
      </c>
      <c r="Y498" s="858"/>
      <c r="Z498" s="6">
        <f>+V498-L498</f>
        <v>-12</v>
      </c>
      <c r="AA498" s="6">
        <f t="shared" si="224"/>
        <v>12</v>
      </c>
      <c r="AB498" s="7">
        <f t="shared" si="228"/>
        <v>5070612</v>
      </c>
      <c r="AC498" s="19"/>
      <c r="AD498" s="6">
        <f t="shared" si="248"/>
        <v>-2.8398938826319191E-5</v>
      </c>
      <c r="AE498" s="79">
        <f t="shared" si="229"/>
        <v>-5070612</v>
      </c>
      <c r="AG498" s="19">
        <v>365</v>
      </c>
      <c r="AH498" s="253"/>
    </row>
    <row r="499" spans="1:34" s="80" customFormat="1" ht="21.75" customHeight="1">
      <c r="A499" s="19"/>
      <c r="B499" s="254" t="s">
        <v>179</v>
      </c>
      <c r="C499" s="822" t="s">
        <v>180</v>
      </c>
      <c r="D499" s="823"/>
      <c r="E499" s="823"/>
      <c r="F499" s="823"/>
      <c r="G499" s="823"/>
      <c r="H499" s="823"/>
      <c r="I499" s="823"/>
      <c r="J499" s="824"/>
      <c r="K499" s="255" t="s">
        <v>74</v>
      </c>
      <c r="L499" s="162">
        <v>12</v>
      </c>
      <c r="M499" s="163">
        <v>422186</v>
      </c>
      <c r="N499" s="263"/>
      <c r="O499" s="129"/>
      <c r="P499" s="250"/>
      <c r="Q499" s="277"/>
      <c r="R499" s="666"/>
      <c r="S499" s="667"/>
      <c r="T499" s="143"/>
      <c r="U499" s="666"/>
      <c r="V499" s="735"/>
      <c r="W499" s="143"/>
      <c r="X499" s="671"/>
      <c r="Y499" s="366"/>
      <c r="Z499" s="6"/>
      <c r="AA499" s="6"/>
      <c r="AB499" s="7"/>
      <c r="AC499" s="19"/>
      <c r="AD499" s="6"/>
      <c r="AE499" s="79"/>
      <c r="AG499" s="19"/>
      <c r="AH499" s="253"/>
    </row>
    <row r="500" spans="1:34" s="80" customFormat="1" ht="21.75" customHeight="1">
      <c r="A500" s="19"/>
      <c r="B500" s="245" t="s">
        <v>181</v>
      </c>
      <c r="C500" s="825" t="s">
        <v>182</v>
      </c>
      <c r="D500" s="826"/>
      <c r="E500" s="826"/>
      <c r="F500" s="826"/>
      <c r="G500" s="826"/>
      <c r="H500" s="826"/>
      <c r="I500" s="826"/>
      <c r="J500" s="827"/>
      <c r="K500" s="246" t="s">
        <v>74</v>
      </c>
      <c r="L500" s="247">
        <v>22.2</v>
      </c>
      <c r="M500" s="248">
        <v>113236</v>
      </c>
      <c r="N500" s="249">
        <f>ROUND(L500*M500,2)</f>
        <v>2513839.2000000002</v>
      </c>
      <c r="O500" s="129"/>
      <c r="P500" s="250">
        <v>15.765000000000001</v>
      </c>
      <c r="Q500" s="277">
        <f t="shared" si="245"/>
        <v>1785165.54</v>
      </c>
      <c r="R500" s="666"/>
      <c r="S500" s="667"/>
      <c r="T500" s="143">
        <f t="shared" si="246"/>
        <v>0</v>
      </c>
      <c r="U500" s="666"/>
      <c r="V500" s="739">
        <f t="shared" si="250"/>
        <v>15.765000000000001</v>
      </c>
      <c r="W500" s="143">
        <f t="shared" si="247"/>
        <v>1785165.54</v>
      </c>
      <c r="X500" s="792">
        <f>IF(N500=0,0)+IF(N500&gt;0,W500/N500)</f>
        <v>0.71013513513513504</v>
      </c>
      <c r="Y500" s="793"/>
      <c r="Z500" s="6"/>
      <c r="AA500" s="6">
        <f t="shared" si="224"/>
        <v>1785165.54</v>
      </c>
      <c r="AB500" s="7">
        <f t="shared" si="228"/>
        <v>728673.66000000015</v>
      </c>
      <c r="AC500" s="19"/>
      <c r="AD500" s="6">
        <f t="shared" si="248"/>
        <v>0</v>
      </c>
      <c r="AE500" s="79">
        <f t="shared" si="229"/>
        <v>-728673.66000000015</v>
      </c>
      <c r="AG500" s="19">
        <v>22</v>
      </c>
      <c r="AH500" s="253"/>
    </row>
    <row r="501" spans="1:34" s="80" customFormat="1" ht="21.75" customHeight="1">
      <c r="A501" s="19"/>
      <c r="B501" s="254" t="s">
        <v>181</v>
      </c>
      <c r="C501" s="822" t="s">
        <v>182</v>
      </c>
      <c r="D501" s="823"/>
      <c r="E501" s="823"/>
      <c r="F501" s="823"/>
      <c r="G501" s="823"/>
      <c r="H501" s="823"/>
      <c r="I501" s="823"/>
      <c r="J501" s="824"/>
      <c r="K501" s="255" t="s">
        <v>74</v>
      </c>
      <c r="L501" s="162">
        <v>22.2</v>
      </c>
      <c r="M501" s="163">
        <v>113214</v>
      </c>
      <c r="N501" s="263"/>
      <c r="O501" s="129"/>
      <c r="P501" s="250"/>
      <c r="Q501" s="277"/>
      <c r="R501" s="666"/>
      <c r="S501" s="667"/>
      <c r="T501" s="143"/>
      <c r="U501" s="666"/>
      <c r="V501" s="735"/>
      <c r="W501" s="143"/>
      <c r="X501" s="671"/>
      <c r="Y501" s="366"/>
      <c r="Z501" s="6"/>
      <c r="AA501" s="6"/>
      <c r="AB501" s="7"/>
      <c r="AC501" s="19"/>
      <c r="AD501" s="6"/>
      <c r="AE501" s="79"/>
      <c r="AG501" s="19"/>
      <c r="AH501" s="253"/>
    </row>
    <row r="502" spans="1:34" s="80" customFormat="1" ht="21.75" customHeight="1">
      <c r="A502" s="19"/>
      <c r="B502" s="245" t="s">
        <v>281</v>
      </c>
      <c r="C502" s="825" t="s">
        <v>282</v>
      </c>
      <c r="D502" s="826"/>
      <c r="E502" s="826"/>
      <c r="F502" s="826"/>
      <c r="G502" s="826"/>
      <c r="H502" s="826"/>
      <c r="I502" s="826"/>
      <c r="J502" s="827"/>
      <c r="K502" s="246" t="s">
        <v>74</v>
      </c>
      <c r="L502" s="247">
        <v>22.2</v>
      </c>
      <c r="M502" s="248">
        <v>245348</v>
      </c>
      <c r="N502" s="249">
        <f>ROUND(L502*M502,2)</f>
        <v>5446725.5999999996</v>
      </c>
      <c r="O502" s="129"/>
      <c r="P502" s="250"/>
      <c r="Q502" s="277">
        <f t="shared" si="245"/>
        <v>0</v>
      </c>
      <c r="R502" s="666"/>
      <c r="S502" s="667"/>
      <c r="T502" s="143">
        <f t="shared" si="246"/>
        <v>0</v>
      </c>
      <c r="U502" s="666"/>
      <c r="V502" s="735">
        <f t="shared" si="250"/>
        <v>0</v>
      </c>
      <c r="W502" s="143">
        <f t="shared" si="247"/>
        <v>0</v>
      </c>
      <c r="X502" s="857">
        <f t="shared" si="251"/>
        <v>0</v>
      </c>
      <c r="Y502" s="858"/>
      <c r="Z502" s="6"/>
      <c r="AA502" s="6">
        <f t="shared" si="224"/>
        <v>0</v>
      </c>
      <c r="AB502" s="7">
        <f t="shared" si="228"/>
        <v>5446725.5999999996</v>
      </c>
      <c r="AC502" s="19"/>
      <c r="AD502" s="6">
        <f t="shared" si="248"/>
        <v>0</v>
      </c>
      <c r="AE502" s="79">
        <f t="shared" si="229"/>
        <v>-5446725.5999999996</v>
      </c>
      <c r="AG502" s="19">
        <v>152</v>
      </c>
      <c r="AH502" s="253"/>
    </row>
    <row r="503" spans="1:34" s="80" customFormat="1" ht="21.75" customHeight="1">
      <c r="A503" s="19"/>
      <c r="B503" s="254" t="s">
        <v>281</v>
      </c>
      <c r="C503" s="822" t="s">
        <v>282</v>
      </c>
      <c r="D503" s="823"/>
      <c r="E503" s="823"/>
      <c r="F503" s="823"/>
      <c r="G503" s="823"/>
      <c r="H503" s="823"/>
      <c r="I503" s="823"/>
      <c r="J503" s="824"/>
      <c r="K503" s="255" t="s">
        <v>74</v>
      </c>
      <c r="L503" s="162">
        <v>22.2</v>
      </c>
      <c r="M503" s="163">
        <v>245196</v>
      </c>
      <c r="N503" s="263"/>
      <c r="O503" s="129"/>
      <c r="P503" s="250"/>
      <c r="Q503" s="277"/>
      <c r="R503" s="666"/>
      <c r="S503" s="667"/>
      <c r="T503" s="143"/>
      <c r="U503" s="666"/>
      <c r="V503" s="735"/>
      <c r="W503" s="143"/>
      <c r="X503" s="671"/>
      <c r="Y503" s="366"/>
      <c r="Z503" s="6"/>
      <c r="AA503" s="6"/>
      <c r="AB503" s="7"/>
      <c r="AC503" s="19"/>
      <c r="AD503" s="6"/>
      <c r="AE503" s="79"/>
      <c r="AG503" s="19"/>
      <c r="AH503" s="253"/>
    </row>
    <row r="504" spans="1:34" s="80" customFormat="1" ht="21.75" customHeight="1">
      <c r="A504" s="19"/>
      <c r="B504" s="264" t="s">
        <v>334</v>
      </c>
      <c r="C504" s="789" t="s">
        <v>335</v>
      </c>
      <c r="D504" s="790"/>
      <c r="E504" s="790"/>
      <c r="F504" s="790"/>
      <c r="G504" s="790"/>
      <c r="H504" s="790"/>
      <c r="I504" s="790"/>
      <c r="J504" s="791"/>
      <c r="K504" s="161" t="s">
        <v>74</v>
      </c>
      <c r="L504" s="162">
        <v>20.5</v>
      </c>
      <c r="M504" s="163">
        <v>27048</v>
      </c>
      <c r="N504" s="143">
        <f>ROUND(L504*M504,2)</f>
        <v>554484</v>
      </c>
      <c r="O504" s="129"/>
      <c r="P504" s="250"/>
      <c r="Q504" s="277">
        <f t="shared" si="245"/>
        <v>0</v>
      </c>
      <c r="R504" s="666"/>
      <c r="S504" s="667"/>
      <c r="T504" s="143">
        <f t="shared" si="246"/>
        <v>0</v>
      </c>
      <c r="U504" s="666"/>
      <c r="V504" s="735">
        <f t="shared" si="250"/>
        <v>0</v>
      </c>
      <c r="W504" s="143">
        <f t="shared" si="247"/>
        <v>0</v>
      </c>
      <c r="X504" s="857">
        <f t="shared" si="251"/>
        <v>0</v>
      </c>
      <c r="Y504" s="858"/>
      <c r="Z504" s="6"/>
      <c r="AA504" s="6">
        <f t="shared" si="224"/>
        <v>0</v>
      </c>
      <c r="AB504" s="7">
        <f t="shared" si="228"/>
        <v>554484</v>
      </c>
      <c r="AC504" s="19"/>
      <c r="AD504" s="6">
        <f t="shared" si="248"/>
        <v>0</v>
      </c>
      <c r="AE504" s="79">
        <f t="shared" si="229"/>
        <v>-554484</v>
      </c>
      <c r="AG504" s="19">
        <v>0</v>
      </c>
      <c r="AH504" s="253"/>
    </row>
    <row r="505" spans="1:34" s="80" customFormat="1" ht="21.75" customHeight="1">
      <c r="A505" s="19"/>
      <c r="B505" s="453">
        <v>14</v>
      </c>
      <c r="C505" s="864" t="s">
        <v>283</v>
      </c>
      <c r="D505" s="865"/>
      <c r="E505" s="865"/>
      <c r="F505" s="865"/>
      <c r="G505" s="865"/>
      <c r="H505" s="865"/>
      <c r="I505" s="865"/>
      <c r="J505" s="866"/>
      <c r="K505" s="454"/>
      <c r="L505" s="455"/>
      <c r="M505" s="456"/>
      <c r="N505" s="456"/>
      <c r="O505" s="353"/>
      <c r="P505" s="250"/>
      <c r="Q505" s="277">
        <f t="shared" si="245"/>
        <v>0</v>
      </c>
      <c r="R505" s="666"/>
      <c r="S505" s="667"/>
      <c r="T505" s="143">
        <f t="shared" si="246"/>
        <v>0</v>
      </c>
      <c r="U505" s="666"/>
      <c r="V505" s="735">
        <f t="shared" si="250"/>
        <v>0</v>
      </c>
      <c r="W505" s="143">
        <f t="shared" si="247"/>
        <v>0</v>
      </c>
      <c r="X505" s="857">
        <f t="shared" si="251"/>
        <v>0</v>
      </c>
      <c r="Y505" s="858"/>
      <c r="Z505" s="6"/>
      <c r="AA505" s="6">
        <f t="shared" si="224"/>
        <v>0</v>
      </c>
      <c r="AB505" s="7">
        <f t="shared" si="228"/>
        <v>0</v>
      </c>
      <c r="AC505" s="19"/>
      <c r="AD505" s="6" t="e">
        <f t="shared" si="248"/>
        <v>#DIV/0!</v>
      </c>
      <c r="AE505" s="79">
        <f t="shared" si="229"/>
        <v>0</v>
      </c>
      <c r="AG505" s="19"/>
      <c r="AH505" s="253"/>
    </row>
    <row r="506" spans="1:34" s="80" customFormat="1" ht="21.75" customHeight="1">
      <c r="A506" s="19"/>
      <c r="B506" s="258">
        <v>14.1</v>
      </c>
      <c r="C506" s="813" t="s">
        <v>284</v>
      </c>
      <c r="D506" s="814"/>
      <c r="E506" s="814"/>
      <c r="F506" s="814"/>
      <c r="G506" s="814"/>
      <c r="H506" s="814"/>
      <c r="I506" s="814"/>
      <c r="J506" s="815"/>
      <c r="K506" s="161"/>
      <c r="L506" s="162"/>
      <c r="M506" s="163"/>
      <c r="N506" s="143">
        <f>ROUND(L506*M506,2)</f>
        <v>0</v>
      </c>
      <c r="O506" s="354"/>
      <c r="P506" s="250"/>
      <c r="Q506" s="277">
        <f t="shared" si="245"/>
        <v>0</v>
      </c>
      <c r="R506" s="666"/>
      <c r="S506" s="667"/>
      <c r="T506" s="143">
        <f t="shared" si="246"/>
        <v>0</v>
      </c>
      <c r="U506" s="666"/>
      <c r="V506" s="735">
        <f t="shared" si="250"/>
        <v>0</v>
      </c>
      <c r="W506" s="143">
        <f t="shared" si="247"/>
        <v>0</v>
      </c>
      <c r="X506" s="857">
        <f t="shared" si="251"/>
        <v>0</v>
      </c>
      <c r="Y506" s="858"/>
      <c r="Z506" s="6"/>
      <c r="AA506" s="6">
        <f t="shared" si="224"/>
        <v>0</v>
      </c>
      <c r="AB506" s="7">
        <f t="shared" si="228"/>
        <v>0</v>
      </c>
      <c r="AC506" s="19"/>
      <c r="AD506" s="6" t="e">
        <f t="shared" si="248"/>
        <v>#DIV/0!</v>
      </c>
      <c r="AE506" s="79">
        <f t="shared" si="229"/>
        <v>0</v>
      </c>
      <c r="AG506" s="19"/>
      <c r="AH506" s="253"/>
    </row>
    <row r="507" spans="1:34" s="80" customFormat="1" ht="21.75" customHeight="1">
      <c r="A507" s="19"/>
      <c r="B507" s="254" t="s">
        <v>285</v>
      </c>
      <c r="C507" s="822" t="s">
        <v>286</v>
      </c>
      <c r="D507" s="823"/>
      <c r="E507" s="823"/>
      <c r="F507" s="823"/>
      <c r="G507" s="823"/>
      <c r="H507" s="823"/>
      <c r="I507" s="823"/>
      <c r="J507" s="824"/>
      <c r="K507" s="255" t="s">
        <v>74</v>
      </c>
      <c r="L507" s="162">
        <f>20.15+69.5</f>
        <v>89.65</v>
      </c>
      <c r="M507" s="163">
        <v>74196</v>
      </c>
      <c r="N507" s="263">
        <f>ROUND(L507*M507,2)</f>
        <v>6651671.4000000004</v>
      </c>
      <c r="O507" s="129"/>
      <c r="P507" s="250"/>
      <c r="Q507" s="277">
        <f t="shared" si="245"/>
        <v>0</v>
      </c>
      <c r="R507" s="666"/>
      <c r="S507" s="667"/>
      <c r="T507" s="143">
        <f t="shared" si="246"/>
        <v>0</v>
      </c>
      <c r="U507" s="666"/>
      <c r="V507" s="735">
        <f t="shared" si="250"/>
        <v>0</v>
      </c>
      <c r="W507" s="143">
        <f t="shared" si="247"/>
        <v>0</v>
      </c>
      <c r="X507" s="857">
        <f t="shared" si="251"/>
        <v>0</v>
      </c>
      <c r="Y507" s="858"/>
      <c r="Z507" s="6"/>
      <c r="AA507" s="6">
        <f t="shared" si="224"/>
        <v>0</v>
      </c>
      <c r="AB507" s="7">
        <f t="shared" si="228"/>
        <v>6651671.4000000004</v>
      </c>
      <c r="AC507" s="19"/>
      <c r="AD507" s="6">
        <f t="shared" si="248"/>
        <v>0</v>
      </c>
      <c r="AE507" s="79">
        <f t="shared" si="229"/>
        <v>-6651671.4000000004</v>
      </c>
      <c r="AG507" s="19">
        <v>184</v>
      </c>
      <c r="AH507" s="253"/>
    </row>
    <row r="508" spans="1:34" s="80" customFormat="1" ht="21.75" customHeight="1">
      <c r="A508" s="19"/>
      <c r="B508" s="453">
        <v>15</v>
      </c>
      <c r="C508" s="864" t="s">
        <v>185</v>
      </c>
      <c r="D508" s="865"/>
      <c r="E508" s="865"/>
      <c r="F508" s="865"/>
      <c r="G508" s="865"/>
      <c r="H508" s="865"/>
      <c r="I508" s="865"/>
      <c r="J508" s="866"/>
      <c r="K508" s="454"/>
      <c r="L508" s="455"/>
      <c r="M508" s="456"/>
      <c r="N508" s="456"/>
      <c r="O508" s="111"/>
      <c r="P508" s="250"/>
      <c r="Q508" s="277">
        <f t="shared" si="245"/>
        <v>0</v>
      </c>
      <c r="R508" s="666"/>
      <c r="S508" s="667"/>
      <c r="T508" s="143">
        <f t="shared" si="246"/>
        <v>0</v>
      </c>
      <c r="U508" s="666"/>
      <c r="V508" s="735">
        <f t="shared" si="250"/>
        <v>0</v>
      </c>
      <c r="W508" s="143">
        <f t="shared" si="247"/>
        <v>0</v>
      </c>
      <c r="X508" s="857">
        <f t="shared" si="251"/>
        <v>0</v>
      </c>
      <c r="Y508" s="858"/>
      <c r="Z508" s="6"/>
      <c r="AA508" s="6">
        <f t="shared" si="224"/>
        <v>0</v>
      </c>
      <c r="AB508" s="7">
        <f t="shared" si="228"/>
        <v>0</v>
      </c>
      <c r="AC508" s="19"/>
      <c r="AD508" s="6" t="e">
        <f t="shared" si="248"/>
        <v>#DIV/0!</v>
      </c>
      <c r="AE508" s="79">
        <f t="shared" si="229"/>
        <v>0</v>
      </c>
      <c r="AG508" s="19"/>
      <c r="AH508" s="253"/>
    </row>
    <row r="509" spans="1:34" s="80" customFormat="1" ht="21.75" customHeight="1">
      <c r="A509" s="19"/>
      <c r="B509" s="258">
        <v>15.1</v>
      </c>
      <c r="C509" s="813" t="s">
        <v>186</v>
      </c>
      <c r="D509" s="814"/>
      <c r="E509" s="814"/>
      <c r="F509" s="814"/>
      <c r="G509" s="814"/>
      <c r="H509" s="814"/>
      <c r="I509" s="814"/>
      <c r="J509" s="815"/>
      <c r="K509" s="161"/>
      <c r="L509" s="162"/>
      <c r="M509" s="163"/>
      <c r="N509" s="143">
        <f>ROUND(L509*M509,2)</f>
        <v>0</v>
      </c>
      <c r="O509" s="129"/>
      <c r="P509" s="250"/>
      <c r="Q509" s="277">
        <f t="shared" si="245"/>
        <v>0</v>
      </c>
      <c r="R509" s="666"/>
      <c r="S509" s="667"/>
      <c r="T509" s="143">
        <f t="shared" si="246"/>
        <v>0</v>
      </c>
      <c r="U509" s="666"/>
      <c r="V509" s="735">
        <f t="shared" si="250"/>
        <v>0</v>
      </c>
      <c r="W509" s="143">
        <f t="shared" si="247"/>
        <v>0</v>
      </c>
      <c r="X509" s="857">
        <f t="shared" si="251"/>
        <v>0</v>
      </c>
      <c r="Y509" s="858"/>
      <c r="Z509" s="6"/>
      <c r="AA509" s="6">
        <f t="shared" si="224"/>
        <v>0</v>
      </c>
      <c r="AB509" s="7">
        <f t="shared" si="228"/>
        <v>0</v>
      </c>
      <c r="AC509" s="19"/>
      <c r="AD509" s="6" t="e">
        <f t="shared" si="248"/>
        <v>#DIV/0!</v>
      </c>
      <c r="AE509" s="79">
        <f t="shared" si="229"/>
        <v>0</v>
      </c>
      <c r="AG509" s="19"/>
      <c r="AH509" s="253"/>
    </row>
    <row r="510" spans="1:34" s="80" customFormat="1" ht="47.25" customHeight="1">
      <c r="A510" s="19"/>
      <c r="B510" s="245" t="s">
        <v>187</v>
      </c>
      <c r="C510" s="816" t="s">
        <v>188</v>
      </c>
      <c r="D510" s="817"/>
      <c r="E510" s="817"/>
      <c r="F510" s="817"/>
      <c r="G510" s="817"/>
      <c r="H510" s="817"/>
      <c r="I510" s="817"/>
      <c r="J510" s="818"/>
      <c r="K510" s="246" t="s">
        <v>150</v>
      </c>
      <c r="L510" s="247">
        <v>19</v>
      </c>
      <c r="M510" s="248">
        <v>237666</v>
      </c>
      <c r="N510" s="249">
        <f>ROUND(L510*M510,2)</f>
        <v>4515654</v>
      </c>
      <c r="O510" s="354"/>
      <c r="P510" s="250">
        <v>6</v>
      </c>
      <c r="Q510" s="277">
        <f t="shared" si="245"/>
        <v>1425996</v>
      </c>
      <c r="R510" s="666"/>
      <c r="S510" s="667"/>
      <c r="T510" s="143">
        <f t="shared" si="246"/>
        <v>0</v>
      </c>
      <c r="U510" s="666"/>
      <c r="V510" s="738">
        <f t="shared" si="250"/>
        <v>6</v>
      </c>
      <c r="W510" s="143">
        <f t="shared" si="247"/>
        <v>1425996</v>
      </c>
      <c r="X510" s="792">
        <f>IF(N510=0,0)+IF(N510&gt;0,W510/N510)</f>
        <v>0.31578947368421051</v>
      </c>
      <c r="Y510" s="793"/>
      <c r="Z510" s="6"/>
      <c r="AA510" s="6">
        <f t="shared" si="224"/>
        <v>1425996</v>
      </c>
      <c r="AB510" s="7">
        <f t="shared" si="228"/>
        <v>3089658</v>
      </c>
      <c r="AC510" s="19"/>
      <c r="AD510" s="6">
        <f t="shared" si="248"/>
        <v>0</v>
      </c>
      <c r="AE510" s="79">
        <f t="shared" si="229"/>
        <v>-3089658</v>
      </c>
      <c r="AG510" s="19">
        <v>658</v>
      </c>
      <c r="AH510" s="253"/>
    </row>
    <row r="511" spans="1:34" s="80" customFormat="1" ht="47.25" customHeight="1">
      <c r="A511" s="19"/>
      <c r="B511" s="254" t="s">
        <v>187</v>
      </c>
      <c r="C511" s="819" t="s">
        <v>188</v>
      </c>
      <c r="D511" s="820"/>
      <c r="E511" s="820"/>
      <c r="F511" s="820"/>
      <c r="G511" s="820"/>
      <c r="H511" s="820"/>
      <c r="I511" s="820"/>
      <c r="J511" s="821"/>
      <c r="K511" s="255" t="s">
        <v>150</v>
      </c>
      <c r="L511" s="162">
        <v>19</v>
      </c>
      <c r="M511" s="163">
        <v>237008</v>
      </c>
      <c r="N511" s="263"/>
      <c r="O511" s="354"/>
      <c r="P511" s="250"/>
      <c r="Q511" s="277"/>
      <c r="R511" s="666"/>
      <c r="S511" s="667"/>
      <c r="T511" s="143"/>
      <c r="U511" s="666"/>
      <c r="V511" s="738"/>
      <c r="W511" s="143"/>
      <c r="X511" s="671"/>
      <c r="Y511" s="366"/>
      <c r="Z511" s="6"/>
      <c r="AA511" s="6"/>
      <c r="AB511" s="7"/>
      <c r="AC511" s="19"/>
      <c r="AD511" s="6"/>
      <c r="AE511" s="79"/>
      <c r="AG511" s="19"/>
      <c r="AH511" s="253"/>
    </row>
    <row r="512" spans="1:34" s="80" customFormat="1" ht="21.75" customHeight="1">
      <c r="A512" s="19"/>
      <c r="B512" s="453">
        <v>16</v>
      </c>
      <c r="C512" s="864" t="s">
        <v>287</v>
      </c>
      <c r="D512" s="865"/>
      <c r="E512" s="865"/>
      <c r="F512" s="865"/>
      <c r="G512" s="865"/>
      <c r="H512" s="865"/>
      <c r="I512" s="865"/>
      <c r="J512" s="866"/>
      <c r="K512" s="454"/>
      <c r="L512" s="455"/>
      <c r="M512" s="456"/>
      <c r="N512" s="456"/>
      <c r="O512" s="111"/>
      <c r="P512" s="250"/>
      <c r="Q512" s="277">
        <f t="shared" ref="Q512:Q517" si="252">ROUND(M512*P512,2)</f>
        <v>0</v>
      </c>
      <c r="R512" s="666"/>
      <c r="S512" s="667"/>
      <c r="T512" s="143">
        <f t="shared" ref="T512:T517" si="253">ROUND(M512*S512,2)</f>
        <v>0</v>
      </c>
      <c r="U512" s="666"/>
      <c r="V512" s="738">
        <f t="shared" si="250"/>
        <v>0</v>
      </c>
      <c r="W512" s="143">
        <f t="shared" ref="W512:W517" si="254">ROUND(M512*V512,2)</f>
        <v>0</v>
      </c>
      <c r="X512" s="857">
        <f t="shared" si="251"/>
        <v>0</v>
      </c>
      <c r="Y512" s="858"/>
      <c r="Z512" s="6"/>
      <c r="AA512" s="6">
        <f t="shared" ref="AA512:AA552" si="255">+W512-Z512</f>
        <v>0</v>
      </c>
      <c r="AB512" s="7">
        <f t="shared" si="228"/>
        <v>0</v>
      </c>
      <c r="AC512" s="19"/>
      <c r="AD512" s="6" t="e">
        <f t="shared" ref="AD512:AD517" si="256">+Z512/M512</f>
        <v>#DIV/0!</v>
      </c>
      <c r="AE512" s="79">
        <f t="shared" si="229"/>
        <v>0</v>
      </c>
      <c r="AG512" s="19"/>
      <c r="AH512" s="253"/>
    </row>
    <row r="513" spans="1:34" s="80" customFormat="1" ht="21.75" customHeight="1">
      <c r="A513" s="19"/>
      <c r="B513" s="258">
        <v>16.100000000000001</v>
      </c>
      <c r="C513" s="813" t="s">
        <v>336</v>
      </c>
      <c r="D513" s="814"/>
      <c r="E513" s="814"/>
      <c r="F513" s="814"/>
      <c r="G513" s="814"/>
      <c r="H513" s="814"/>
      <c r="I513" s="814"/>
      <c r="J513" s="815"/>
      <c r="K513" s="161"/>
      <c r="L513" s="162"/>
      <c r="M513" s="163"/>
      <c r="N513" s="143">
        <f>ROUND(L513*M513,2)</f>
        <v>0</v>
      </c>
      <c r="O513" s="129"/>
      <c r="P513" s="250"/>
      <c r="Q513" s="277">
        <f t="shared" si="252"/>
        <v>0</v>
      </c>
      <c r="R513" s="666"/>
      <c r="S513" s="667"/>
      <c r="T513" s="143">
        <f t="shared" si="253"/>
        <v>0</v>
      </c>
      <c r="U513" s="666"/>
      <c r="V513" s="738">
        <f t="shared" si="250"/>
        <v>0</v>
      </c>
      <c r="W513" s="143">
        <f t="shared" si="254"/>
        <v>0</v>
      </c>
      <c r="X513" s="857">
        <f t="shared" si="251"/>
        <v>0</v>
      </c>
      <c r="Y513" s="858"/>
      <c r="Z513" s="6"/>
      <c r="AA513" s="6">
        <f t="shared" si="255"/>
        <v>0</v>
      </c>
      <c r="AB513" s="7">
        <f t="shared" si="228"/>
        <v>0</v>
      </c>
      <c r="AC513" s="19"/>
      <c r="AD513" s="6" t="e">
        <f t="shared" si="256"/>
        <v>#DIV/0!</v>
      </c>
      <c r="AE513" s="79">
        <f t="shared" si="229"/>
        <v>0</v>
      </c>
      <c r="AG513" s="19"/>
      <c r="AH513" s="253"/>
    </row>
    <row r="514" spans="1:34" ht="21.75" customHeight="1">
      <c r="B514" s="264" t="s">
        <v>337</v>
      </c>
      <c r="C514" s="796" t="s">
        <v>338</v>
      </c>
      <c r="D514" s="797"/>
      <c r="E514" s="797"/>
      <c r="F514" s="797"/>
      <c r="G514" s="797"/>
      <c r="H514" s="797"/>
      <c r="I514" s="797"/>
      <c r="J514" s="798"/>
      <c r="K514" s="161" t="s">
        <v>150</v>
      </c>
      <c r="L514" s="162">
        <v>2</v>
      </c>
      <c r="M514" s="163">
        <v>294568</v>
      </c>
      <c r="N514" s="143">
        <f>ROUND(L514*M514,2)</f>
        <v>589136</v>
      </c>
      <c r="O514" s="354"/>
      <c r="P514" s="250"/>
      <c r="Q514" s="277">
        <f t="shared" si="252"/>
        <v>0</v>
      </c>
      <c r="R514" s="666"/>
      <c r="S514" s="667"/>
      <c r="T514" s="143">
        <f t="shared" si="253"/>
        <v>0</v>
      </c>
      <c r="U514" s="666"/>
      <c r="V514" s="738">
        <f t="shared" si="250"/>
        <v>0</v>
      </c>
      <c r="W514" s="143">
        <f t="shared" si="254"/>
        <v>0</v>
      </c>
      <c r="X514" s="857">
        <f t="shared" si="251"/>
        <v>0</v>
      </c>
      <c r="Y514" s="858"/>
      <c r="AA514" s="6">
        <f t="shared" si="255"/>
        <v>0</v>
      </c>
      <c r="AB514" s="7">
        <f t="shared" si="228"/>
        <v>589136</v>
      </c>
      <c r="AD514" s="6">
        <f t="shared" si="256"/>
        <v>0</v>
      </c>
      <c r="AE514" s="79">
        <f t="shared" si="229"/>
        <v>-589136</v>
      </c>
      <c r="AG514" s="19">
        <v>0</v>
      </c>
    </row>
    <row r="515" spans="1:34" ht="21.75" customHeight="1">
      <c r="B515" s="264" t="s">
        <v>339</v>
      </c>
      <c r="C515" s="796" t="s">
        <v>340</v>
      </c>
      <c r="D515" s="797"/>
      <c r="E515" s="797"/>
      <c r="F515" s="797"/>
      <c r="G515" s="797"/>
      <c r="H515" s="797"/>
      <c r="I515" s="797"/>
      <c r="J515" s="798"/>
      <c r="K515" s="161" t="s">
        <v>150</v>
      </c>
      <c r="L515" s="162">
        <v>2</v>
      </c>
      <c r="M515" s="163">
        <v>378612</v>
      </c>
      <c r="N515" s="143">
        <f>ROUND(L515*M515,2)</f>
        <v>757224</v>
      </c>
      <c r="O515" s="354"/>
      <c r="P515" s="250"/>
      <c r="Q515" s="277">
        <f t="shared" si="252"/>
        <v>0</v>
      </c>
      <c r="R515" s="666"/>
      <c r="S515" s="667"/>
      <c r="T515" s="143">
        <f t="shared" si="253"/>
        <v>0</v>
      </c>
      <c r="U515" s="666"/>
      <c r="V515" s="738">
        <f t="shared" si="250"/>
        <v>0</v>
      </c>
      <c r="W515" s="143">
        <f t="shared" si="254"/>
        <v>0</v>
      </c>
      <c r="X515" s="857">
        <f t="shared" si="251"/>
        <v>0</v>
      </c>
      <c r="Y515" s="858"/>
      <c r="AA515" s="6">
        <f t="shared" si="255"/>
        <v>0</v>
      </c>
      <c r="AB515" s="7">
        <f t="shared" si="228"/>
        <v>757224</v>
      </c>
      <c r="AD515" s="6">
        <f t="shared" si="256"/>
        <v>0</v>
      </c>
      <c r="AE515" s="79">
        <f t="shared" si="229"/>
        <v>-757224</v>
      </c>
      <c r="AG515" s="19">
        <v>0</v>
      </c>
    </row>
    <row r="516" spans="1:34" ht="21.75" customHeight="1">
      <c r="B516" s="258">
        <v>16.3</v>
      </c>
      <c r="C516" s="813" t="s">
        <v>288</v>
      </c>
      <c r="D516" s="814"/>
      <c r="E516" s="814"/>
      <c r="F516" s="814"/>
      <c r="G516" s="814"/>
      <c r="H516" s="814"/>
      <c r="I516" s="814"/>
      <c r="J516" s="815"/>
      <c r="K516" s="161"/>
      <c r="L516" s="162"/>
      <c r="M516" s="163"/>
      <c r="N516" s="143">
        <f>ROUND(L516*M516,2)</f>
        <v>0</v>
      </c>
      <c r="O516" s="129"/>
      <c r="P516" s="250"/>
      <c r="Q516" s="277">
        <f t="shared" si="252"/>
        <v>0</v>
      </c>
      <c r="R516" s="666"/>
      <c r="S516" s="667"/>
      <c r="T516" s="143">
        <f t="shared" si="253"/>
        <v>0</v>
      </c>
      <c r="U516" s="666"/>
      <c r="V516" s="738">
        <f t="shared" si="250"/>
        <v>0</v>
      </c>
      <c r="W516" s="143">
        <f t="shared" si="254"/>
        <v>0</v>
      </c>
      <c r="X516" s="857">
        <f t="shared" si="251"/>
        <v>0</v>
      </c>
      <c r="Y516" s="858"/>
      <c r="AA516" s="6">
        <f t="shared" si="255"/>
        <v>0</v>
      </c>
      <c r="AB516" s="7">
        <f t="shared" si="228"/>
        <v>0</v>
      </c>
      <c r="AD516" s="6" t="e">
        <f t="shared" si="256"/>
        <v>#DIV/0!</v>
      </c>
      <c r="AE516" s="79">
        <f t="shared" si="229"/>
        <v>0</v>
      </c>
    </row>
    <row r="517" spans="1:34" ht="21.75" customHeight="1">
      <c r="B517" s="245" t="s">
        <v>289</v>
      </c>
      <c r="C517" s="816" t="s">
        <v>290</v>
      </c>
      <c r="D517" s="817"/>
      <c r="E517" s="817"/>
      <c r="F517" s="817"/>
      <c r="G517" s="817"/>
      <c r="H517" s="817"/>
      <c r="I517" s="817"/>
      <c r="J517" s="818"/>
      <c r="K517" s="246" t="s">
        <v>150</v>
      </c>
      <c r="L517" s="247">
        <v>1</v>
      </c>
      <c r="M517" s="248">
        <v>671819</v>
      </c>
      <c r="N517" s="249">
        <f>ROUND(L517*M517,2)</f>
        <v>671819</v>
      </c>
      <c r="O517" s="354"/>
      <c r="P517" s="250">
        <v>1</v>
      </c>
      <c r="Q517" s="277">
        <f t="shared" si="252"/>
        <v>671819</v>
      </c>
      <c r="R517" s="666"/>
      <c r="S517" s="667"/>
      <c r="T517" s="143">
        <f t="shared" si="253"/>
        <v>0</v>
      </c>
      <c r="U517" s="666"/>
      <c r="V517" s="738">
        <f t="shared" si="250"/>
        <v>1</v>
      </c>
      <c r="W517" s="143">
        <f t="shared" si="254"/>
        <v>671819</v>
      </c>
      <c r="X517" s="792">
        <f>IF(N517=0,0)+IF(N517&gt;0,W517/N517)</f>
        <v>1</v>
      </c>
      <c r="Y517" s="793"/>
      <c r="AA517" s="6">
        <f t="shared" si="255"/>
        <v>671819</v>
      </c>
      <c r="AB517" s="7">
        <f t="shared" si="228"/>
        <v>0</v>
      </c>
      <c r="AD517" s="6">
        <f t="shared" si="256"/>
        <v>0</v>
      </c>
      <c r="AE517" s="79">
        <f t="shared" si="229"/>
        <v>0</v>
      </c>
      <c r="AG517" s="19">
        <v>1576</v>
      </c>
    </row>
    <row r="518" spans="1:34" ht="21.75" customHeight="1">
      <c r="B518" s="254" t="s">
        <v>289</v>
      </c>
      <c r="C518" s="819" t="s">
        <v>290</v>
      </c>
      <c r="D518" s="820"/>
      <c r="E518" s="820"/>
      <c r="F518" s="820"/>
      <c r="G518" s="820"/>
      <c r="H518" s="820"/>
      <c r="I518" s="820"/>
      <c r="J518" s="821"/>
      <c r="K518" s="255" t="s">
        <v>150</v>
      </c>
      <c r="L518" s="162">
        <v>1</v>
      </c>
      <c r="M518" s="163">
        <v>670243</v>
      </c>
      <c r="N518" s="263"/>
      <c r="O518" s="354"/>
      <c r="P518" s="250"/>
      <c r="Q518" s="277"/>
      <c r="R518" s="666"/>
      <c r="S518" s="667"/>
      <c r="T518" s="143"/>
      <c r="U518" s="666"/>
      <c r="V518" s="738"/>
      <c r="W518" s="143"/>
      <c r="X518" s="671"/>
      <c r="Y518" s="366"/>
    </row>
    <row r="519" spans="1:34" ht="21.75" customHeight="1">
      <c r="B519" s="453">
        <v>18</v>
      </c>
      <c r="C519" s="864" t="s">
        <v>189</v>
      </c>
      <c r="D519" s="865"/>
      <c r="E519" s="865"/>
      <c r="F519" s="865"/>
      <c r="G519" s="865"/>
      <c r="H519" s="865"/>
      <c r="I519" s="865"/>
      <c r="J519" s="866"/>
      <c r="K519" s="454"/>
      <c r="L519" s="455"/>
      <c r="M519" s="456"/>
      <c r="N519" s="456"/>
      <c r="O519" s="111"/>
      <c r="P519" s="250"/>
      <c r="Q519" s="277">
        <f t="shared" ref="Q519:Q530" si="257">ROUND(M519*P519,2)</f>
        <v>0</v>
      </c>
      <c r="R519" s="666"/>
      <c r="S519" s="667"/>
      <c r="T519" s="143">
        <f t="shared" ref="T519:T530" si="258">ROUND(M519*S519,2)</f>
        <v>0</v>
      </c>
      <c r="U519" s="666"/>
      <c r="V519" s="738">
        <f t="shared" si="250"/>
        <v>0</v>
      </c>
      <c r="W519" s="143">
        <f t="shared" ref="W519:W530" si="259">ROUND(M519*V519,2)</f>
        <v>0</v>
      </c>
      <c r="X519" s="857">
        <f t="shared" si="251"/>
        <v>0</v>
      </c>
      <c r="Y519" s="858"/>
      <c r="AA519" s="6">
        <f t="shared" si="255"/>
        <v>0</v>
      </c>
      <c r="AB519" s="7">
        <f t="shared" ref="AB519:AB561" si="260">+N519-W519</f>
        <v>0</v>
      </c>
      <c r="AD519" s="6" t="e">
        <f t="shared" ref="AD519:AD530" si="261">+Z519/M519</f>
        <v>#DIV/0!</v>
      </c>
      <c r="AE519" s="79">
        <f t="shared" si="229"/>
        <v>0</v>
      </c>
    </row>
    <row r="520" spans="1:34" ht="21.75" customHeight="1">
      <c r="B520" s="258">
        <v>18.2</v>
      </c>
      <c r="C520" s="813" t="s">
        <v>193</v>
      </c>
      <c r="D520" s="814"/>
      <c r="E520" s="814"/>
      <c r="F520" s="814"/>
      <c r="G520" s="814"/>
      <c r="H520" s="814"/>
      <c r="I520" s="814"/>
      <c r="J520" s="815"/>
      <c r="K520" s="161"/>
      <c r="L520" s="162"/>
      <c r="M520" s="163"/>
      <c r="N520" s="143">
        <f>ROUND(L520*M520,2)</f>
        <v>0</v>
      </c>
      <c r="O520" s="129"/>
      <c r="P520" s="250"/>
      <c r="Q520" s="277">
        <f t="shared" si="257"/>
        <v>0</v>
      </c>
      <c r="R520" s="666"/>
      <c r="S520" s="667"/>
      <c r="T520" s="143">
        <f t="shared" si="258"/>
        <v>0</v>
      </c>
      <c r="U520" s="666"/>
      <c r="V520" s="738">
        <f t="shared" si="250"/>
        <v>0</v>
      </c>
      <c r="W520" s="143">
        <f t="shared" si="259"/>
        <v>0</v>
      </c>
      <c r="X520" s="857">
        <f t="shared" si="251"/>
        <v>0</v>
      </c>
      <c r="Y520" s="858"/>
      <c r="AA520" s="6">
        <f t="shared" si="255"/>
        <v>0</v>
      </c>
      <c r="AB520" s="7">
        <f t="shared" si="260"/>
        <v>0</v>
      </c>
      <c r="AD520" s="6" t="e">
        <f t="shared" si="261"/>
        <v>#DIV/0!</v>
      </c>
      <c r="AE520" s="79">
        <f t="shared" ref="AE520:AE552" si="262">+W520-N520</f>
        <v>0</v>
      </c>
    </row>
    <row r="521" spans="1:34" ht="21.75" customHeight="1">
      <c r="B521" s="254" t="s">
        <v>194</v>
      </c>
      <c r="C521" s="819" t="s">
        <v>195</v>
      </c>
      <c r="D521" s="820"/>
      <c r="E521" s="820"/>
      <c r="F521" s="820"/>
      <c r="G521" s="820"/>
      <c r="H521" s="820"/>
      <c r="I521" s="820"/>
      <c r="J521" s="821"/>
      <c r="K521" s="255" t="s">
        <v>74</v>
      </c>
      <c r="L521" s="162">
        <v>20.5</v>
      </c>
      <c r="M521" s="163">
        <v>18312</v>
      </c>
      <c r="N521" s="263">
        <f>ROUND(L521*M521,2)</f>
        <v>375396</v>
      </c>
      <c r="O521" s="129"/>
      <c r="P521" s="250"/>
      <c r="Q521" s="277">
        <f t="shared" si="257"/>
        <v>0</v>
      </c>
      <c r="R521" s="666"/>
      <c r="S521" s="667"/>
      <c r="T521" s="143">
        <f t="shared" si="258"/>
        <v>0</v>
      </c>
      <c r="U521" s="666"/>
      <c r="V521" s="738">
        <f t="shared" si="250"/>
        <v>0</v>
      </c>
      <c r="W521" s="143">
        <f t="shared" si="259"/>
        <v>0</v>
      </c>
      <c r="X521" s="857">
        <f t="shared" si="251"/>
        <v>0</v>
      </c>
      <c r="Y521" s="858"/>
      <c r="AA521" s="6">
        <f t="shared" si="255"/>
        <v>0</v>
      </c>
      <c r="AB521" s="7">
        <f t="shared" si="260"/>
        <v>375396</v>
      </c>
      <c r="AD521" s="6">
        <f t="shared" si="261"/>
        <v>0</v>
      </c>
      <c r="AE521" s="79">
        <f t="shared" si="262"/>
        <v>-375396</v>
      </c>
      <c r="AG521" s="19">
        <v>0</v>
      </c>
    </row>
    <row r="522" spans="1:34" ht="21.75" customHeight="1">
      <c r="B522" s="254" t="s">
        <v>196</v>
      </c>
      <c r="C522" s="819" t="s">
        <v>197</v>
      </c>
      <c r="D522" s="820"/>
      <c r="E522" s="820"/>
      <c r="F522" s="820"/>
      <c r="G522" s="820"/>
      <c r="H522" s="820"/>
      <c r="I522" s="820"/>
      <c r="J522" s="821"/>
      <c r="K522" s="255" t="s">
        <v>145</v>
      </c>
      <c r="L522" s="162">
        <v>75</v>
      </c>
      <c r="M522" s="163">
        <v>8274</v>
      </c>
      <c r="N522" s="263">
        <f>ROUND(L522*M522,2)</f>
        <v>620550</v>
      </c>
      <c r="O522" s="129"/>
      <c r="P522" s="250"/>
      <c r="Q522" s="277">
        <f t="shared" si="257"/>
        <v>0</v>
      </c>
      <c r="R522" s="666"/>
      <c r="S522" s="667"/>
      <c r="T522" s="143">
        <f t="shared" si="258"/>
        <v>0</v>
      </c>
      <c r="U522" s="666"/>
      <c r="V522" s="738">
        <f t="shared" si="250"/>
        <v>0</v>
      </c>
      <c r="W522" s="143">
        <f t="shared" si="259"/>
        <v>0</v>
      </c>
      <c r="X522" s="857">
        <f t="shared" si="251"/>
        <v>0</v>
      </c>
      <c r="Y522" s="858"/>
      <c r="AA522" s="6">
        <f t="shared" si="255"/>
        <v>0</v>
      </c>
      <c r="AB522" s="7">
        <f t="shared" si="260"/>
        <v>620550</v>
      </c>
      <c r="AD522" s="6">
        <f t="shared" si="261"/>
        <v>0</v>
      </c>
      <c r="AE522" s="79">
        <f t="shared" si="262"/>
        <v>-620550</v>
      </c>
      <c r="AG522" s="19">
        <v>0</v>
      </c>
    </row>
    <row r="523" spans="1:34" ht="21.75" customHeight="1">
      <c r="B523" s="258">
        <v>18.399999999999999</v>
      </c>
      <c r="C523" s="813" t="s">
        <v>341</v>
      </c>
      <c r="D523" s="814"/>
      <c r="E523" s="814"/>
      <c r="F523" s="814"/>
      <c r="G523" s="814"/>
      <c r="H523" s="814"/>
      <c r="I523" s="814"/>
      <c r="J523" s="815"/>
      <c r="K523" s="161"/>
      <c r="L523" s="162"/>
      <c r="M523" s="163"/>
      <c r="N523" s="143">
        <f>ROUND(L523*M523,2)</f>
        <v>0</v>
      </c>
      <c r="O523" s="129"/>
      <c r="P523" s="250"/>
      <c r="Q523" s="277">
        <f t="shared" si="257"/>
        <v>0</v>
      </c>
      <c r="R523" s="666"/>
      <c r="S523" s="667"/>
      <c r="T523" s="143">
        <f t="shared" si="258"/>
        <v>0</v>
      </c>
      <c r="U523" s="666"/>
      <c r="V523" s="738">
        <f t="shared" si="250"/>
        <v>0</v>
      </c>
      <c r="W523" s="143">
        <f t="shared" si="259"/>
        <v>0</v>
      </c>
      <c r="X523" s="857">
        <f t="shared" si="251"/>
        <v>0</v>
      </c>
      <c r="Y523" s="858"/>
      <c r="AA523" s="6">
        <f t="shared" si="255"/>
        <v>0</v>
      </c>
      <c r="AB523" s="7">
        <f t="shared" si="260"/>
        <v>0</v>
      </c>
      <c r="AD523" s="6" t="e">
        <f t="shared" si="261"/>
        <v>#DIV/0!</v>
      </c>
      <c r="AE523" s="79">
        <f t="shared" si="262"/>
        <v>0</v>
      </c>
    </row>
    <row r="524" spans="1:34" ht="21.75" customHeight="1">
      <c r="B524" s="264" t="s">
        <v>198</v>
      </c>
      <c r="C524" s="796" t="s">
        <v>199</v>
      </c>
      <c r="D524" s="797"/>
      <c r="E524" s="797"/>
      <c r="F524" s="797"/>
      <c r="G524" s="797"/>
      <c r="H524" s="797"/>
      <c r="I524" s="797"/>
      <c r="J524" s="798"/>
      <c r="K524" s="161" t="s">
        <v>74</v>
      </c>
      <c r="L524" s="162">
        <v>433.1</v>
      </c>
      <c r="M524" s="163">
        <v>15973</v>
      </c>
      <c r="N524" s="143">
        <f>ROUND(L524*M524,2)</f>
        <v>6917906.2999999998</v>
      </c>
      <c r="O524" s="129"/>
      <c r="P524" s="250">
        <v>62.215000000000011</v>
      </c>
      <c r="Q524" s="277">
        <f t="shared" si="257"/>
        <v>993760.2</v>
      </c>
      <c r="R524" s="666"/>
      <c r="S524" s="667"/>
      <c r="T524" s="143">
        <f t="shared" si="258"/>
        <v>0</v>
      </c>
      <c r="U524" s="666"/>
      <c r="V524" s="738">
        <f t="shared" si="250"/>
        <v>62.215000000000011</v>
      </c>
      <c r="W524" s="143">
        <f t="shared" si="259"/>
        <v>993760.2</v>
      </c>
      <c r="X524" s="792">
        <f>IF(N524=0,0)+IF(N524&gt;0,W524/N524)</f>
        <v>0.14365042787584445</v>
      </c>
      <c r="Y524" s="793"/>
      <c r="AA524" s="6">
        <f t="shared" si="255"/>
        <v>993760.2</v>
      </c>
      <c r="AB524" s="7">
        <f t="shared" si="260"/>
        <v>5924146.0999999996</v>
      </c>
      <c r="AD524" s="6">
        <f t="shared" si="261"/>
        <v>0</v>
      </c>
      <c r="AE524" s="79">
        <f t="shared" si="262"/>
        <v>-5924146.0999999996</v>
      </c>
      <c r="AG524" s="19">
        <v>0</v>
      </c>
    </row>
    <row r="525" spans="1:34" s="105" customFormat="1" ht="21.75" customHeight="1">
      <c r="B525" s="453">
        <v>20</v>
      </c>
      <c r="C525" s="864" t="s">
        <v>342</v>
      </c>
      <c r="D525" s="865"/>
      <c r="E525" s="865"/>
      <c r="F525" s="865"/>
      <c r="G525" s="865"/>
      <c r="H525" s="865"/>
      <c r="I525" s="865"/>
      <c r="J525" s="866"/>
      <c r="K525" s="454"/>
      <c r="L525" s="455"/>
      <c r="M525" s="456"/>
      <c r="N525" s="456"/>
      <c r="O525" s="111"/>
      <c r="P525" s="250"/>
      <c r="Q525" s="277">
        <f t="shared" si="257"/>
        <v>0</v>
      </c>
      <c r="R525" s="666"/>
      <c r="S525" s="667"/>
      <c r="T525" s="143">
        <f t="shared" si="258"/>
        <v>0</v>
      </c>
      <c r="U525" s="666"/>
      <c r="V525" s="738">
        <f t="shared" si="250"/>
        <v>0</v>
      </c>
      <c r="W525" s="143">
        <f t="shared" si="259"/>
        <v>0</v>
      </c>
      <c r="X525" s="857">
        <f t="shared" si="251"/>
        <v>0</v>
      </c>
      <c r="Y525" s="858"/>
      <c r="Z525" s="6"/>
      <c r="AA525" s="6">
        <f t="shared" si="255"/>
        <v>0</v>
      </c>
      <c r="AB525" s="7">
        <f t="shared" si="260"/>
        <v>0</v>
      </c>
      <c r="AD525" s="6" t="e">
        <f t="shared" si="261"/>
        <v>#DIV/0!</v>
      </c>
      <c r="AE525" s="79">
        <f t="shared" si="262"/>
        <v>0</v>
      </c>
      <c r="AF525" s="122"/>
      <c r="AH525" s="123"/>
    </row>
    <row r="526" spans="1:34" s="105" customFormat="1" ht="21.75" customHeight="1">
      <c r="B526" s="258" t="s">
        <v>343</v>
      </c>
      <c r="C526" s="813" t="s">
        <v>344</v>
      </c>
      <c r="D526" s="814"/>
      <c r="E526" s="814"/>
      <c r="F526" s="814"/>
      <c r="G526" s="814"/>
      <c r="H526" s="814"/>
      <c r="I526" s="814"/>
      <c r="J526" s="815"/>
      <c r="K526" s="272"/>
      <c r="L526" s="266"/>
      <c r="M526" s="267"/>
      <c r="N526" s="268">
        <f>ROUND(L526*M526,2)</f>
        <v>0</v>
      </c>
      <c r="O526" s="170"/>
      <c r="P526" s="269"/>
      <c r="Q526" s="277">
        <f t="shared" si="257"/>
        <v>0</v>
      </c>
      <c r="R526" s="666"/>
      <c r="S526" s="667"/>
      <c r="T526" s="143">
        <f t="shared" si="258"/>
        <v>0</v>
      </c>
      <c r="U526" s="666"/>
      <c r="V526" s="738">
        <f t="shared" si="250"/>
        <v>0</v>
      </c>
      <c r="W526" s="143">
        <f t="shared" si="259"/>
        <v>0</v>
      </c>
      <c r="X526" s="857">
        <f t="shared" si="251"/>
        <v>0</v>
      </c>
      <c r="Y526" s="858"/>
      <c r="Z526" s="6"/>
      <c r="AA526" s="6">
        <f t="shared" si="255"/>
        <v>0</v>
      </c>
      <c r="AB526" s="7">
        <f t="shared" si="260"/>
        <v>0</v>
      </c>
      <c r="AD526" s="6" t="e">
        <f t="shared" si="261"/>
        <v>#DIV/0!</v>
      </c>
      <c r="AE526" s="79">
        <f t="shared" si="262"/>
        <v>0</v>
      </c>
      <c r="AF526" s="122"/>
      <c r="AH526" s="123"/>
    </row>
    <row r="527" spans="1:34" ht="21.75" customHeight="1">
      <c r="B527" s="264" t="s">
        <v>345</v>
      </c>
      <c r="C527" s="796" t="s">
        <v>346</v>
      </c>
      <c r="D527" s="797"/>
      <c r="E527" s="797"/>
      <c r="F527" s="797"/>
      <c r="G527" s="797"/>
      <c r="H527" s="797"/>
      <c r="I527" s="797"/>
      <c r="J527" s="798"/>
      <c r="K527" s="161" t="s">
        <v>74</v>
      </c>
      <c r="L527" s="162">
        <v>16</v>
      </c>
      <c r="M527" s="163">
        <v>73318</v>
      </c>
      <c r="N527" s="143">
        <f>ROUND(L527*M527,2)</f>
        <v>1173088</v>
      </c>
      <c r="O527" s="129"/>
      <c r="P527" s="250">
        <v>13.5</v>
      </c>
      <c r="Q527" s="277">
        <f t="shared" si="257"/>
        <v>989793</v>
      </c>
      <c r="R527" s="666"/>
      <c r="S527" s="667"/>
      <c r="T527" s="143">
        <f t="shared" si="258"/>
        <v>0</v>
      </c>
      <c r="U527" s="666"/>
      <c r="V527" s="738">
        <f t="shared" si="250"/>
        <v>13.5</v>
      </c>
      <c r="W527" s="143">
        <f t="shared" si="259"/>
        <v>989793</v>
      </c>
      <c r="X527" s="792">
        <f>IF(N527=0,0)+IF(N527&gt;0,W527/N527)</f>
        <v>0.84375</v>
      </c>
      <c r="Y527" s="793"/>
      <c r="Z527" s="6">
        <f>+V527-L527</f>
        <v>-2.5</v>
      </c>
      <c r="AA527" s="6">
        <f t="shared" si="255"/>
        <v>989795.5</v>
      </c>
      <c r="AB527" s="7">
        <f t="shared" si="260"/>
        <v>183295</v>
      </c>
      <c r="AD527" s="6">
        <f t="shared" si="261"/>
        <v>-3.4098038680815079E-5</v>
      </c>
      <c r="AE527" s="79">
        <f t="shared" si="262"/>
        <v>-183295</v>
      </c>
      <c r="AG527" s="19">
        <v>0</v>
      </c>
    </row>
    <row r="528" spans="1:34" s="105" customFormat="1" ht="21.75" customHeight="1">
      <c r="B528" s="453">
        <v>21</v>
      </c>
      <c r="C528" s="864" t="s">
        <v>200</v>
      </c>
      <c r="D528" s="865"/>
      <c r="E528" s="865"/>
      <c r="F528" s="865"/>
      <c r="G528" s="865"/>
      <c r="H528" s="865"/>
      <c r="I528" s="865"/>
      <c r="J528" s="866"/>
      <c r="K528" s="454"/>
      <c r="L528" s="455"/>
      <c r="M528" s="456"/>
      <c r="N528" s="456"/>
      <c r="O528" s="111"/>
      <c r="P528" s="250"/>
      <c r="Q528" s="277">
        <f t="shared" si="257"/>
        <v>0</v>
      </c>
      <c r="R528" s="666"/>
      <c r="S528" s="667"/>
      <c r="T528" s="143">
        <f t="shared" si="258"/>
        <v>0</v>
      </c>
      <c r="U528" s="666"/>
      <c r="V528" s="738">
        <f t="shared" si="250"/>
        <v>0</v>
      </c>
      <c r="W528" s="143">
        <f t="shared" si="259"/>
        <v>0</v>
      </c>
      <c r="X528" s="857">
        <f t="shared" si="251"/>
        <v>0</v>
      </c>
      <c r="Y528" s="858"/>
      <c r="Z528" s="6"/>
      <c r="AA528" s="6">
        <f t="shared" si="255"/>
        <v>0</v>
      </c>
      <c r="AB528" s="7">
        <f t="shared" si="260"/>
        <v>0</v>
      </c>
      <c r="AD528" s="6" t="e">
        <f t="shared" si="261"/>
        <v>#DIV/0!</v>
      </c>
      <c r="AE528" s="79">
        <f t="shared" si="262"/>
        <v>0</v>
      </c>
      <c r="AF528" s="122"/>
      <c r="AH528" s="123"/>
    </row>
    <row r="529" spans="2:34" s="105" customFormat="1" ht="21.75" customHeight="1">
      <c r="B529" s="258" t="s">
        <v>201</v>
      </c>
      <c r="C529" s="813" t="s">
        <v>202</v>
      </c>
      <c r="D529" s="814"/>
      <c r="E529" s="814"/>
      <c r="F529" s="814"/>
      <c r="G529" s="814"/>
      <c r="H529" s="814"/>
      <c r="I529" s="814"/>
      <c r="J529" s="815"/>
      <c r="K529" s="272"/>
      <c r="L529" s="266"/>
      <c r="M529" s="267"/>
      <c r="N529" s="268">
        <f>ROUND(L529*M529,2)</f>
        <v>0</v>
      </c>
      <c r="O529" s="170"/>
      <c r="P529" s="269"/>
      <c r="Q529" s="277">
        <f t="shared" si="257"/>
        <v>0</v>
      </c>
      <c r="R529" s="666"/>
      <c r="S529" s="667"/>
      <c r="T529" s="143">
        <f t="shared" si="258"/>
        <v>0</v>
      </c>
      <c r="U529" s="666"/>
      <c r="V529" s="738">
        <f t="shared" si="250"/>
        <v>0</v>
      </c>
      <c r="W529" s="143">
        <f t="shared" si="259"/>
        <v>0</v>
      </c>
      <c r="X529" s="857">
        <f t="shared" si="251"/>
        <v>0</v>
      </c>
      <c r="Y529" s="858"/>
      <c r="Z529" s="6"/>
      <c r="AA529" s="6">
        <f t="shared" si="255"/>
        <v>0</v>
      </c>
      <c r="AB529" s="7">
        <f t="shared" si="260"/>
        <v>0</v>
      </c>
      <c r="AD529" s="6" t="e">
        <f t="shared" si="261"/>
        <v>#DIV/0!</v>
      </c>
      <c r="AE529" s="79">
        <f t="shared" si="262"/>
        <v>0</v>
      </c>
      <c r="AF529" s="122"/>
      <c r="AH529" s="123"/>
    </row>
    <row r="530" spans="2:34" ht="21.75" customHeight="1">
      <c r="B530" s="245" t="s">
        <v>203</v>
      </c>
      <c r="C530" s="816" t="s">
        <v>204</v>
      </c>
      <c r="D530" s="817"/>
      <c r="E530" s="817"/>
      <c r="F530" s="817"/>
      <c r="G530" s="817"/>
      <c r="H530" s="817"/>
      <c r="I530" s="817"/>
      <c r="J530" s="818"/>
      <c r="K530" s="246" t="s">
        <v>74</v>
      </c>
      <c r="L530" s="247">
        <v>87.4</v>
      </c>
      <c r="M530" s="248">
        <v>2792</v>
      </c>
      <c r="N530" s="249">
        <f>ROUND(L530*M530,2)</f>
        <v>244020.8</v>
      </c>
      <c r="O530" s="129"/>
      <c r="P530" s="250">
        <v>87.4</v>
      </c>
      <c r="Q530" s="277">
        <f t="shared" si="257"/>
        <v>244020.8</v>
      </c>
      <c r="R530" s="666"/>
      <c r="S530" s="667"/>
      <c r="T530" s="143">
        <f t="shared" si="258"/>
        <v>0</v>
      </c>
      <c r="U530" s="666"/>
      <c r="V530" s="738">
        <f t="shared" si="250"/>
        <v>87.4</v>
      </c>
      <c r="W530" s="143">
        <f t="shared" si="259"/>
        <v>244020.8</v>
      </c>
      <c r="X530" s="792">
        <f>IF(N530=0,0)+IF(N530&gt;0,W530/N530)</f>
        <v>1</v>
      </c>
      <c r="Y530" s="793"/>
      <c r="AA530" s="6">
        <f t="shared" si="255"/>
        <v>244020.8</v>
      </c>
      <c r="AB530" s="7">
        <f t="shared" si="260"/>
        <v>0</v>
      </c>
      <c r="AD530" s="6">
        <f t="shared" si="261"/>
        <v>0</v>
      </c>
      <c r="AE530" s="79">
        <f t="shared" si="262"/>
        <v>0</v>
      </c>
      <c r="AG530" s="19">
        <v>51</v>
      </c>
    </row>
    <row r="531" spans="2:34" ht="21.75" customHeight="1">
      <c r="B531" s="254" t="s">
        <v>203</v>
      </c>
      <c r="C531" s="819" t="s">
        <v>204</v>
      </c>
      <c r="D531" s="820"/>
      <c r="E531" s="820"/>
      <c r="F531" s="820"/>
      <c r="G531" s="820"/>
      <c r="H531" s="820"/>
      <c r="I531" s="820"/>
      <c r="J531" s="821"/>
      <c r="K531" s="255" t="s">
        <v>74</v>
      </c>
      <c r="L531" s="162">
        <v>87.4</v>
      </c>
      <c r="M531" s="163">
        <v>2741</v>
      </c>
      <c r="N531" s="263"/>
      <c r="O531" s="129"/>
      <c r="P531" s="250"/>
      <c r="Q531" s="277"/>
      <c r="R531" s="666"/>
      <c r="S531" s="667"/>
      <c r="T531" s="143"/>
      <c r="U531" s="666"/>
      <c r="V531" s="738"/>
      <c r="W531" s="143"/>
      <c r="X531" s="671"/>
      <c r="Y531" s="366"/>
    </row>
    <row r="532" spans="2:34" ht="21.75" customHeight="1">
      <c r="B532" s="245" t="s">
        <v>291</v>
      </c>
      <c r="C532" s="816" t="s">
        <v>292</v>
      </c>
      <c r="D532" s="817"/>
      <c r="E532" s="817"/>
      <c r="F532" s="817"/>
      <c r="G532" s="817"/>
      <c r="H532" s="817"/>
      <c r="I532" s="817"/>
      <c r="J532" s="818"/>
      <c r="K532" s="246" t="s">
        <v>95</v>
      </c>
      <c r="L532" s="247">
        <v>32.49</v>
      </c>
      <c r="M532" s="248">
        <v>43061</v>
      </c>
      <c r="N532" s="249">
        <f>ROUND(L532*M532,2)</f>
        <v>1399051.89</v>
      </c>
      <c r="O532" s="129"/>
      <c r="P532" s="250">
        <v>32.49</v>
      </c>
      <c r="Q532" s="656">
        <f t="shared" ref="Q532:Q533" si="263">ROUND(M532*P532,2)</f>
        <v>1399051.89</v>
      </c>
      <c r="R532" s="129"/>
      <c r="S532" s="261"/>
      <c r="T532" s="143">
        <f t="shared" ref="T532" si="264">ROUND(M532*S532,2)</f>
        <v>0</v>
      </c>
      <c r="U532" s="251"/>
      <c r="V532" s="738">
        <f>P532+S532</f>
        <v>32.49</v>
      </c>
      <c r="W532" s="143">
        <f>ROUND(M532*V532,2)</f>
        <v>1399051.89</v>
      </c>
      <c r="X532" s="792">
        <f>IF(N532=0,0)+IF(N532&gt;0,W532/N532)</f>
        <v>1</v>
      </c>
      <c r="Y532" s="793"/>
      <c r="Z532" s="6">
        <v>1260916.539325</v>
      </c>
      <c r="AA532" s="6">
        <f t="shared" si="255"/>
        <v>138135.35067499988</v>
      </c>
      <c r="AB532" s="7">
        <f t="shared" si="260"/>
        <v>0</v>
      </c>
      <c r="AD532" s="6">
        <f>+Z532/M532</f>
        <v>29.282100725134111</v>
      </c>
      <c r="AE532" s="79">
        <f t="shared" si="262"/>
        <v>0</v>
      </c>
      <c r="AG532" s="19">
        <v>16</v>
      </c>
    </row>
    <row r="533" spans="2:34" ht="21.75" customHeight="1">
      <c r="B533" s="254" t="s">
        <v>291</v>
      </c>
      <c r="C533" s="819" t="s">
        <v>292</v>
      </c>
      <c r="D533" s="820"/>
      <c r="E533" s="820"/>
      <c r="F533" s="820"/>
      <c r="G533" s="820"/>
      <c r="H533" s="820"/>
      <c r="I533" s="820"/>
      <c r="J533" s="821"/>
      <c r="K533" s="255" t="s">
        <v>95</v>
      </c>
      <c r="L533" s="162">
        <v>32.49</v>
      </c>
      <c r="M533" s="163">
        <f>+M532-AG532</f>
        <v>43045</v>
      </c>
      <c r="N533" s="263"/>
      <c r="O533" s="129"/>
      <c r="P533" s="250">
        <v>-29.29</v>
      </c>
      <c r="Q533" s="277">
        <f t="shared" si="263"/>
        <v>-1260788.05</v>
      </c>
      <c r="R533" s="129"/>
      <c r="S533" s="261">
        <v>29.29</v>
      </c>
      <c r="T533" s="143">
        <f>ROUND(M533*S533,2)</f>
        <v>1260788.05</v>
      </c>
      <c r="U533" s="129"/>
      <c r="V533" s="738">
        <f>P533+S533</f>
        <v>0</v>
      </c>
      <c r="W533" s="654">
        <f>ROUND(M533*V533,2)</f>
        <v>0</v>
      </c>
      <c r="X533" s="792">
        <f>IF(N533=0,0)+IF(N533&gt;0,W533/N533)</f>
        <v>0</v>
      </c>
      <c r="Y533" s="793"/>
    </row>
    <row r="534" spans="2:34" ht="21.75" customHeight="1">
      <c r="B534" s="245" t="s">
        <v>293</v>
      </c>
      <c r="C534" s="816" t="s">
        <v>294</v>
      </c>
      <c r="D534" s="817"/>
      <c r="E534" s="817"/>
      <c r="F534" s="817"/>
      <c r="G534" s="817"/>
      <c r="H534" s="817"/>
      <c r="I534" s="817"/>
      <c r="J534" s="818"/>
      <c r="K534" s="246" t="s">
        <v>150</v>
      </c>
      <c r="L534" s="247">
        <v>2</v>
      </c>
      <c r="M534" s="248">
        <v>123186</v>
      </c>
      <c r="N534" s="249">
        <f>ROUND(L534*M534,2)</f>
        <v>246372</v>
      </c>
      <c r="O534" s="129"/>
      <c r="P534" s="250">
        <v>2</v>
      </c>
      <c r="Q534" s="277">
        <f t="shared" ref="Q534:Q554" si="265">ROUND(M534*P534,2)</f>
        <v>246372</v>
      </c>
      <c r="R534" s="666"/>
      <c r="S534" s="670"/>
      <c r="T534" s="143">
        <f>ROUND(M534*S534,2)</f>
        <v>0</v>
      </c>
      <c r="U534" s="153"/>
      <c r="V534" s="737">
        <f t="shared" si="250"/>
        <v>2</v>
      </c>
      <c r="W534" s="143">
        <f t="shared" ref="W534:W552" si="266">ROUND(M534*V534,2)</f>
        <v>246372</v>
      </c>
      <c r="X534" s="792">
        <f>IF(N534=0,0)+IF(N534&gt;0,W534/N534)</f>
        <v>1</v>
      </c>
      <c r="Y534" s="793"/>
      <c r="AA534" s="6">
        <f t="shared" si="255"/>
        <v>246372</v>
      </c>
      <c r="AB534" s="7">
        <f t="shared" si="260"/>
        <v>0</v>
      </c>
      <c r="AD534" s="6">
        <f t="shared" ref="AD534:AD552" si="267">+Z534/M534</f>
        <v>0</v>
      </c>
      <c r="AE534" s="79">
        <f t="shared" si="262"/>
        <v>0</v>
      </c>
      <c r="AG534" s="19">
        <v>37</v>
      </c>
    </row>
    <row r="535" spans="2:34" ht="21.75" customHeight="1">
      <c r="B535" s="254" t="s">
        <v>293</v>
      </c>
      <c r="C535" s="819" t="s">
        <v>294</v>
      </c>
      <c r="D535" s="820"/>
      <c r="E535" s="820"/>
      <c r="F535" s="820"/>
      <c r="G535" s="820"/>
      <c r="H535" s="820"/>
      <c r="I535" s="820"/>
      <c r="J535" s="821"/>
      <c r="K535" s="255" t="s">
        <v>150</v>
      </c>
      <c r="L535" s="162">
        <v>2</v>
      </c>
      <c r="M535" s="163">
        <v>123149</v>
      </c>
      <c r="N535" s="263"/>
      <c r="O535" s="129"/>
      <c r="P535" s="250"/>
      <c r="Q535" s="277"/>
      <c r="R535" s="666"/>
      <c r="S535" s="670"/>
      <c r="T535" s="143"/>
      <c r="U535" s="153"/>
      <c r="V535" s="737"/>
      <c r="W535" s="143"/>
      <c r="X535" s="671"/>
      <c r="Y535" s="366"/>
    </row>
    <row r="536" spans="2:34" s="105" customFormat="1" ht="21.75" customHeight="1">
      <c r="B536" s="453">
        <v>26</v>
      </c>
      <c r="C536" s="864" t="s">
        <v>205</v>
      </c>
      <c r="D536" s="865"/>
      <c r="E536" s="865"/>
      <c r="F536" s="865"/>
      <c r="G536" s="865"/>
      <c r="H536" s="865"/>
      <c r="I536" s="865"/>
      <c r="J536" s="866"/>
      <c r="K536" s="454"/>
      <c r="L536" s="455"/>
      <c r="M536" s="456"/>
      <c r="N536" s="456"/>
      <c r="O536" s="111"/>
      <c r="P536" s="250"/>
      <c r="Q536" s="277">
        <f t="shared" si="265"/>
        <v>0</v>
      </c>
      <c r="R536" s="666"/>
      <c r="S536" s="670"/>
      <c r="T536" s="143">
        <f>ROUND(M536*S536,2)</f>
        <v>0</v>
      </c>
      <c r="U536" s="153"/>
      <c r="V536" s="737">
        <f t="shared" si="250"/>
        <v>0</v>
      </c>
      <c r="W536" s="143">
        <f t="shared" si="266"/>
        <v>0</v>
      </c>
      <c r="X536" s="857">
        <f t="shared" si="251"/>
        <v>0</v>
      </c>
      <c r="Y536" s="858"/>
      <c r="Z536" s="6"/>
      <c r="AA536" s="6">
        <f t="shared" si="255"/>
        <v>0</v>
      </c>
      <c r="AB536" s="7">
        <f t="shared" si="260"/>
        <v>0</v>
      </c>
      <c r="AD536" s="6" t="e">
        <f t="shared" si="267"/>
        <v>#DIV/0!</v>
      </c>
      <c r="AE536" s="79">
        <f t="shared" si="262"/>
        <v>0</v>
      </c>
      <c r="AF536" s="122"/>
      <c r="AH536" s="123"/>
    </row>
    <row r="537" spans="2:34" ht="21.75" customHeight="1">
      <c r="B537" s="264" t="s">
        <v>209</v>
      </c>
      <c r="C537" s="796" t="s">
        <v>210</v>
      </c>
      <c r="D537" s="797"/>
      <c r="E537" s="797"/>
      <c r="F537" s="797"/>
      <c r="G537" s="797"/>
      <c r="H537" s="797"/>
      <c r="I537" s="797"/>
      <c r="J537" s="798"/>
      <c r="K537" s="161" t="s">
        <v>211</v>
      </c>
      <c r="L537" s="162">
        <v>13224.28</v>
      </c>
      <c r="M537" s="163">
        <v>3812</v>
      </c>
      <c r="N537" s="143">
        <f>ROUND(L537*M537,2)</f>
        <v>50410955.359999999</v>
      </c>
      <c r="O537" s="129"/>
      <c r="P537" s="250">
        <v>4502.99</v>
      </c>
      <c r="Q537" s="277">
        <f t="shared" si="265"/>
        <v>17165397.879999999</v>
      </c>
      <c r="R537" s="666"/>
      <c r="S537" s="736">
        <v>3421.2778771397016</v>
      </c>
      <c r="T537" s="143">
        <f>ROUND(M537*S537,2)</f>
        <v>13041911.27</v>
      </c>
      <c r="U537" s="153"/>
      <c r="V537" s="737">
        <f t="shared" si="250"/>
        <v>7924.2678771397013</v>
      </c>
      <c r="W537" s="143">
        <f t="shared" si="266"/>
        <v>30207309.149999999</v>
      </c>
      <c r="X537" s="792">
        <f>IF(N537=0,0)+IF(N537&gt;0,W537/N537)</f>
        <v>0.59922112037513264</v>
      </c>
      <c r="Y537" s="793"/>
      <c r="Z537" s="6">
        <v>12670726.205492232</v>
      </c>
      <c r="AA537" s="6">
        <f t="shared" si="255"/>
        <v>17536582.944507767</v>
      </c>
      <c r="AB537" s="7">
        <f t="shared" si="260"/>
        <v>20203646.210000001</v>
      </c>
      <c r="AD537" s="6">
        <f t="shared" si="267"/>
        <v>3323.9050906327998</v>
      </c>
      <c r="AE537" s="79">
        <f t="shared" si="262"/>
        <v>-20203646.210000001</v>
      </c>
      <c r="AG537" s="19">
        <v>0</v>
      </c>
    </row>
    <row r="538" spans="2:34" s="105" customFormat="1" ht="21.75" customHeight="1">
      <c r="B538" s="453">
        <v>27</v>
      </c>
      <c r="C538" s="864" t="s">
        <v>295</v>
      </c>
      <c r="D538" s="865"/>
      <c r="E538" s="865"/>
      <c r="F538" s="865"/>
      <c r="G538" s="865"/>
      <c r="H538" s="865"/>
      <c r="I538" s="865"/>
      <c r="J538" s="866"/>
      <c r="K538" s="454"/>
      <c r="L538" s="455"/>
      <c r="M538" s="456"/>
      <c r="N538" s="456"/>
      <c r="O538" s="111"/>
      <c r="P538" s="250"/>
      <c r="Q538" s="277">
        <f t="shared" si="265"/>
        <v>0</v>
      </c>
      <c r="R538" s="666"/>
      <c r="S538" s="670"/>
      <c r="T538" s="143"/>
      <c r="U538" s="153"/>
      <c r="V538" s="737">
        <f t="shared" si="250"/>
        <v>0</v>
      </c>
      <c r="W538" s="143">
        <f t="shared" si="266"/>
        <v>0</v>
      </c>
      <c r="X538" s="857">
        <f t="shared" si="251"/>
        <v>0</v>
      </c>
      <c r="Y538" s="858"/>
      <c r="Z538" s="6"/>
      <c r="AA538" s="6">
        <f t="shared" si="255"/>
        <v>0</v>
      </c>
      <c r="AB538" s="7">
        <f t="shared" si="260"/>
        <v>0</v>
      </c>
      <c r="AD538" s="6" t="e">
        <f t="shared" si="267"/>
        <v>#DIV/0!</v>
      </c>
      <c r="AE538" s="79">
        <f t="shared" si="262"/>
        <v>0</v>
      </c>
      <c r="AF538" s="122"/>
      <c r="AH538" s="123"/>
    </row>
    <row r="539" spans="2:34" s="105" customFormat="1" ht="37.5" customHeight="1">
      <c r="B539" s="258">
        <v>27.2</v>
      </c>
      <c r="C539" s="813" t="s">
        <v>296</v>
      </c>
      <c r="D539" s="814"/>
      <c r="E539" s="814"/>
      <c r="F539" s="814"/>
      <c r="G539" s="814"/>
      <c r="H539" s="814"/>
      <c r="I539" s="814"/>
      <c r="J539" s="815"/>
      <c r="K539" s="272"/>
      <c r="L539" s="266"/>
      <c r="M539" s="267"/>
      <c r="N539" s="268">
        <f>ROUND(L539*M539,2)</f>
        <v>0</v>
      </c>
      <c r="O539" s="170"/>
      <c r="P539" s="269"/>
      <c r="Q539" s="277">
        <f t="shared" si="265"/>
        <v>0</v>
      </c>
      <c r="R539" s="666"/>
      <c r="S539" s="670"/>
      <c r="T539" s="143">
        <f>ROUND(M539*S539,2)</f>
        <v>0</v>
      </c>
      <c r="U539" s="153"/>
      <c r="V539" s="737">
        <f t="shared" si="250"/>
        <v>0</v>
      </c>
      <c r="W539" s="143">
        <f t="shared" si="266"/>
        <v>0</v>
      </c>
      <c r="X539" s="857">
        <f t="shared" si="251"/>
        <v>0</v>
      </c>
      <c r="Y539" s="858"/>
      <c r="Z539" s="6"/>
      <c r="AA539" s="6">
        <f t="shared" si="255"/>
        <v>0</v>
      </c>
      <c r="AB539" s="7">
        <f t="shared" si="260"/>
        <v>0</v>
      </c>
      <c r="AD539" s="6" t="e">
        <f t="shared" si="267"/>
        <v>#DIV/0!</v>
      </c>
      <c r="AE539" s="79">
        <f t="shared" si="262"/>
        <v>0</v>
      </c>
      <c r="AF539" s="122"/>
      <c r="AH539" s="123"/>
    </row>
    <row r="540" spans="2:34" ht="21.75" customHeight="1">
      <c r="B540" s="254" t="s">
        <v>297</v>
      </c>
      <c r="C540" s="819" t="s">
        <v>298</v>
      </c>
      <c r="D540" s="820"/>
      <c r="E540" s="820"/>
      <c r="F540" s="820"/>
      <c r="G540" s="820"/>
      <c r="H540" s="820"/>
      <c r="I540" s="820"/>
      <c r="J540" s="821"/>
      <c r="K540" s="255" t="s">
        <v>150</v>
      </c>
      <c r="L540" s="162">
        <v>1</v>
      </c>
      <c r="M540" s="163">
        <v>3998847</v>
      </c>
      <c r="N540" s="263">
        <f>ROUND(L540*M540,2)</f>
        <v>3998847</v>
      </c>
      <c r="O540" s="129"/>
      <c r="P540" s="250">
        <v>1</v>
      </c>
      <c r="Q540" s="277">
        <f t="shared" si="265"/>
        <v>3998847</v>
      </c>
      <c r="R540" s="666"/>
      <c r="S540" s="670"/>
      <c r="T540" s="143">
        <f>ROUND(M540*S540,2)</f>
        <v>0</v>
      </c>
      <c r="U540" s="153"/>
      <c r="V540" s="737">
        <f t="shared" si="250"/>
        <v>1</v>
      </c>
      <c r="W540" s="143">
        <f t="shared" si="266"/>
        <v>3998847</v>
      </c>
      <c r="X540" s="792">
        <f>IF(N540=0,0)+IF(N540&gt;0,W540/N540)</f>
        <v>1</v>
      </c>
      <c r="Y540" s="793"/>
      <c r="AA540" s="6">
        <f t="shared" si="255"/>
        <v>3998847</v>
      </c>
      <c r="AB540" s="7">
        <f t="shared" si="260"/>
        <v>0</v>
      </c>
      <c r="AD540" s="6">
        <f t="shared" si="267"/>
        <v>0</v>
      </c>
      <c r="AE540" s="79">
        <f t="shared" si="262"/>
        <v>0</v>
      </c>
      <c r="AG540" s="19">
        <v>3536</v>
      </c>
    </row>
    <row r="541" spans="2:34" ht="21.75" customHeight="1">
      <c r="B541" s="453">
        <v>27</v>
      </c>
      <c r="C541" s="864" t="s">
        <v>212</v>
      </c>
      <c r="D541" s="865"/>
      <c r="E541" s="865"/>
      <c r="F541" s="865"/>
      <c r="G541" s="865"/>
      <c r="H541" s="865"/>
      <c r="I541" s="865"/>
      <c r="J541" s="866"/>
      <c r="K541" s="454"/>
      <c r="L541" s="455"/>
      <c r="M541" s="456"/>
      <c r="N541" s="456"/>
      <c r="O541" s="251"/>
      <c r="P541" s="250"/>
      <c r="Q541" s="277">
        <f t="shared" si="265"/>
        <v>0</v>
      </c>
      <c r="R541" s="666"/>
      <c r="S541" s="670"/>
      <c r="T541" s="143">
        <f t="shared" ref="T541:T554" si="268">ROUND(M541*S541,2)</f>
        <v>0</v>
      </c>
      <c r="U541" s="153"/>
      <c r="V541" s="737">
        <f t="shared" si="250"/>
        <v>0</v>
      </c>
      <c r="W541" s="143">
        <f t="shared" si="266"/>
        <v>0</v>
      </c>
      <c r="X541" s="857">
        <f t="shared" si="251"/>
        <v>0</v>
      </c>
      <c r="Y541" s="858"/>
      <c r="AA541" s="6">
        <f t="shared" si="255"/>
        <v>0</v>
      </c>
      <c r="AB541" s="7">
        <f t="shared" si="260"/>
        <v>0</v>
      </c>
      <c r="AD541" s="6" t="e">
        <f t="shared" si="267"/>
        <v>#DIV/0!</v>
      </c>
      <c r="AE541" s="79">
        <f t="shared" si="262"/>
        <v>0</v>
      </c>
    </row>
    <row r="542" spans="2:34" ht="21.75" customHeight="1">
      <c r="B542" s="264" t="s">
        <v>213</v>
      </c>
      <c r="C542" s="273" t="s">
        <v>214</v>
      </c>
      <c r="D542" s="274"/>
      <c r="E542" s="274"/>
      <c r="F542" s="274"/>
      <c r="G542" s="274"/>
      <c r="H542" s="274"/>
      <c r="I542" s="274"/>
      <c r="J542" s="275"/>
      <c r="K542" s="276"/>
      <c r="L542" s="162"/>
      <c r="M542" s="163"/>
      <c r="N542" s="143">
        <f>ROUND(L542*M542,2)</f>
        <v>0</v>
      </c>
      <c r="O542" s="129"/>
      <c r="P542" s="250"/>
      <c r="Q542" s="277">
        <f t="shared" si="265"/>
        <v>0</v>
      </c>
      <c r="R542" s="666"/>
      <c r="S542" s="670"/>
      <c r="T542" s="143">
        <f t="shared" si="268"/>
        <v>0</v>
      </c>
      <c r="U542" s="153"/>
      <c r="V542" s="737">
        <f t="shared" si="250"/>
        <v>0</v>
      </c>
      <c r="W542" s="143">
        <f t="shared" si="266"/>
        <v>0</v>
      </c>
      <c r="X542" s="857">
        <f t="shared" si="251"/>
        <v>0</v>
      </c>
      <c r="Y542" s="858"/>
      <c r="AA542" s="6">
        <f t="shared" si="255"/>
        <v>0</v>
      </c>
      <c r="AB542" s="7">
        <f t="shared" si="260"/>
        <v>0</v>
      </c>
      <c r="AD542" s="6" t="e">
        <f t="shared" si="267"/>
        <v>#DIV/0!</v>
      </c>
      <c r="AE542" s="79">
        <f t="shared" si="262"/>
        <v>0</v>
      </c>
    </row>
    <row r="543" spans="2:34" ht="21.75" customHeight="1">
      <c r="B543" s="264" t="s">
        <v>215</v>
      </c>
      <c r="C543" s="810" t="s">
        <v>216</v>
      </c>
      <c r="D543" s="811"/>
      <c r="E543" s="811"/>
      <c r="F543" s="811"/>
      <c r="G543" s="811"/>
      <c r="H543" s="811"/>
      <c r="I543" s="811"/>
      <c r="J543" s="812"/>
      <c r="K543" s="276"/>
      <c r="L543" s="162"/>
      <c r="M543" s="163"/>
      <c r="N543" s="143">
        <f>ROUND(L543*M543,2)</f>
        <v>0</v>
      </c>
      <c r="O543" s="129"/>
      <c r="P543" s="250"/>
      <c r="Q543" s="277">
        <f t="shared" si="265"/>
        <v>0</v>
      </c>
      <c r="R543" s="666"/>
      <c r="S543" s="670"/>
      <c r="T543" s="143">
        <f t="shared" si="268"/>
        <v>0</v>
      </c>
      <c r="U543" s="153"/>
      <c r="V543" s="737">
        <f t="shared" si="250"/>
        <v>0</v>
      </c>
      <c r="W543" s="143">
        <f t="shared" si="266"/>
        <v>0</v>
      </c>
      <c r="X543" s="857">
        <f t="shared" si="251"/>
        <v>0</v>
      </c>
      <c r="Y543" s="858"/>
      <c r="AA543" s="6">
        <f t="shared" si="255"/>
        <v>0</v>
      </c>
      <c r="AB543" s="7">
        <f t="shared" si="260"/>
        <v>0</v>
      </c>
      <c r="AD543" s="6" t="e">
        <f t="shared" si="267"/>
        <v>#DIV/0!</v>
      </c>
      <c r="AE543" s="79">
        <f t="shared" si="262"/>
        <v>0</v>
      </c>
    </row>
    <row r="544" spans="2:34" ht="21.75" customHeight="1">
      <c r="B544" s="453">
        <v>28</v>
      </c>
      <c r="C544" s="864" t="s">
        <v>217</v>
      </c>
      <c r="D544" s="865"/>
      <c r="E544" s="865"/>
      <c r="F544" s="865"/>
      <c r="G544" s="865"/>
      <c r="H544" s="865"/>
      <c r="I544" s="865"/>
      <c r="J544" s="866"/>
      <c r="K544" s="454"/>
      <c r="L544" s="455"/>
      <c r="M544" s="456"/>
      <c r="N544" s="456"/>
      <c r="O544" s="251"/>
      <c r="P544" s="250"/>
      <c r="Q544" s="277">
        <f t="shared" si="265"/>
        <v>0</v>
      </c>
      <c r="R544" s="666"/>
      <c r="S544" s="670"/>
      <c r="T544" s="143">
        <f t="shared" si="268"/>
        <v>0</v>
      </c>
      <c r="U544" s="153"/>
      <c r="V544" s="737">
        <f t="shared" si="250"/>
        <v>0</v>
      </c>
      <c r="W544" s="143">
        <f t="shared" si="266"/>
        <v>0</v>
      </c>
      <c r="X544" s="857">
        <f t="shared" si="251"/>
        <v>0</v>
      </c>
      <c r="Y544" s="858"/>
      <c r="Z544" s="6">
        <f t="shared" ref="Z544:Z546" si="269">+T544-W544</f>
        <v>0</v>
      </c>
      <c r="AA544" s="6">
        <f t="shared" si="255"/>
        <v>0</v>
      </c>
      <c r="AB544" s="7">
        <f t="shared" si="260"/>
        <v>0</v>
      </c>
      <c r="AD544" s="6" t="e">
        <f t="shared" si="267"/>
        <v>#DIV/0!</v>
      </c>
      <c r="AE544" s="79">
        <f t="shared" si="262"/>
        <v>0</v>
      </c>
    </row>
    <row r="545" spans="2:31" ht="21.75" customHeight="1">
      <c r="B545" s="264" t="s">
        <v>218</v>
      </c>
      <c r="C545" s="810" t="s">
        <v>219</v>
      </c>
      <c r="D545" s="811"/>
      <c r="E545" s="811"/>
      <c r="F545" s="811"/>
      <c r="G545" s="811"/>
      <c r="H545" s="811"/>
      <c r="I545" s="811"/>
      <c r="J545" s="812"/>
      <c r="K545" s="276"/>
      <c r="L545" s="162"/>
      <c r="M545" s="163"/>
      <c r="N545" s="143">
        <f>ROUND(L545*M545,2)</f>
        <v>0</v>
      </c>
      <c r="O545" s="129"/>
      <c r="P545" s="250"/>
      <c r="Q545" s="277">
        <f t="shared" si="265"/>
        <v>0</v>
      </c>
      <c r="R545" s="666"/>
      <c r="S545" s="670"/>
      <c r="T545" s="143">
        <f t="shared" si="268"/>
        <v>0</v>
      </c>
      <c r="U545" s="153"/>
      <c r="V545" s="737">
        <f t="shared" si="250"/>
        <v>0</v>
      </c>
      <c r="W545" s="143">
        <f t="shared" si="266"/>
        <v>0</v>
      </c>
      <c r="X545" s="857">
        <f t="shared" si="251"/>
        <v>0</v>
      </c>
      <c r="Y545" s="858"/>
      <c r="Z545" s="6">
        <f t="shared" si="269"/>
        <v>0</v>
      </c>
      <c r="AA545" s="6">
        <f t="shared" si="255"/>
        <v>0</v>
      </c>
      <c r="AB545" s="7">
        <f t="shared" si="260"/>
        <v>0</v>
      </c>
      <c r="AD545" s="6" t="e">
        <f t="shared" si="267"/>
        <v>#DIV/0!</v>
      </c>
      <c r="AE545" s="79">
        <f t="shared" si="262"/>
        <v>0</v>
      </c>
    </row>
    <row r="546" spans="2:31" ht="21.75" customHeight="1">
      <c r="B546" s="453">
        <v>29</v>
      </c>
      <c r="C546" s="864" t="s">
        <v>220</v>
      </c>
      <c r="D546" s="865"/>
      <c r="E546" s="865"/>
      <c r="F546" s="865"/>
      <c r="G546" s="865"/>
      <c r="H546" s="865"/>
      <c r="I546" s="865"/>
      <c r="J546" s="866"/>
      <c r="K546" s="454"/>
      <c r="L546" s="455"/>
      <c r="M546" s="456"/>
      <c r="N546" s="456"/>
      <c r="O546" s="251"/>
      <c r="P546" s="250"/>
      <c r="Q546" s="277">
        <f t="shared" si="265"/>
        <v>0</v>
      </c>
      <c r="R546" s="153"/>
      <c r="S546" s="670"/>
      <c r="T546" s="143">
        <f t="shared" si="268"/>
        <v>0</v>
      </c>
      <c r="U546" s="153"/>
      <c r="V546" s="737">
        <f t="shared" si="250"/>
        <v>0</v>
      </c>
      <c r="W546" s="143">
        <f t="shared" si="266"/>
        <v>0</v>
      </c>
      <c r="X546" s="857">
        <f t="shared" si="251"/>
        <v>0</v>
      </c>
      <c r="Y546" s="858"/>
      <c r="Z546" s="6">
        <f t="shared" si="269"/>
        <v>0</v>
      </c>
      <c r="AA546" s="6">
        <f t="shared" si="255"/>
        <v>0</v>
      </c>
      <c r="AB546" s="7">
        <f t="shared" si="260"/>
        <v>0</v>
      </c>
      <c r="AD546" s="6" t="e">
        <f t="shared" si="267"/>
        <v>#DIV/0!</v>
      </c>
      <c r="AE546" s="79">
        <f t="shared" si="262"/>
        <v>0</v>
      </c>
    </row>
    <row r="547" spans="2:31" ht="21.75" customHeight="1">
      <c r="B547" s="264" t="s">
        <v>324</v>
      </c>
      <c r="C547" s="789" t="s">
        <v>325</v>
      </c>
      <c r="D547" s="790"/>
      <c r="E547" s="790"/>
      <c r="F547" s="790"/>
      <c r="G547" s="790"/>
      <c r="H547" s="790"/>
      <c r="I547" s="790"/>
      <c r="J547" s="791"/>
      <c r="K547" s="161" t="s">
        <v>150</v>
      </c>
      <c r="L547" s="162">
        <v>0</v>
      </c>
      <c r="M547" s="163">
        <v>126570</v>
      </c>
      <c r="N547" s="143">
        <f t="shared" ref="N547:N551" si="270">ROUND(L547*M547,2)</f>
        <v>0</v>
      </c>
      <c r="O547" s="129"/>
      <c r="P547" s="250">
        <v>1</v>
      </c>
      <c r="Q547" s="277">
        <f t="shared" si="265"/>
        <v>126570</v>
      </c>
      <c r="R547" s="666"/>
      <c r="S547" s="670"/>
      <c r="T547" s="143">
        <f t="shared" si="268"/>
        <v>0</v>
      </c>
      <c r="U547" s="153"/>
      <c r="V547" s="737">
        <f t="shared" si="250"/>
        <v>1</v>
      </c>
      <c r="W547" s="143">
        <f>+Q547</f>
        <v>126570</v>
      </c>
      <c r="X547" s="857">
        <f t="shared" si="251"/>
        <v>0</v>
      </c>
      <c r="Y547" s="858"/>
      <c r="AA547" s="6">
        <f t="shared" si="255"/>
        <v>126570</v>
      </c>
      <c r="AB547" s="7">
        <f t="shared" si="260"/>
        <v>-126570</v>
      </c>
      <c r="AD547" s="6">
        <f t="shared" si="267"/>
        <v>0</v>
      </c>
      <c r="AE547" s="79">
        <f t="shared" si="262"/>
        <v>126570</v>
      </c>
    </row>
    <row r="548" spans="2:31" ht="21.75" customHeight="1">
      <c r="B548" s="264" t="s">
        <v>303</v>
      </c>
      <c r="C548" s="789" t="s">
        <v>304</v>
      </c>
      <c r="D548" s="790"/>
      <c r="E548" s="790"/>
      <c r="F548" s="790"/>
      <c r="G548" s="790"/>
      <c r="H548" s="790"/>
      <c r="I548" s="790"/>
      <c r="J548" s="791"/>
      <c r="K548" s="161" t="s">
        <v>74</v>
      </c>
      <c r="L548" s="162">
        <v>19.010000000000002</v>
      </c>
      <c r="M548" s="163">
        <v>57849</v>
      </c>
      <c r="N548" s="143"/>
      <c r="O548" s="129"/>
      <c r="P548" s="250"/>
      <c r="Q548" s="277">
        <f t="shared" si="265"/>
        <v>0</v>
      </c>
      <c r="R548" s="666"/>
      <c r="S548" s="670"/>
      <c r="T548" s="143">
        <f t="shared" si="268"/>
        <v>0</v>
      </c>
      <c r="U548" s="153"/>
      <c r="V548" s="737">
        <f t="shared" si="250"/>
        <v>0</v>
      </c>
      <c r="W548" s="143">
        <f t="shared" si="266"/>
        <v>0</v>
      </c>
      <c r="X548" s="857">
        <f t="shared" si="251"/>
        <v>0</v>
      </c>
      <c r="Y548" s="858"/>
      <c r="AA548" s="6">
        <f t="shared" si="255"/>
        <v>0</v>
      </c>
      <c r="AB548" s="7">
        <f t="shared" si="260"/>
        <v>0</v>
      </c>
      <c r="AD548" s="6">
        <f t="shared" si="267"/>
        <v>0</v>
      </c>
      <c r="AE548" s="79">
        <f t="shared" si="262"/>
        <v>0</v>
      </c>
    </row>
    <row r="549" spans="2:31" ht="21.75" customHeight="1">
      <c r="B549" s="264" t="s">
        <v>191</v>
      </c>
      <c r="C549" s="789" t="s">
        <v>192</v>
      </c>
      <c r="D549" s="790"/>
      <c r="E549" s="790"/>
      <c r="F549" s="790"/>
      <c r="G549" s="790"/>
      <c r="H549" s="790"/>
      <c r="I549" s="790"/>
      <c r="J549" s="791"/>
      <c r="K549" s="161" t="s">
        <v>74</v>
      </c>
      <c r="L549" s="162">
        <v>118.55</v>
      </c>
      <c r="M549" s="163">
        <v>6608</v>
      </c>
      <c r="N549" s="143"/>
      <c r="O549" s="129"/>
      <c r="P549" s="250"/>
      <c r="Q549" s="277">
        <f t="shared" si="265"/>
        <v>0</v>
      </c>
      <c r="R549" s="666"/>
      <c r="S549" s="670"/>
      <c r="T549" s="143">
        <f t="shared" si="268"/>
        <v>0</v>
      </c>
      <c r="U549" s="153"/>
      <c r="V549" s="737">
        <f t="shared" si="250"/>
        <v>0</v>
      </c>
      <c r="W549" s="143">
        <f t="shared" si="266"/>
        <v>0</v>
      </c>
      <c r="X549" s="857">
        <f t="shared" si="251"/>
        <v>0</v>
      </c>
      <c r="Y549" s="858"/>
      <c r="Z549" s="6">
        <v>985416.5</v>
      </c>
      <c r="AA549" s="6">
        <f t="shared" si="255"/>
        <v>-985416.5</v>
      </c>
      <c r="AB549" s="7">
        <f t="shared" si="260"/>
        <v>0</v>
      </c>
      <c r="AD549" s="6">
        <f t="shared" si="267"/>
        <v>149.12477300242131</v>
      </c>
      <c r="AE549" s="79">
        <f t="shared" si="262"/>
        <v>0</v>
      </c>
    </row>
    <row r="550" spans="2:31" ht="21.75" customHeight="1">
      <c r="B550" s="264" t="s">
        <v>227</v>
      </c>
      <c r="C550" s="789" t="s">
        <v>228</v>
      </c>
      <c r="D550" s="790"/>
      <c r="E550" s="790"/>
      <c r="F550" s="790"/>
      <c r="G550" s="790"/>
      <c r="H550" s="790"/>
      <c r="I550" s="790"/>
      <c r="J550" s="791"/>
      <c r="K550" s="264" t="s">
        <v>74</v>
      </c>
      <c r="L550" s="162">
        <v>0</v>
      </c>
      <c r="M550" s="163">
        <v>12136</v>
      </c>
      <c r="N550" s="143">
        <f t="shared" si="270"/>
        <v>0</v>
      </c>
      <c r="O550" s="129"/>
      <c r="P550" s="250">
        <v>56.335000000000008</v>
      </c>
      <c r="Q550" s="277">
        <f t="shared" si="265"/>
        <v>683681.56</v>
      </c>
      <c r="R550" s="666"/>
      <c r="S550" s="670"/>
      <c r="T550" s="143">
        <f t="shared" si="268"/>
        <v>0</v>
      </c>
      <c r="U550" s="153"/>
      <c r="V550" s="737">
        <f t="shared" si="250"/>
        <v>56.335000000000008</v>
      </c>
      <c r="W550" s="143">
        <f>+Q550</f>
        <v>683681.56</v>
      </c>
      <c r="X550" s="857">
        <f t="shared" si="251"/>
        <v>0</v>
      </c>
      <c r="Y550" s="858"/>
      <c r="AA550" s="6">
        <f t="shared" si="255"/>
        <v>683681.56</v>
      </c>
      <c r="AB550" s="7">
        <f t="shared" si="260"/>
        <v>-683681.56</v>
      </c>
      <c r="AD550" s="6">
        <f t="shared" si="267"/>
        <v>0</v>
      </c>
      <c r="AE550" s="79">
        <f t="shared" si="262"/>
        <v>683681.56</v>
      </c>
    </row>
    <row r="551" spans="2:31" ht="21.75" customHeight="1">
      <c r="B551" s="264" t="s">
        <v>223</v>
      </c>
      <c r="C551" s="789" t="s">
        <v>224</v>
      </c>
      <c r="D551" s="790"/>
      <c r="E551" s="790"/>
      <c r="F551" s="790"/>
      <c r="G551" s="790"/>
      <c r="H551" s="790"/>
      <c r="I551" s="790"/>
      <c r="J551" s="791"/>
      <c r="K551" s="161" t="s">
        <v>74</v>
      </c>
      <c r="L551" s="162">
        <v>0</v>
      </c>
      <c r="M551" s="163">
        <v>233838</v>
      </c>
      <c r="N551" s="143">
        <f t="shared" si="270"/>
        <v>0</v>
      </c>
      <c r="O551" s="129"/>
      <c r="P551" s="250">
        <v>15.225000000000001</v>
      </c>
      <c r="Q551" s="277">
        <f t="shared" si="265"/>
        <v>3560183.55</v>
      </c>
      <c r="R551" s="666"/>
      <c r="S551" s="670"/>
      <c r="T551" s="143">
        <f t="shared" si="268"/>
        <v>0</v>
      </c>
      <c r="U551" s="153"/>
      <c r="V551" s="737">
        <f t="shared" si="250"/>
        <v>15.225000000000001</v>
      </c>
      <c r="W551" s="143">
        <f>+Q551</f>
        <v>3560183.55</v>
      </c>
      <c r="X551" s="857">
        <f t="shared" si="251"/>
        <v>0</v>
      </c>
      <c r="Y551" s="858"/>
      <c r="Z551" s="6">
        <f>+V551-L551</f>
        <v>15.225000000000001</v>
      </c>
      <c r="AA551" s="6">
        <f t="shared" si="255"/>
        <v>3560168.3249999997</v>
      </c>
      <c r="AB551" s="7">
        <f t="shared" si="260"/>
        <v>-3560183.55</v>
      </c>
      <c r="AD551" s="6">
        <f t="shared" si="267"/>
        <v>6.5109178148974931E-5</v>
      </c>
      <c r="AE551" s="79">
        <f t="shared" si="262"/>
        <v>3560183.55</v>
      </c>
    </row>
    <row r="552" spans="2:31" ht="43.5" customHeight="1">
      <c r="B552" s="264" t="s">
        <v>308</v>
      </c>
      <c r="C552" s="789" t="s">
        <v>309</v>
      </c>
      <c r="D552" s="790"/>
      <c r="E552" s="790"/>
      <c r="F552" s="790"/>
      <c r="G552" s="790"/>
      <c r="H552" s="790"/>
      <c r="I552" s="790"/>
      <c r="J552" s="791"/>
      <c r="K552" s="161" t="s">
        <v>150</v>
      </c>
      <c r="L552" s="162">
        <v>5</v>
      </c>
      <c r="M552" s="163">
        <v>75632</v>
      </c>
      <c r="N552" s="143"/>
      <c r="O552" s="354"/>
      <c r="P552" s="250"/>
      <c r="Q552" s="277">
        <f t="shared" si="265"/>
        <v>0</v>
      </c>
      <c r="R552" s="666"/>
      <c r="S552" s="667"/>
      <c r="T552" s="143">
        <f t="shared" si="268"/>
        <v>0</v>
      </c>
      <c r="U552" s="666"/>
      <c r="V552" s="738">
        <f t="shared" si="250"/>
        <v>0</v>
      </c>
      <c r="W552" s="143">
        <f t="shared" si="266"/>
        <v>0</v>
      </c>
      <c r="X552" s="857">
        <f t="shared" si="251"/>
        <v>0</v>
      </c>
      <c r="Y552" s="858"/>
      <c r="Z552" s="6">
        <f>+V552-L552</f>
        <v>-5</v>
      </c>
      <c r="AA552" s="6">
        <f t="shared" si="255"/>
        <v>5</v>
      </c>
      <c r="AB552" s="7">
        <f t="shared" si="260"/>
        <v>0</v>
      </c>
      <c r="AD552" s="6">
        <f t="shared" si="267"/>
        <v>-6.6109583245187227E-5</v>
      </c>
      <c r="AE552" s="79">
        <f t="shared" si="262"/>
        <v>0</v>
      </c>
    </row>
    <row r="553" spans="2:31" ht="18" customHeight="1">
      <c r="B553" s="460" t="s">
        <v>314</v>
      </c>
      <c r="C553" s="789" t="s">
        <v>232</v>
      </c>
      <c r="D553" s="790"/>
      <c r="E553" s="790"/>
      <c r="F553" s="790"/>
      <c r="G553" s="790"/>
      <c r="H553" s="790"/>
      <c r="I553" s="790"/>
      <c r="J553" s="791"/>
      <c r="K553" s="161" t="s">
        <v>74</v>
      </c>
      <c r="L553" s="162">
        <v>53.22</v>
      </c>
      <c r="M553" s="163">
        <v>53532</v>
      </c>
      <c r="N553" s="143"/>
      <c r="O553" s="354"/>
      <c r="P553" s="250"/>
      <c r="Q553" s="277"/>
      <c r="R553" s="666"/>
      <c r="S553" s="667"/>
      <c r="T553" s="143">
        <f t="shared" si="268"/>
        <v>0</v>
      </c>
      <c r="U553" s="666"/>
      <c r="V553" s="738"/>
      <c r="W553" s="143"/>
      <c r="X553" s="671"/>
      <c r="Y553" s="366"/>
    </row>
    <row r="554" spans="2:31" ht="18" customHeight="1">
      <c r="B554" s="460" t="s">
        <v>315</v>
      </c>
      <c r="C554" s="789" t="s">
        <v>322</v>
      </c>
      <c r="D554" s="790"/>
      <c r="E554" s="790"/>
      <c r="F554" s="790"/>
      <c r="G554" s="790"/>
      <c r="H554" s="790"/>
      <c r="I554" s="790"/>
      <c r="J554" s="791"/>
      <c r="K554" s="161" t="s">
        <v>150</v>
      </c>
      <c r="L554" s="162">
        <v>0</v>
      </c>
      <c r="M554" s="461">
        <v>257500</v>
      </c>
      <c r="N554" s="143"/>
      <c r="O554" s="354"/>
      <c r="P554" s="250">
        <v>1</v>
      </c>
      <c r="Q554" s="277">
        <f t="shared" si="265"/>
        <v>257500</v>
      </c>
      <c r="R554" s="666"/>
      <c r="S554" s="667"/>
      <c r="T554" s="143">
        <f t="shared" si="268"/>
        <v>0</v>
      </c>
      <c r="U554" s="666"/>
      <c r="V554" s="738">
        <f t="shared" ref="V554" si="271">P554+S554</f>
        <v>1</v>
      </c>
      <c r="W554" s="143">
        <f>+Q554</f>
        <v>257500</v>
      </c>
      <c r="X554" s="671"/>
      <c r="Y554" s="366"/>
    </row>
    <row r="555" spans="2:31" ht="21.75" customHeight="1">
      <c r="B555" s="460"/>
      <c r="C555" s="367"/>
      <c r="D555" s="368"/>
      <c r="E555" s="368"/>
      <c r="F555" s="368"/>
      <c r="G555" s="368"/>
      <c r="H555" s="368"/>
      <c r="I555" s="368"/>
      <c r="J555" s="369"/>
      <c r="K555" s="161"/>
      <c r="L555" s="162"/>
      <c r="M555" s="162"/>
      <c r="N555" s="143"/>
      <c r="O555" s="354"/>
      <c r="P555" s="372"/>
      <c r="Q555" s="462"/>
      <c r="R555" s="672"/>
      <c r="S555" s="673"/>
      <c r="T555" s="143"/>
      <c r="U555" s="666"/>
      <c r="V555" s="745"/>
      <c r="W555" s="268"/>
      <c r="X555" s="671"/>
      <c r="Y555" s="366"/>
    </row>
    <row r="556" spans="2:31" ht="21.75" customHeight="1">
      <c r="B556" s="861" t="s">
        <v>347</v>
      </c>
      <c r="C556" s="862"/>
      <c r="D556" s="862"/>
      <c r="E556" s="862"/>
      <c r="F556" s="862"/>
      <c r="G556" s="862"/>
      <c r="H556" s="862"/>
      <c r="I556" s="862"/>
      <c r="J556" s="863"/>
      <c r="K556" s="454"/>
      <c r="L556" s="455"/>
      <c r="M556" s="456"/>
      <c r="N556" s="456"/>
      <c r="O556" s="170"/>
      <c r="P556" s="250"/>
      <c r="Q556" s="674"/>
      <c r="R556" s="666"/>
      <c r="S556" s="667"/>
      <c r="T556" s="675"/>
      <c r="U556" s="666"/>
      <c r="V556" s="746"/>
      <c r="W556" s="675"/>
      <c r="X556" s="857">
        <f t="shared" ref="X556" si="272">IF(N556=0,0)+IF(N556&gt;0,W556/N556)</f>
        <v>0</v>
      </c>
      <c r="Y556" s="858"/>
      <c r="Z556" s="6">
        <f t="shared" ref="Z556" si="273">+T556-W556</f>
        <v>0</v>
      </c>
      <c r="AA556" s="6">
        <f t="shared" ref="AA556:AA618" si="274">+W556-Z556</f>
        <v>0</v>
      </c>
      <c r="AB556" s="7">
        <f t="shared" si="260"/>
        <v>0</v>
      </c>
      <c r="AD556" s="6" t="e">
        <f>+Z556/M556</f>
        <v>#DIV/0!</v>
      </c>
      <c r="AE556" s="79">
        <f t="shared" ref="AE556:AE561" si="275">+W556-N556</f>
        <v>0</v>
      </c>
    </row>
    <row r="557" spans="2:31" ht="21.75" customHeight="1">
      <c r="B557" s="254" t="s">
        <v>266</v>
      </c>
      <c r="C557" s="789" t="s">
        <v>267</v>
      </c>
      <c r="D557" s="790"/>
      <c r="E557" s="790"/>
      <c r="F557" s="790"/>
      <c r="G557" s="790"/>
      <c r="H557" s="790"/>
      <c r="I557" s="790"/>
      <c r="J557" s="791"/>
      <c r="K557" s="161" t="s">
        <v>63</v>
      </c>
      <c r="L557" s="162">
        <v>0</v>
      </c>
      <c r="M557" s="163">
        <v>61601</v>
      </c>
      <c r="N557" s="143">
        <f t="shared" ref="N557:N559" si="276">ROUND(L557*M557,2)</f>
        <v>0</v>
      </c>
      <c r="O557" s="129"/>
      <c r="P557" s="250"/>
      <c r="Q557" s="277">
        <f t="shared" ref="Q557:Q559" si="277">ROUND(M557*P557,2)</f>
        <v>0</v>
      </c>
      <c r="R557" s="666"/>
      <c r="S557" s="667"/>
      <c r="T557" s="143">
        <f t="shared" ref="T557:T559" si="278">ROUND(M557*S557,2)</f>
        <v>0</v>
      </c>
      <c r="U557" s="666"/>
      <c r="V557" s="738">
        <f t="shared" ref="V557:V559" si="279">P557+S557</f>
        <v>0</v>
      </c>
      <c r="W557" s="143">
        <f t="shared" ref="W557:W558" si="280">ROUND(M557*V557,2)</f>
        <v>0</v>
      </c>
      <c r="X557" s="857">
        <f t="shared" ref="X557:X559" si="281">IF(N557=0,0)+IF(N557&gt;0,W557/N557)</f>
        <v>0</v>
      </c>
      <c r="Y557" s="858"/>
      <c r="Z557" s="6">
        <v>245372</v>
      </c>
      <c r="AA557" s="6">
        <f t="shared" si="274"/>
        <v>-245372</v>
      </c>
      <c r="AB557" s="7">
        <f t="shared" si="260"/>
        <v>0</v>
      </c>
      <c r="AD557" s="6">
        <f t="shared" ref="AD557:AD561" si="282">+Z557/M557</f>
        <v>3.9832470252106296</v>
      </c>
      <c r="AE557" s="79">
        <f t="shared" si="275"/>
        <v>0</v>
      </c>
    </row>
    <row r="558" spans="2:31" ht="21.75" customHeight="1">
      <c r="B558" s="254" t="s">
        <v>160</v>
      </c>
      <c r="C558" s="789" t="s">
        <v>161</v>
      </c>
      <c r="D558" s="790"/>
      <c r="E558" s="790"/>
      <c r="F558" s="790"/>
      <c r="G558" s="790"/>
      <c r="H558" s="790"/>
      <c r="I558" s="790"/>
      <c r="J558" s="791"/>
      <c r="K558" s="161" t="s">
        <v>74</v>
      </c>
      <c r="L558" s="162">
        <v>0</v>
      </c>
      <c r="M558" s="163">
        <v>18515</v>
      </c>
      <c r="N558" s="143">
        <f t="shared" si="276"/>
        <v>0</v>
      </c>
      <c r="O558" s="129"/>
      <c r="P558" s="250"/>
      <c r="Q558" s="277">
        <f t="shared" si="277"/>
        <v>0</v>
      </c>
      <c r="R558" s="666"/>
      <c r="S558" s="667"/>
      <c r="T558" s="143">
        <f t="shared" si="278"/>
        <v>0</v>
      </c>
      <c r="U558" s="666"/>
      <c r="V558" s="738">
        <f t="shared" si="279"/>
        <v>0</v>
      </c>
      <c r="W558" s="143">
        <f t="shared" si="280"/>
        <v>0</v>
      </c>
      <c r="X558" s="857">
        <f t="shared" si="281"/>
        <v>0</v>
      </c>
      <c r="Y558" s="858"/>
      <c r="Z558" s="6">
        <f>+V558-L558</f>
        <v>0</v>
      </c>
      <c r="AA558" s="6">
        <f t="shared" si="274"/>
        <v>0</v>
      </c>
      <c r="AB558" s="7">
        <f t="shared" si="260"/>
        <v>0</v>
      </c>
      <c r="AD558" s="6">
        <f t="shared" si="282"/>
        <v>0</v>
      </c>
      <c r="AE558" s="79">
        <f t="shared" si="275"/>
        <v>0</v>
      </c>
    </row>
    <row r="559" spans="2:31" ht="18.75" customHeight="1">
      <c r="B559" s="254" t="s">
        <v>279</v>
      </c>
      <c r="C559" s="789" t="s">
        <v>280</v>
      </c>
      <c r="D559" s="790"/>
      <c r="E559" s="790"/>
      <c r="F559" s="790"/>
      <c r="G559" s="790"/>
      <c r="H559" s="790"/>
      <c r="I559" s="790"/>
      <c r="J559" s="791"/>
      <c r="K559" s="161" t="s">
        <v>145</v>
      </c>
      <c r="L559" s="162">
        <v>0</v>
      </c>
      <c r="M559" s="163">
        <v>98640</v>
      </c>
      <c r="N559" s="143">
        <f t="shared" si="276"/>
        <v>0</v>
      </c>
      <c r="O559" s="129"/>
      <c r="P559" s="250">
        <v>3.759999999999998</v>
      </c>
      <c r="Q559" s="277">
        <f t="shared" si="277"/>
        <v>370886.40000000002</v>
      </c>
      <c r="R559" s="666"/>
      <c r="S559" s="667"/>
      <c r="T559" s="143">
        <f t="shared" si="278"/>
        <v>0</v>
      </c>
      <c r="U559" s="666"/>
      <c r="V559" s="738">
        <f t="shared" si="279"/>
        <v>3.759999999999998</v>
      </c>
      <c r="W559" s="143">
        <f>+Q559</f>
        <v>370886.40000000002</v>
      </c>
      <c r="X559" s="857">
        <f t="shared" si="281"/>
        <v>0</v>
      </c>
      <c r="Y559" s="858"/>
      <c r="AA559" s="6">
        <f t="shared" si="274"/>
        <v>370886.40000000002</v>
      </c>
      <c r="AB559" s="7">
        <f t="shared" si="260"/>
        <v>-370886.40000000002</v>
      </c>
      <c r="AD559" s="6">
        <f t="shared" si="282"/>
        <v>0</v>
      </c>
      <c r="AE559" s="79">
        <f t="shared" si="275"/>
        <v>370886.40000000002</v>
      </c>
    </row>
    <row r="560" spans="2:31" ht="21.75" customHeight="1">
      <c r="B560" s="464"/>
      <c r="C560" s="465"/>
      <c r="D560" s="465"/>
      <c r="E560" s="465"/>
      <c r="F560" s="465"/>
      <c r="G560" s="465"/>
      <c r="H560" s="465"/>
      <c r="I560" s="465"/>
      <c r="J560" s="465"/>
      <c r="K560" s="221"/>
      <c r="L560" s="164"/>
      <c r="M560" s="164"/>
      <c r="N560" s="466"/>
      <c r="O560" s="286"/>
      <c r="P560" s="221"/>
      <c r="Q560" s="263"/>
      <c r="R560" s="672"/>
      <c r="S560" s="673"/>
      <c r="T560" s="263"/>
      <c r="U560" s="672"/>
      <c r="V560" s="740"/>
      <c r="W560" s="263"/>
      <c r="X560" s="859"/>
      <c r="Y560" s="860"/>
      <c r="AA560" s="6">
        <f t="shared" si="274"/>
        <v>0</v>
      </c>
      <c r="AB560" s="7">
        <f t="shared" si="260"/>
        <v>0</v>
      </c>
      <c r="AD560" s="6" t="e">
        <f t="shared" si="282"/>
        <v>#DIV/0!</v>
      </c>
      <c r="AE560" s="79">
        <f t="shared" si="275"/>
        <v>0</v>
      </c>
    </row>
    <row r="561" spans="2:34" ht="21.75" customHeight="1">
      <c r="B561" s="464"/>
      <c r="C561" s="463" t="s">
        <v>326</v>
      </c>
      <c r="D561" s="465"/>
      <c r="E561" s="465"/>
      <c r="F561" s="465"/>
      <c r="G561" s="465"/>
      <c r="H561" s="465"/>
      <c r="I561" s="465"/>
      <c r="J561" s="465"/>
      <c r="K561" s="467"/>
      <c r="L561" s="468"/>
      <c r="M561" s="469"/>
      <c r="N561" s="268">
        <f>ROUND(SUM(N557:N559),2)</f>
        <v>0</v>
      </c>
      <c r="O561" s="296"/>
      <c r="P561" s="470"/>
      <c r="Q561" s="268"/>
      <c r="R561" s="286"/>
      <c r="S561" s="392"/>
      <c r="T561" s="268">
        <f>ROUND(SUM(T557:T560),2)</f>
        <v>0</v>
      </c>
      <c r="U561" s="286"/>
      <c r="V561" s="741"/>
      <c r="W561" s="268"/>
      <c r="X561" s="792">
        <f t="shared" ref="X561" si="283">IF(N561=0,0)+IF(N561&gt;0,W561/N561)</f>
        <v>0</v>
      </c>
      <c r="Y561" s="793"/>
      <c r="AA561" s="6">
        <f t="shared" si="274"/>
        <v>0</v>
      </c>
      <c r="AB561" s="7">
        <f t="shared" si="260"/>
        <v>0</v>
      </c>
      <c r="AD561" s="6" t="e">
        <f t="shared" si="282"/>
        <v>#DIV/0!</v>
      </c>
      <c r="AE561" s="79">
        <f t="shared" si="275"/>
        <v>0</v>
      </c>
    </row>
    <row r="562" spans="2:34" ht="21.75" customHeight="1">
      <c r="B562" s="188"/>
      <c r="C562" s="846" t="s">
        <v>348</v>
      </c>
      <c r="D562" s="847"/>
      <c r="E562" s="847"/>
      <c r="F562" s="847"/>
      <c r="G562" s="847"/>
      <c r="H562" s="847"/>
      <c r="I562" s="847"/>
      <c r="J562" s="847"/>
      <c r="K562" s="848"/>
      <c r="L562" s="471"/>
      <c r="M562" s="163">
        <f>SUM(M393:M561)</f>
        <v>24789294</v>
      </c>
      <c r="N562" s="472">
        <f>ROUND(SUM(N393:N546),2)</f>
        <v>238862332.31</v>
      </c>
      <c r="O562" s="286"/>
      <c r="P562" s="287"/>
      <c r="Q562" s="288">
        <f>ROUND(SUM(Q392:Q559),2)</f>
        <v>77652011.079999998</v>
      </c>
      <c r="R562" s="286"/>
      <c r="S562" s="289"/>
      <c r="T562" s="288">
        <f>ROUND(SUM(T393:T552)+T558,2)</f>
        <v>70836506.310000002</v>
      </c>
      <c r="U562" s="286"/>
      <c r="V562" s="742"/>
      <c r="W562" s="288">
        <f>ROUND(SUM(W392:W560),2)</f>
        <v>148488517.38999999</v>
      </c>
      <c r="X562" s="794"/>
      <c r="Y562" s="795"/>
    </row>
    <row r="563" spans="2:34" ht="21.75" customHeight="1">
      <c r="B563" s="286"/>
      <c r="C563" s="473"/>
      <c r="D563" s="473"/>
      <c r="E563" s="473"/>
      <c r="F563" s="473"/>
      <c r="G563" s="473"/>
      <c r="H563" s="473"/>
      <c r="I563" s="473"/>
      <c r="J563" s="473"/>
      <c r="K563" s="293"/>
      <c r="L563" s="294"/>
      <c r="M563" s="178"/>
      <c r="N563" s="178"/>
      <c r="O563" s="286"/>
      <c r="P563" s="296"/>
      <c r="Q563" s="178"/>
      <c r="R563" s="286"/>
      <c r="S563" s="296"/>
      <c r="T563" s="178"/>
      <c r="U563" s="286"/>
      <c r="V563" s="743"/>
      <c r="W563" s="178"/>
      <c r="X563" s="298"/>
      <c r="Y563" s="299"/>
      <c r="Z563" s="6">
        <f>+T563-W563</f>
        <v>0</v>
      </c>
      <c r="AA563" s="6">
        <f t="shared" si="274"/>
        <v>0</v>
      </c>
      <c r="AB563" s="7">
        <f>+N563-W563</f>
        <v>0</v>
      </c>
      <c r="AD563" s="6" t="e">
        <f>+Z563/M563</f>
        <v>#DIV/0!</v>
      </c>
      <c r="AE563" s="79">
        <f>+W563-N563</f>
        <v>0</v>
      </c>
    </row>
    <row r="564" spans="2:34" ht="21.75" customHeight="1">
      <c r="B564" s="474"/>
      <c r="C564" s="474"/>
      <c r="D564" s="474"/>
      <c r="E564" s="474"/>
      <c r="F564" s="474"/>
      <c r="G564" s="474"/>
      <c r="H564" s="474"/>
      <c r="I564" s="474"/>
      <c r="J564" s="474"/>
      <c r="K564" s="474"/>
      <c r="L564" s="474"/>
      <c r="M564" s="474"/>
      <c r="N564" s="474"/>
      <c r="O564" s="474"/>
      <c r="P564" s="474"/>
      <c r="Q564" s="474"/>
      <c r="R564" s="474"/>
      <c r="S564" s="474"/>
      <c r="T564" s="474"/>
      <c r="U564" s="474"/>
      <c r="V564" s="744"/>
      <c r="W564" s="474"/>
      <c r="X564" s="474"/>
      <c r="Y564" s="474"/>
    </row>
    <row r="565" spans="2:34" ht="21.75" customHeight="1">
      <c r="B565" s="286"/>
      <c r="C565" s="473"/>
      <c r="D565" s="473"/>
      <c r="E565" s="473"/>
      <c r="F565" s="473"/>
      <c r="G565" s="473"/>
      <c r="H565" s="473"/>
      <c r="I565" s="473"/>
      <c r="J565" s="473"/>
      <c r="K565" s="293"/>
      <c r="L565" s="294"/>
      <c r="M565" s="475"/>
      <c r="N565" s="178"/>
      <c r="O565" s="286"/>
      <c r="P565" s="296"/>
      <c r="Q565" s="178"/>
      <c r="R565" s="286"/>
      <c r="S565" s="296"/>
      <c r="T565" s="178"/>
      <c r="U565" s="286"/>
      <c r="V565" s="743"/>
      <c r="W565" s="178"/>
      <c r="X565" s="298"/>
      <c r="Y565" s="299"/>
    </row>
    <row r="566" spans="2:34" ht="21.75" customHeight="1">
      <c r="B566" s="476">
        <v>4</v>
      </c>
      <c r="C566" s="477" t="s">
        <v>349</v>
      </c>
      <c r="D566" s="478"/>
      <c r="E566" s="478"/>
      <c r="F566" s="478"/>
      <c r="G566" s="478"/>
      <c r="H566" s="478"/>
      <c r="I566" s="478"/>
      <c r="J566" s="478"/>
      <c r="K566" s="478"/>
      <c r="L566" s="478"/>
      <c r="M566" s="479"/>
      <c r="N566" s="479"/>
      <c r="O566" s="111"/>
      <c r="P566" s="306"/>
      <c r="Q566" s="137"/>
      <c r="R566" s="214"/>
      <c r="S566" s="136"/>
      <c r="T566" s="137"/>
      <c r="U566" s="138"/>
      <c r="V566" s="137"/>
      <c r="W566" s="137"/>
      <c r="X566" s="849"/>
      <c r="Y566" s="850"/>
    </row>
    <row r="567" spans="2:34" ht="21.75" customHeight="1">
      <c r="B567" s="480"/>
      <c r="C567" s="851" t="s">
        <v>350</v>
      </c>
      <c r="D567" s="852"/>
      <c r="E567" s="852"/>
      <c r="F567" s="852"/>
      <c r="G567" s="852"/>
      <c r="H567" s="852"/>
      <c r="I567" s="852"/>
      <c r="J567" s="853"/>
      <c r="K567" s="312" t="s">
        <v>150</v>
      </c>
      <c r="L567" s="312">
        <v>1</v>
      </c>
      <c r="M567" s="313">
        <f>+N756</f>
        <v>228663591.53999999</v>
      </c>
      <c r="N567" s="479"/>
      <c r="O567" s="135"/>
      <c r="P567" s="306"/>
      <c r="Q567" s="137"/>
      <c r="R567" s="214"/>
      <c r="S567" s="136"/>
      <c r="T567" s="137"/>
      <c r="U567" s="138"/>
      <c r="V567" s="137"/>
      <c r="W567" s="137"/>
      <c r="X567" s="849"/>
      <c r="Y567" s="850"/>
    </row>
    <row r="568" spans="2:34" ht="14.25" customHeight="1">
      <c r="B568" s="315"/>
      <c r="C568" s="316"/>
      <c r="D568" s="316"/>
      <c r="E568" s="316"/>
      <c r="F568" s="316"/>
      <c r="G568" s="316"/>
      <c r="H568" s="316"/>
      <c r="I568" s="316"/>
      <c r="J568" s="317"/>
      <c r="K568" s="317"/>
      <c r="L568" s="315"/>
      <c r="M568" s="315"/>
      <c r="N568" s="315"/>
      <c r="O568" s="111"/>
      <c r="P568" s="318"/>
      <c r="Q568" s="138"/>
      <c r="R568" s="214"/>
      <c r="S568" s="318"/>
      <c r="T568" s="420"/>
      <c r="U568" s="138"/>
      <c r="V568" s="420"/>
      <c r="W568" s="420"/>
      <c r="X568" s="421"/>
      <c r="Y568" s="422"/>
    </row>
    <row r="569" spans="2:34" ht="14.25" customHeight="1">
      <c r="B569" s="481"/>
      <c r="C569" s="482"/>
      <c r="D569" s="482"/>
      <c r="E569" s="482"/>
      <c r="F569" s="482"/>
      <c r="G569" s="482"/>
      <c r="H569" s="482"/>
      <c r="I569" s="482"/>
      <c r="J569" s="483"/>
      <c r="K569" s="483"/>
      <c r="L569" s="484"/>
      <c r="M569" s="485"/>
      <c r="N569" s="485"/>
      <c r="O569" s="111"/>
      <c r="P569" s="192"/>
      <c r="Q569" s="138"/>
      <c r="R569" s="214"/>
      <c r="S569" s="192"/>
      <c r="T569" s="138"/>
      <c r="U569" s="138"/>
      <c r="V569" s="138"/>
      <c r="W569" s="138"/>
      <c r="X569" s="209"/>
      <c r="Y569" s="209"/>
    </row>
    <row r="570" spans="2:34" ht="21.75" customHeight="1">
      <c r="B570" s="158"/>
      <c r="C570" s="854" t="s">
        <v>72</v>
      </c>
      <c r="D570" s="855"/>
      <c r="E570" s="855"/>
      <c r="F570" s="855"/>
      <c r="G570" s="855"/>
      <c r="H570" s="855"/>
      <c r="I570" s="855"/>
      <c r="J570" s="855"/>
      <c r="K570" s="159"/>
      <c r="L570" s="159"/>
      <c r="M570" s="160"/>
      <c r="N570" s="160"/>
      <c r="O570" s="111"/>
      <c r="P570" s="136"/>
      <c r="Q570" s="137"/>
      <c r="R570" s="214"/>
      <c r="S570" s="136"/>
      <c r="T570" s="137"/>
      <c r="U570" s="138"/>
      <c r="V570" s="137"/>
      <c r="W570" s="137"/>
      <c r="X570" s="856"/>
      <c r="Y570" s="856"/>
    </row>
    <row r="571" spans="2:34" ht="21.75" customHeight="1">
      <c r="B571" s="161">
        <v>1</v>
      </c>
      <c r="C571" s="840" t="s">
        <v>73</v>
      </c>
      <c r="D571" s="841"/>
      <c r="E571" s="841"/>
      <c r="F571" s="841"/>
      <c r="G571" s="841"/>
      <c r="H571" s="841"/>
      <c r="I571" s="841"/>
      <c r="J571" s="842"/>
      <c r="K571" s="161" t="s">
        <v>74</v>
      </c>
      <c r="L571" s="162">
        <v>87.360001027656807</v>
      </c>
      <c r="M571" s="163">
        <v>22575.63</v>
      </c>
      <c r="N571" s="143">
        <f>ROUND(L571*M571,2)</f>
        <v>1972207.06</v>
      </c>
      <c r="O571" s="129"/>
      <c r="P571" s="164"/>
      <c r="Q571" s="143">
        <f>ROUND(M571*P571,2)</f>
        <v>0</v>
      </c>
      <c r="R571" s="129"/>
      <c r="S571" s="164">
        <v>87.360001027656807</v>
      </c>
      <c r="T571" s="143">
        <f>ROUND(M571*S571,2)-0.01</f>
        <v>1972207.05</v>
      </c>
      <c r="U571" s="129"/>
      <c r="V571" s="144">
        <f>P571+S571</f>
        <v>87.360001027656807</v>
      </c>
      <c r="W571" s="143">
        <f>ROUND(M571*V571,2)-0.01</f>
        <v>1972207.05</v>
      </c>
      <c r="X571" s="792">
        <f t="shared" ref="X571:X576" si="284">IF(N571=0,0)+IF(N571&gt;0,W571/N571)</f>
        <v>0.9999999949295385</v>
      </c>
      <c r="Y571" s="793"/>
      <c r="Z571" s="6">
        <v>1972207.0588235294</v>
      </c>
      <c r="AA571" s="6">
        <f t="shared" si="274"/>
        <v>-8.8235293515026569E-3</v>
      </c>
      <c r="AB571" s="7">
        <f t="shared" ref="AB571:AB577" si="285">+N571-W571</f>
        <v>1.0000000009313226E-2</v>
      </c>
      <c r="AD571" s="6">
        <f t="shared" ref="AD571:AD577" si="286">+Z571/M571</f>
        <v>87.360000975544395</v>
      </c>
      <c r="AE571" s="79">
        <f t="shared" ref="AE571:AE577" si="287">+W571-N571</f>
        <v>-1.0000000009313226E-2</v>
      </c>
      <c r="AG571" s="19">
        <v>-2.5210083913407288E-4</v>
      </c>
    </row>
    <row r="572" spans="2:34" ht="21.75" customHeight="1">
      <c r="B572" s="161">
        <v>2</v>
      </c>
      <c r="C572" s="840" t="s">
        <v>75</v>
      </c>
      <c r="D572" s="841"/>
      <c r="E572" s="841"/>
      <c r="F572" s="841"/>
      <c r="G572" s="841"/>
      <c r="H572" s="841"/>
      <c r="I572" s="841"/>
      <c r="J572" s="842"/>
      <c r="K572" s="161" t="s">
        <v>74</v>
      </c>
      <c r="L572" s="162">
        <v>87.360010947563367</v>
      </c>
      <c r="M572" s="163">
        <v>17355.46</v>
      </c>
      <c r="N572" s="143">
        <f>ROUND(L572*M572,2)</f>
        <v>1516173.18</v>
      </c>
      <c r="O572" s="129"/>
      <c r="P572" s="164"/>
      <c r="Q572" s="143">
        <f>ROUND(M572*P572,2)</f>
        <v>0</v>
      </c>
      <c r="R572" s="129"/>
      <c r="S572" s="164">
        <v>87.360010947563367</v>
      </c>
      <c r="T572" s="143">
        <f>ROUND(M572*S572,2)</f>
        <v>1516173.18</v>
      </c>
      <c r="U572" s="129"/>
      <c r="V572" s="144">
        <f t="shared" ref="V572:V575" si="288">P572+S572</f>
        <v>87.360010947563367</v>
      </c>
      <c r="W572" s="143">
        <f>ROUND(M572*V572,2)</f>
        <v>1516173.18</v>
      </c>
      <c r="X572" s="792">
        <f t="shared" si="284"/>
        <v>1</v>
      </c>
      <c r="Y572" s="793"/>
      <c r="Z572" s="6">
        <v>1516173.1764705884</v>
      </c>
      <c r="AA572" s="6">
        <f t="shared" si="274"/>
        <v>3.5294115077704191E-3</v>
      </c>
      <c r="AB572" s="7">
        <f t="shared" si="285"/>
        <v>0</v>
      </c>
      <c r="AD572" s="6">
        <f t="shared" si="286"/>
        <v>87.360010997725695</v>
      </c>
      <c r="AE572" s="79">
        <f t="shared" si="287"/>
        <v>0</v>
      </c>
      <c r="AG572" s="19">
        <v>-2.1848739525012206E-3</v>
      </c>
    </row>
    <row r="573" spans="2:34" ht="21.75" customHeight="1">
      <c r="B573" s="161">
        <v>3</v>
      </c>
      <c r="C573" s="840" t="s">
        <v>76</v>
      </c>
      <c r="D573" s="841"/>
      <c r="E573" s="841"/>
      <c r="F573" s="841"/>
      <c r="G573" s="841"/>
      <c r="H573" s="841"/>
      <c r="I573" s="841"/>
      <c r="J573" s="842"/>
      <c r="K573" s="161" t="s">
        <v>74</v>
      </c>
      <c r="L573" s="162">
        <v>87.359983554062069</v>
      </c>
      <c r="M573" s="163">
        <v>7296.64</v>
      </c>
      <c r="N573" s="143">
        <f>ROUND(L573*M573,2)</f>
        <v>637434.35</v>
      </c>
      <c r="O573" s="129"/>
      <c r="P573" s="164"/>
      <c r="Q573" s="143">
        <f>ROUND(M573*P573,2)</f>
        <v>0</v>
      </c>
      <c r="R573" s="129"/>
      <c r="S573" s="164">
        <v>87.359983554062069</v>
      </c>
      <c r="T573" s="143">
        <f>ROUND(M573*S573,2)</f>
        <v>637434.35</v>
      </c>
      <c r="U573" s="129"/>
      <c r="V573" s="144">
        <f t="shared" si="288"/>
        <v>87.359983554062069</v>
      </c>
      <c r="W573" s="143">
        <f>ROUND(M573*V573,2)</f>
        <v>637434.35</v>
      </c>
      <c r="X573" s="792">
        <f t="shared" si="284"/>
        <v>1</v>
      </c>
      <c r="Y573" s="793"/>
      <c r="Z573" s="6">
        <v>637434.3529411765</v>
      </c>
      <c r="AA573" s="6">
        <f t="shared" si="274"/>
        <v>-2.9411765281111002E-3</v>
      </c>
      <c r="AB573" s="7">
        <f t="shared" si="285"/>
        <v>0</v>
      </c>
      <c r="AD573" s="6">
        <f t="shared" si="286"/>
        <v>87.359983902340872</v>
      </c>
      <c r="AE573" s="79">
        <f t="shared" si="287"/>
        <v>0</v>
      </c>
      <c r="AG573" s="19">
        <v>1.3445378153846832E-3</v>
      </c>
    </row>
    <row r="574" spans="2:34" ht="21.75" customHeight="1">
      <c r="B574" s="161">
        <v>4</v>
      </c>
      <c r="C574" s="840" t="s">
        <v>77</v>
      </c>
      <c r="D574" s="841"/>
      <c r="E574" s="841"/>
      <c r="F574" s="841"/>
      <c r="G574" s="841"/>
      <c r="H574" s="841"/>
      <c r="I574" s="841"/>
      <c r="J574" s="842"/>
      <c r="K574" s="161" t="s">
        <v>74</v>
      </c>
      <c r="L574" s="162">
        <v>87.360047305720684</v>
      </c>
      <c r="M574" s="163">
        <v>1902.52</v>
      </c>
      <c r="N574" s="143">
        <f>ROUND(L574*M574,2)</f>
        <v>166204.24</v>
      </c>
      <c r="O574" s="129"/>
      <c r="P574" s="164"/>
      <c r="Q574" s="143">
        <f>ROUND(M574*P574,2)</f>
        <v>0</v>
      </c>
      <c r="R574" s="129"/>
      <c r="S574" s="164">
        <v>87.360047305720684</v>
      </c>
      <c r="T574" s="143">
        <f>ROUND(M574*S574,2)</f>
        <v>166204.24</v>
      </c>
      <c r="U574" s="129"/>
      <c r="V574" s="144">
        <f t="shared" si="288"/>
        <v>87.360047305720684</v>
      </c>
      <c r="W574" s="143">
        <f>ROUND(M574*V574,2)</f>
        <v>166204.24</v>
      </c>
      <c r="X574" s="792">
        <f t="shared" si="284"/>
        <v>1</v>
      </c>
      <c r="Y574" s="793"/>
      <c r="Z574" s="6">
        <v>166204.23529411765</v>
      </c>
      <c r="AA574" s="6">
        <f t="shared" si="274"/>
        <v>4.7058823402039707E-3</v>
      </c>
      <c r="AB574" s="7">
        <f t="shared" si="285"/>
        <v>0</v>
      </c>
      <c r="AD574" s="6">
        <f t="shared" si="286"/>
        <v>87.360046303911474</v>
      </c>
      <c r="AE574" s="79">
        <f t="shared" si="287"/>
        <v>0</v>
      </c>
      <c r="AG574" s="19">
        <v>-1.0084033615385124E-3</v>
      </c>
    </row>
    <row r="575" spans="2:34" ht="21.75" customHeight="1">
      <c r="B575" s="161">
        <v>5</v>
      </c>
      <c r="C575" s="840" t="s">
        <v>78</v>
      </c>
      <c r="D575" s="841"/>
      <c r="E575" s="841"/>
      <c r="F575" s="841"/>
      <c r="G575" s="841"/>
      <c r="H575" s="841"/>
      <c r="I575" s="841"/>
      <c r="J575" s="842"/>
      <c r="K575" s="161" t="s">
        <v>74</v>
      </c>
      <c r="L575" s="162">
        <v>87.36</v>
      </c>
      <c r="M575" s="163">
        <v>3333.61</v>
      </c>
      <c r="N575" s="143">
        <f>ROUND(L575*M575,2)</f>
        <v>291224.17</v>
      </c>
      <c r="O575" s="129"/>
      <c r="P575" s="164"/>
      <c r="Q575" s="143">
        <f>ROUND(M575*P575,2)</f>
        <v>0</v>
      </c>
      <c r="R575" s="129"/>
      <c r="S575" s="164"/>
      <c r="T575" s="143">
        <f>ROUND(M575*S575,2)</f>
        <v>0</v>
      </c>
      <c r="U575" s="129"/>
      <c r="V575" s="144">
        <f t="shared" si="288"/>
        <v>0</v>
      </c>
      <c r="W575" s="150">
        <f>ROUND((ROUNDDOWN(V575,2))*M575,2)</f>
        <v>0</v>
      </c>
      <c r="X575" s="792">
        <f t="shared" si="284"/>
        <v>0</v>
      </c>
      <c r="Y575" s="793"/>
      <c r="AA575" s="6">
        <f t="shared" si="274"/>
        <v>0</v>
      </c>
      <c r="AB575" s="7">
        <f t="shared" si="285"/>
        <v>291224.17</v>
      </c>
      <c r="AD575" s="6">
        <f t="shared" si="286"/>
        <v>0</v>
      </c>
      <c r="AE575" s="79">
        <f t="shared" si="287"/>
        <v>-291224.17</v>
      </c>
      <c r="AG575" s="19">
        <v>-3.4453781513548165E-3</v>
      </c>
    </row>
    <row r="576" spans="2:34" s="105" customFormat="1" ht="21.75" customHeight="1">
      <c r="B576" s="165"/>
      <c r="C576" s="843" t="s">
        <v>236</v>
      </c>
      <c r="D576" s="844"/>
      <c r="E576" s="844"/>
      <c r="F576" s="844"/>
      <c r="G576" s="844"/>
      <c r="H576" s="844"/>
      <c r="I576" s="844"/>
      <c r="J576" s="844"/>
      <c r="K576" s="166"/>
      <c r="L576" s="167"/>
      <c r="M576" s="330">
        <f>SUM(M571:M575)</f>
        <v>52463.859999999993</v>
      </c>
      <c r="N576" s="169">
        <f>ROUND(SUM(N571:N575),2)</f>
        <v>4583243</v>
      </c>
      <c r="O576" s="170"/>
      <c r="P576" s="221"/>
      <c r="Q576" s="486">
        <f>ROUND(SUM(Q571:Q575),2)</f>
        <v>0</v>
      </c>
      <c r="R576" s="129"/>
      <c r="S576" s="439"/>
      <c r="T576" s="487">
        <f>ROUND(SUM(T571:T575),2)</f>
        <v>4292018.82</v>
      </c>
      <c r="U576" s="441"/>
      <c r="V576" s="442"/>
      <c r="W576" s="487">
        <f>ROUND(SUM(W571:W575),2)</f>
        <v>4292018.82</v>
      </c>
      <c r="X576" s="845">
        <f t="shared" si="284"/>
        <v>0.93645892657229834</v>
      </c>
      <c r="Y576" s="845"/>
      <c r="Z576" s="119">
        <v>4292018.823529412</v>
      </c>
      <c r="AA576" s="6">
        <f t="shared" si="274"/>
        <v>-3.5294117406010628E-3</v>
      </c>
      <c r="AB576" s="7">
        <f t="shared" si="285"/>
        <v>291224.1799999997</v>
      </c>
      <c r="AD576" s="6">
        <f t="shared" si="286"/>
        <v>81.809055291193076</v>
      </c>
      <c r="AE576" s="79">
        <f t="shared" si="287"/>
        <v>-291224.1799999997</v>
      </c>
      <c r="AF576" s="122"/>
      <c r="AH576" s="123"/>
    </row>
    <row r="577" spans="2:34" s="105" customFormat="1" ht="15" customHeight="1">
      <c r="B577" s="481"/>
      <c r="C577" s="482"/>
      <c r="D577" s="482"/>
      <c r="E577" s="482"/>
      <c r="F577" s="482"/>
      <c r="G577" s="482"/>
      <c r="H577" s="482"/>
      <c r="I577" s="482"/>
      <c r="J577" s="483"/>
      <c r="K577" s="483"/>
      <c r="L577" s="484"/>
      <c r="M577" s="485"/>
      <c r="N577" s="485"/>
      <c r="O577" s="170"/>
      <c r="P577" s="208"/>
      <c r="Q577" s="336"/>
      <c r="R577" s="129"/>
      <c r="S577" s="208"/>
      <c r="T577" s="336"/>
      <c r="U577" s="445"/>
      <c r="V577" s="446"/>
      <c r="W577" s="336"/>
      <c r="X577" s="447"/>
      <c r="Y577" s="448"/>
      <c r="Z577" s="119"/>
      <c r="AA577" s="6">
        <f t="shared" si="274"/>
        <v>0</v>
      </c>
      <c r="AB577" s="7">
        <f t="shared" si="285"/>
        <v>0</v>
      </c>
      <c r="AD577" s="6" t="e">
        <f t="shared" si="286"/>
        <v>#DIV/0!</v>
      </c>
      <c r="AE577" s="79">
        <f t="shared" si="287"/>
        <v>0</v>
      </c>
      <c r="AF577" s="122"/>
      <c r="AH577" s="123"/>
    </row>
    <row r="578" spans="2:34" s="105" customFormat="1" ht="21.75" customHeight="1">
      <c r="B578" s="488"/>
      <c r="C578" s="807" t="s">
        <v>81</v>
      </c>
      <c r="D578" s="808"/>
      <c r="E578" s="808"/>
      <c r="F578" s="808"/>
      <c r="G578" s="808"/>
      <c r="H578" s="808"/>
      <c r="I578" s="808"/>
      <c r="J578" s="808"/>
      <c r="K578" s="489"/>
      <c r="L578" s="490"/>
      <c r="M578" s="491"/>
      <c r="N578" s="491"/>
      <c r="O578" s="170"/>
      <c r="P578" s="151"/>
      <c r="Q578" s="336"/>
      <c r="R578" s="132"/>
      <c r="S578" s="208"/>
      <c r="T578" s="336"/>
      <c r="U578" s="445"/>
      <c r="V578" s="446"/>
      <c r="W578" s="336"/>
      <c r="X578" s="180"/>
      <c r="Y578" s="181"/>
      <c r="Z578" s="119"/>
      <c r="AA578" s="6"/>
      <c r="AB578" s="7"/>
      <c r="AD578" s="6"/>
      <c r="AE578" s="79"/>
      <c r="AF578" s="122"/>
      <c r="AH578" s="123"/>
    </row>
    <row r="579" spans="2:34" s="105" customFormat="1" ht="21.75" customHeight="1">
      <c r="B579" s="492">
        <v>1</v>
      </c>
      <c r="C579" s="837" t="s">
        <v>89</v>
      </c>
      <c r="D579" s="838"/>
      <c r="E579" s="838"/>
      <c r="F579" s="838"/>
      <c r="G579" s="838"/>
      <c r="H579" s="838"/>
      <c r="I579" s="838"/>
      <c r="J579" s="839"/>
      <c r="K579" s="493"/>
      <c r="L579" s="494"/>
      <c r="M579" s="495"/>
      <c r="N579" s="491"/>
      <c r="O579" s="111"/>
      <c r="P579" s="234" t="s">
        <v>67</v>
      </c>
      <c r="Q579" s="235" t="s">
        <v>66</v>
      </c>
      <c r="R579" s="236"/>
      <c r="S579" s="234" t="s">
        <v>67</v>
      </c>
      <c r="T579" s="235" t="s">
        <v>66</v>
      </c>
      <c r="U579" s="237"/>
      <c r="V579" s="238" t="s">
        <v>67</v>
      </c>
      <c r="W579" s="235" t="s">
        <v>68</v>
      </c>
      <c r="X579" s="348" t="s">
        <v>69</v>
      </c>
      <c r="Y579" s="349"/>
      <c r="Z579" s="119"/>
      <c r="AA579" s="6"/>
      <c r="AB579" s="7"/>
      <c r="AD579" s="6"/>
      <c r="AE579" s="79"/>
      <c r="AF579" s="122"/>
      <c r="AH579" s="123"/>
    </row>
    <row r="580" spans="2:34" s="105" customFormat="1" ht="21.75" customHeight="1">
      <c r="B580" s="492">
        <v>1.1000000000000001</v>
      </c>
      <c r="C580" s="807" t="s">
        <v>90</v>
      </c>
      <c r="D580" s="808"/>
      <c r="E580" s="808"/>
      <c r="F580" s="808"/>
      <c r="G580" s="808"/>
      <c r="H580" s="808"/>
      <c r="I580" s="808"/>
      <c r="J580" s="809"/>
      <c r="K580" s="493"/>
      <c r="L580" s="494"/>
      <c r="M580" s="495"/>
      <c r="N580" s="491"/>
      <c r="O580" s="129"/>
      <c r="P580" s="164"/>
      <c r="Q580" s="143">
        <f>ROUND(M580*P580,2)</f>
        <v>0</v>
      </c>
      <c r="R580" s="129"/>
      <c r="S580" s="164"/>
      <c r="T580" s="143">
        <f t="shared" ref="T580:T591" si="289">ROUND(M580*S580,2)</f>
        <v>0</v>
      </c>
      <c r="U580" s="129"/>
      <c r="V580" s="144">
        <f t="shared" ref="V580:V585" si="290">P580+S580</f>
        <v>0</v>
      </c>
      <c r="W580" s="143">
        <f t="shared" ref="W580:W585" si="291">ROUND(M580*V580,2)</f>
        <v>0</v>
      </c>
      <c r="X580" s="792">
        <f t="shared" ref="X580" si="292">IF(N580=0,0)+IF(N580&gt;0,W580/N580)</f>
        <v>0</v>
      </c>
      <c r="Y580" s="793"/>
      <c r="Z580" s="119"/>
      <c r="AA580" s="6"/>
      <c r="AB580" s="7"/>
      <c r="AD580" s="6"/>
      <c r="AE580" s="79"/>
      <c r="AF580" s="122"/>
      <c r="AH580" s="123"/>
    </row>
    <row r="581" spans="2:34" ht="21.75" customHeight="1">
      <c r="B581" s="258">
        <v>1.1000000000000001</v>
      </c>
      <c r="C581" s="834" t="s">
        <v>90</v>
      </c>
      <c r="D581" s="835"/>
      <c r="E581" s="835"/>
      <c r="F581" s="835"/>
      <c r="G581" s="835"/>
      <c r="H581" s="835"/>
      <c r="I581" s="835"/>
      <c r="J581" s="836"/>
      <c r="K581" s="161"/>
      <c r="L581" s="162"/>
      <c r="M581" s="163"/>
      <c r="N581" s="143">
        <f>ROUND(L581*M581,2)</f>
        <v>0</v>
      </c>
      <c r="O581" s="129"/>
      <c r="P581" s="164"/>
      <c r="Q581" s="143">
        <f>ROUND(M581*P581,2)</f>
        <v>0</v>
      </c>
      <c r="R581" s="129"/>
      <c r="S581" s="261"/>
      <c r="T581" s="143">
        <f t="shared" si="289"/>
        <v>0</v>
      </c>
      <c r="U581" s="251"/>
      <c r="V581" s="262">
        <f t="shared" si="290"/>
        <v>0</v>
      </c>
      <c r="W581" s="143">
        <f t="shared" si="291"/>
        <v>0</v>
      </c>
      <c r="X581" s="792">
        <f>IF(N581=0,0)+IF(N581&gt;0,W581/N581)</f>
        <v>0</v>
      </c>
      <c r="Y581" s="793"/>
      <c r="AA581" s="6">
        <f t="shared" si="274"/>
        <v>0</v>
      </c>
      <c r="AB581" s="7">
        <f>+N581-W581</f>
        <v>0</v>
      </c>
      <c r="AD581" s="6" t="e">
        <f>+Z581/M581</f>
        <v>#DIV/0!</v>
      </c>
      <c r="AE581" s="79">
        <f>+W581-N581</f>
        <v>0</v>
      </c>
    </row>
    <row r="582" spans="2:34" ht="21.75" customHeight="1">
      <c r="B582" s="245" t="s">
        <v>84</v>
      </c>
      <c r="C582" s="828" t="s">
        <v>91</v>
      </c>
      <c r="D582" s="829"/>
      <c r="E582" s="829" t="s">
        <v>92</v>
      </c>
      <c r="F582" s="829"/>
      <c r="G582" s="829"/>
      <c r="H582" s="829"/>
      <c r="I582" s="829" t="s">
        <v>92</v>
      </c>
      <c r="J582" s="830"/>
      <c r="K582" s="246" t="s">
        <v>74</v>
      </c>
      <c r="L582" s="247">
        <v>87.36</v>
      </c>
      <c r="M582" s="248">
        <v>10467</v>
      </c>
      <c r="N582" s="249">
        <f>ROUND(L582*M582,2)</f>
        <v>914397.12</v>
      </c>
      <c r="O582" s="129"/>
      <c r="P582" s="261">
        <v>87.36</v>
      </c>
      <c r="Q582" s="656">
        <f t="shared" ref="Q582:Q583" si="293">ROUND(M582*P582,2)</f>
        <v>914397.12</v>
      </c>
      <c r="R582" s="129"/>
      <c r="S582" s="261"/>
      <c r="T582" s="143">
        <f t="shared" si="289"/>
        <v>0</v>
      </c>
      <c r="U582" s="251"/>
      <c r="V582" s="738">
        <f t="shared" si="290"/>
        <v>87.36</v>
      </c>
      <c r="W582" s="143">
        <f t="shared" si="291"/>
        <v>914397.12</v>
      </c>
      <c r="X582" s="792">
        <f>IF(N582=0,0)+IF(N582&gt;0,W582/N582)</f>
        <v>1</v>
      </c>
      <c r="Y582" s="793"/>
      <c r="Z582" s="6">
        <v>882510.72</v>
      </c>
      <c r="AA582" s="6">
        <f t="shared" si="274"/>
        <v>31886.400000000023</v>
      </c>
      <c r="AB582" s="7">
        <f>+N582-W582</f>
        <v>0</v>
      </c>
      <c r="AD582" s="6">
        <f>+Z582/M582</f>
        <v>84.3136256807108</v>
      </c>
      <c r="AE582" s="79">
        <f>+W582-N582</f>
        <v>0</v>
      </c>
      <c r="AG582" s="19">
        <v>365</v>
      </c>
    </row>
    <row r="583" spans="2:34" ht="21.75" customHeight="1">
      <c r="B583" s="254" t="s">
        <v>84</v>
      </c>
      <c r="C583" s="831" t="s">
        <v>91</v>
      </c>
      <c r="D583" s="832"/>
      <c r="E583" s="832" t="s">
        <v>92</v>
      </c>
      <c r="F583" s="832"/>
      <c r="G583" s="832"/>
      <c r="H583" s="832"/>
      <c r="I583" s="832" t="s">
        <v>92</v>
      </c>
      <c r="J583" s="833"/>
      <c r="K583" s="255" t="s">
        <v>74</v>
      </c>
      <c r="L583" s="162">
        <v>87.36</v>
      </c>
      <c r="M583" s="163">
        <f>+M582-AG582</f>
        <v>10102</v>
      </c>
      <c r="N583" s="143"/>
      <c r="O583" s="129"/>
      <c r="P583" s="261">
        <v>-87.36</v>
      </c>
      <c r="Q583" s="656">
        <f t="shared" si="293"/>
        <v>-882510.72</v>
      </c>
      <c r="R583" s="129"/>
      <c r="S583" s="261">
        <v>87.36</v>
      </c>
      <c r="T583" s="143">
        <f>ROUND(M583*S583,2)</f>
        <v>882510.72</v>
      </c>
      <c r="U583" s="129"/>
      <c r="V583" s="738">
        <f t="shared" si="290"/>
        <v>0</v>
      </c>
      <c r="W583" s="654">
        <f t="shared" si="291"/>
        <v>0</v>
      </c>
      <c r="X583" s="792">
        <f>IF(N583=0,0)+IF(N583&gt;0,W583/N583)</f>
        <v>0</v>
      </c>
      <c r="Y583" s="793"/>
    </row>
    <row r="584" spans="2:34" ht="21.75" customHeight="1">
      <c r="B584" s="245" t="s">
        <v>93</v>
      </c>
      <c r="C584" s="828" t="s">
        <v>94</v>
      </c>
      <c r="D584" s="829"/>
      <c r="E584" s="829" t="s">
        <v>94</v>
      </c>
      <c r="F584" s="829"/>
      <c r="G584" s="829"/>
      <c r="H584" s="829"/>
      <c r="I584" s="829" t="s">
        <v>94</v>
      </c>
      <c r="J584" s="830"/>
      <c r="K584" s="246" t="s">
        <v>95</v>
      </c>
      <c r="L584" s="247">
        <v>87.36</v>
      </c>
      <c r="M584" s="248">
        <v>2858</v>
      </c>
      <c r="N584" s="249">
        <f>ROUND(L584*M584,2)</f>
        <v>249674.88</v>
      </c>
      <c r="O584" s="129"/>
      <c r="P584" s="261">
        <v>87.36</v>
      </c>
      <c r="Q584" s="656">
        <f t="shared" ref="Q584:Q585" si="294">ROUND(M584*P584,2)</f>
        <v>249674.88</v>
      </c>
      <c r="R584" s="129"/>
      <c r="S584" s="261"/>
      <c r="T584" s="143">
        <f t="shared" ref="T584" si="295">ROUND(M584*S584,2)</f>
        <v>0</v>
      </c>
      <c r="U584" s="251"/>
      <c r="V584" s="738">
        <f t="shared" si="290"/>
        <v>87.36</v>
      </c>
      <c r="W584" s="143">
        <f t="shared" si="291"/>
        <v>249674.88</v>
      </c>
      <c r="X584" s="792">
        <f>IF(N584=0,0)+IF(N584&gt;0,W584/N584)</f>
        <v>1</v>
      </c>
      <c r="Y584" s="793"/>
      <c r="Z584" s="6">
        <v>247403.51999999999</v>
      </c>
      <c r="AA584" s="6">
        <f t="shared" si="274"/>
        <v>2271.3600000000151</v>
      </c>
      <c r="AB584" s="7">
        <f>+N584-W584</f>
        <v>0</v>
      </c>
      <c r="AD584" s="6">
        <f>+Z584/M584</f>
        <v>86.565262421273616</v>
      </c>
      <c r="AE584" s="79">
        <f>+W584-N584</f>
        <v>0</v>
      </c>
      <c r="AG584" s="19">
        <v>26</v>
      </c>
    </row>
    <row r="585" spans="2:34" ht="21.75" customHeight="1">
      <c r="B585" s="254" t="s">
        <v>93</v>
      </c>
      <c r="C585" s="831" t="s">
        <v>94</v>
      </c>
      <c r="D585" s="832"/>
      <c r="E585" s="832" t="s">
        <v>94</v>
      </c>
      <c r="F585" s="832"/>
      <c r="G585" s="832"/>
      <c r="H585" s="832"/>
      <c r="I585" s="832" t="s">
        <v>94</v>
      </c>
      <c r="J585" s="833"/>
      <c r="K585" s="255" t="s">
        <v>95</v>
      </c>
      <c r="L585" s="162">
        <v>87.36</v>
      </c>
      <c r="M585" s="163">
        <f>+M584-AG584</f>
        <v>2832</v>
      </c>
      <c r="N585" s="143"/>
      <c r="O585" s="129"/>
      <c r="P585" s="261">
        <v>-87.36</v>
      </c>
      <c r="Q585" s="656">
        <f t="shared" si="294"/>
        <v>-247403.51999999999</v>
      </c>
      <c r="R585" s="129"/>
      <c r="S585" s="261">
        <v>87.36</v>
      </c>
      <c r="T585" s="143">
        <f>ROUND(M585*S585,2)</f>
        <v>247403.51999999999</v>
      </c>
      <c r="U585" s="129"/>
      <c r="V585" s="738">
        <f t="shared" si="290"/>
        <v>0</v>
      </c>
      <c r="W585" s="654">
        <f t="shared" si="291"/>
        <v>0</v>
      </c>
      <c r="X585" s="792">
        <f>IF(N585=0,0)+IF(N585&gt;0,W585/N585)</f>
        <v>0</v>
      </c>
      <c r="Y585" s="793"/>
    </row>
    <row r="586" spans="2:34" ht="21.75" customHeight="1">
      <c r="B586" s="258">
        <v>1.3</v>
      </c>
      <c r="C586" s="834" t="s">
        <v>90</v>
      </c>
      <c r="D586" s="835"/>
      <c r="E586" s="835"/>
      <c r="F586" s="835"/>
      <c r="G586" s="835"/>
      <c r="H586" s="835"/>
      <c r="I586" s="835"/>
      <c r="J586" s="836"/>
      <c r="K586" s="161"/>
      <c r="L586" s="162"/>
      <c r="M586" s="163"/>
      <c r="N586" s="143">
        <f>ROUND(L586*M586,2)</f>
        <v>0</v>
      </c>
      <c r="O586" s="129"/>
      <c r="P586" s="164"/>
      <c r="Q586" s="143">
        <f t="shared" ref="Q586:Q594" si="296">ROUND(M586*P586,2)</f>
        <v>0</v>
      </c>
      <c r="R586" s="129"/>
      <c r="S586" s="250"/>
      <c r="T586" s="143">
        <f t="shared" si="289"/>
        <v>0</v>
      </c>
      <c r="U586" s="251"/>
      <c r="V586" s="252">
        <f>P587+S586</f>
        <v>0</v>
      </c>
      <c r="W586" s="143">
        <f t="shared" ref="W586:W590" si="297">ROUND(M586*V586,2)</f>
        <v>0</v>
      </c>
      <c r="X586" s="792">
        <f t="shared" ref="X586:X590" si="298">IF(N586=0,0)+IF(N586&gt;0,W586/N586)</f>
        <v>0</v>
      </c>
      <c r="Y586" s="793"/>
      <c r="AA586" s="6">
        <f t="shared" si="274"/>
        <v>0</v>
      </c>
      <c r="AB586" s="7">
        <f t="shared" ref="AB586:AB591" si="299">+N586-W586</f>
        <v>0</v>
      </c>
      <c r="AD586" s="6" t="e">
        <f t="shared" ref="AD586:AD591" si="300">+Z586/M586</f>
        <v>#DIV/0!</v>
      </c>
      <c r="AE586" s="79">
        <f t="shared" ref="AE586:AE591" si="301">+W586-N586</f>
        <v>0</v>
      </c>
    </row>
    <row r="587" spans="2:34" ht="21.75" customHeight="1">
      <c r="B587" s="264" t="s">
        <v>331</v>
      </c>
      <c r="C587" s="804" t="s">
        <v>332</v>
      </c>
      <c r="D587" s="805"/>
      <c r="E587" s="805"/>
      <c r="F587" s="805"/>
      <c r="G587" s="805"/>
      <c r="H587" s="805"/>
      <c r="I587" s="805"/>
      <c r="J587" s="806"/>
      <c r="K587" s="161" t="s">
        <v>74</v>
      </c>
      <c r="L587" s="162">
        <v>312.95</v>
      </c>
      <c r="M587" s="163">
        <v>62763</v>
      </c>
      <c r="N587" s="143">
        <f>ROUND(L587*M587,2)</f>
        <v>19641680.850000001</v>
      </c>
      <c r="O587" s="129"/>
      <c r="P587" s="164"/>
      <c r="Q587" s="143">
        <f t="shared" si="296"/>
        <v>0</v>
      </c>
      <c r="R587" s="129"/>
      <c r="S587" s="261">
        <v>312.95</v>
      </c>
      <c r="T587" s="143">
        <f>ROUND(M587*S587,2)</f>
        <v>19641680.850000001</v>
      </c>
      <c r="U587" s="251"/>
      <c r="V587" s="252">
        <f t="shared" ref="V587:V595" si="302">P587+S587</f>
        <v>312.95</v>
      </c>
      <c r="W587" s="143">
        <f t="shared" si="297"/>
        <v>19641680.850000001</v>
      </c>
      <c r="X587" s="792">
        <f t="shared" si="298"/>
        <v>1</v>
      </c>
      <c r="Y587" s="793"/>
      <c r="Z587" s="6">
        <v>19640367.129999999</v>
      </c>
      <c r="AA587" s="6">
        <f t="shared" si="274"/>
        <v>1313.7200000025332</v>
      </c>
      <c r="AB587" s="7">
        <f t="shared" si="299"/>
        <v>0</v>
      </c>
      <c r="AD587" s="6">
        <f t="shared" si="300"/>
        <v>312.92906855950162</v>
      </c>
      <c r="AE587" s="79">
        <f t="shared" si="301"/>
        <v>0</v>
      </c>
    </row>
    <row r="588" spans="2:34" ht="21.75" customHeight="1">
      <c r="B588" s="264" t="s">
        <v>351</v>
      </c>
      <c r="C588" s="789" t="s">
        <v>352</v>
      </c>
      <c r="D588" s="790"/>
      <c r="E588" s="790"/>
      <c r="F588" s="790"/>
      <c r="G588" s="790"/>
      <c r="H588" s="790"/>
      <c r="I588" s="790"/>
      <c r="J588" s="791"/>
      <c r="K588" s="161" t="s">
        <v>74</v>
      </c>
      <c r="L588" s="162">
        <v>119</v>
      </c>
      <c r="M588" s="163">
        <v>12377</v>
      </c>
      <c r="N588" s="143">
        <f>ROUND(L588*M588,2)</f>
        <v>1472863</v>
      </c>
      <c r="O588" s="129"/>
      <c r="P588" s="250">
        <v>119</v>
      </c>
      <c r="Q588" s="143">
        <f t="shared" si="296"/>
        <v>1472863</v>
      </c>
      <c r="R588" s="129"/>
      <c r="S588" s="250"/>
      <c r="T588" s="143">
        <f t="shared" si="289"/>
        <v>0</v>
      </c>
      <c r="U588" s="251"/>
      <c r="V588" s="252">
        <f t="shared" si="302"/>
        <v>119</v>
      </c>
      <c r="W588" s="143">
        <f t="shared" si="297"/>
        <v>1472863</v>
      </c>
      <c r="X588" s="792">
        <f t="shared" si="298"/>
        <v>1</v>
      </c>
      <c r="Y588" s="793"/>
      <c r="AA588" s="6">
        <f t="shared" si="274"/>
        <v>1472863</v>
      </c>
      <c r="AB588" s="7">
        <f t="shared" si="299"/>
        <v>0</v>
      </c>
      <c r="AD588" s="6">
        <f t="shared" si="300"/>
        <v>0</v>
      </c>
      <c r="AE588" s="79">
        <f t="shared" si="301"/>
        <v>0</v>
      </c>
      <c r="AG588" s="19">
        <v>0</v>
      </c>
    </row>
    <row r="589" spans="2:34" ht="21.75" customHeight="1">
      <c r="B589" s="492">
        <v>2</v>
      </c>
      <c r="C589" s="807" t="s">
        <v>99</v>
      </c>
      <c r="D589" s="808"/>
      <c r="E589" s="808"/>
      <c r="F589" s="808"/>
      <c r="G589" s="808"/>
      <c r="H589" s="808"/>
      <c r="I589" s="808"/>
      <c r="J589" s="809"/>
      <c r="K589" s="493"/>
      <c r="L589" s="494"/>
      <c r="M589" s="495"/>
      <c r="N589" s="495"/>
      <c r="O589" s="111"/>
      <c r="P589" s="164"/>
      <c r="Q589" s="143">
        <f t="shared" si="296"/>
        <v>0</v>
      </c>
      <c r="R589" s="129"/>
      <c r="S589" s="250"/>
      <c r="T589" s="143">
        <f t="shared" si="289"/>
        <v>0</v>
      </c>
      <c r="U589" s="251"/>
      <c r="V589" s="252">
        <f t="shared" si="302"/>
        <v>0</v>
      </c>
      <c r="W589" s="143">
        <f t="shared" si="297"/>
        <v>0</v>
      </c>
      <c r="X589" s="792">
        <f t="shared" si="298"/>
        <v>0</v>
      </c>
      <c r="Y589" s="793"/>
      <c r="AA589" s="6">
        <f t="shared" si="274"/>
        <v>0</v>
      </c>
      <c r="AB589" s="7">
        <f t="shared" si="299"/>
        <v>0</v>
      </c>
      <c r="AD589" s="6" t="e">
        <f t="shared" si="300"/>
        <v>#DIV/0!</v>
      </c>
      <c r="AE589" s="79">
        <f t="shared" si="301"/>
        <v>0</v>
      </c>
    </row>
    <row r="590" spans="2:34" ht="21.75" customHeight="1">
      <c r="B590" s="258">
        <v>2.1</v>
      </c>
      <c r="C590" s="813" t="s">
        <v>100</v>
      </c>
      <c r="D590" s="814"/>
      <c r="E590" s="814"/>
      <c r="F590" s="814"/>
      <c r="G590" s="814"/>
      <c r="H590" s="814"/>
      <c r="I590" s="814"/>
      <c r="J590" s="815"/>
      <c r="K590" s="161"/>
      <c r="L590" s="162"/>
      <c r="M590" s="163"/>
      <c r="N590" s="143">
        <f>ROUND(L590*M590,2)</f>
        <v>0</v>
      </c>
      <c r="O590" s="129"/>
      <c r="P590" s="164"/>
      <c r="Q590" s="143">
        <f t="shared" si="296"/>
        <v>0</v>
      </c>
      <c r="R590" s="129"/>
      <c r="S590" s="250"/>
      <c r="T590" s="143">
        <f t="shared" si="289"/>
        <v>0</v>
      </c>
      <c r="U590" s="251"/>
      <c r="V590" s="252">
        <f t="shared" si="302"/>
        <v>0</v>
      </c>
      <c r="W590" s="143">
        <f t="shared" si="297"/>
        <v>0</v>
      </c>
      <c r="X590" s="792">
        <f t="shared" si="298"/>
        <v>0</v>
      </c>
      <c r="Y590" s="793"/>
      <c r="AA590" s="6">
        <f t="shared" si="274"/>
        <v>0</v>
      </c>
      <c r="AB590" s="7">
        <f t="shared" si="299"/>
        <v>0</v>
      </c>
      <c r="AD590" s="6" t="e">
        <f t="shared" si="300"/>
        <v>#DIV/0!</v>
      </c>
      <c r="AE590" s="79">
        <f t="shared" si="301"/>
        <v>0</v>
      </c>
    </row>
    <row r="591" spans="2:34" ht="21.75" customHeight="1">
      <c r="B591" s="245" t="s">
        <v>101</v>
      </c>
      <c r="C591" s="828" t="s">
        <v>102</v>
      </c>
      <c r="D591" s="829"/>
      <c r="E591" s="829" t="s">
        <v>103</v>
      </c>
      <c r="F591" s="829"/>
      <c r="G591" s="829"/>
      <c r="H591" s="829"/>
      <c r="I591" s="829" t="s">
        <v>103</v>
      </c>
      <c r="J591" s="830"/>
      <c r="K591" s="246" t="s">
        <v>95</v>
      </c>
      <c r="L591" s="247">
        <v>41.48</v>
      </c>
      <c r="M591" s="248">
        <v>48505</v>
      </c>
      <c r="N591" s="249">
        <f>ROUND(L591*M591,2)</f>
        <v>2011987.4</v>
      </c>
      <c r="O591" s="129"/>
      <c r="P591" s="164">
        <v>41.48</v>
      </c>
      <c r="Q591" s="656">
        <f t="shared" si="296"/>
        <v>2011987.4</v>
      </c>
      <c r="R591" s="129"/>
      <c r="S591" s="261"/>
      <c r="T591" s="143">
        <f t="shared" si="289"/>
        <v>0</v>
      </c>
      <c r="U591" s="251"/>
      <c r="V591" s="738">
        <f>P591+S591</f>
        <v>41.48</v>
      </c>
      <c r="W591" s="143">
        <f>ROUND(M591*V591,2)</f>
        <v>2011987.4</v>
      </c>
      <c r="X591" s="792">
        <f>IF(N591=0,0)+IF(N591&gt;0,W591/N591)</f>
        <v>1</v>
      </c>
      <c r="Y591" s="793"/>
      <c r="Z591" s="6">
        <f>2009706+313956</f>
        <v>2323662</v>
      </c>
      <c r="AA591" s="6">
        <f t="shared" si="274"/>
        <v>-311674.60000000009</v>
      </c>
      <c r="AB591" s="7">
        <f t="shared" si="299"/>
        <v>0</v>
      </c>
      <c r="AD591" s="6">
        <f t="shared" si="300"/>
        <v>47.905617977528088</v>
      </c>
      <c r="AE591" s="79">
        <f t="shared" si="301"/>
        <v>0</v>
      </c>
      <c r="AG591" s="19">
        <v>55</v>
      </c>
    </row>
    <row r="592" spans="2:34" ht="21.75" customHeight="1">
      <c r="B592" s="254" t="s">
        <v>101</v>
      </c>
      <c r="C592" s="831" t="s">
        <v>102</v>
      </c>
      <c r="D592" s="832"/>
      <c r="E592" s="832" t="s">
        <v>103</v>
      </c>
      <c r="F592" s="832"/>
      <c r="G592" s="832"/>
      <c r="H592" s="832"/>
      <c r="I592" s="832" t="s">
        <v>103</v>
      </c>
      <c r="J592" s="833"/>
      <c r="K592" s="255" t="s">
        <v>95</v>
      </c>
      <c r="L592" s="162">
        <v>41.48</v>
      </c>
      <c r="M592" s="163">
        <f>+M591-AG591</f>
        <v>48450</v>
      </c>
      <c r="N592" s="143"/>
      <c r="O592" s="129"/>
      <c r="P592" s="164">
        <v>-41.48</v>
      </c>
      <c r="Q592" s="656">
        <f t="shared" si="296"/>
        <v>-2009706</v>
      </c>
      <c r="R592" s="129"/>
      <c r="S592" s="261">
        <v>41.48</v>
      </c>
      <c r="T592" s="143">
        <f>ROUND(M592*S592,2)</f>
        <v>2009706</v>
      </c>
      <c r="U592" s="129"/>
      <c r="V592" s="738">
        <f>P592+S592</f>
        <v>0</v>
      </c>
      <c r="W592" s="654">
        <f>ROUND(M592*V592,2)</f>
        <v>0</v>
      </c>
      <c r="X592" s="792">
        <f>IF(N592=0,0)+IF(N592&gt;0,W592/N592)</f>
        <v>0</v>
      </c>
      <c r="Y592" s="793"/>
    </row>
    <row r="593" spans="1:34" ht="21.75" customHeight="1">
      <c r="B593" s="245" t="s">
        <v>104</v>
      </c>
      <c r="C593" s="828" t="s">
        <v>105</v>
      </c>
      <c r="D593" s="829"/>
      <c r="E593" s="829" t="s">
        <v>106</v>
      </c>
      <c r="F593" s="829"/>
      <c r="G593" s="829"/>
      <c r="H593" s="829"/>
      <c r="I593" s="829" t="s">
        <v>106</v>
      </c>
      <c r="J593" s="830"/>
      <c r="K593" s="246" t="s">
        <v>237</v>
      </c>
      <c r="L593" s="247">
        <v>29.29</v>
      </c>
      <c r="M593" s="248">
        <v>11607</v>
      </c>
      <c r="N593" s="249">
        <f>ROUND(L593*M593,2)</f>
        <v>339969.03</v>
      </c>
      <c r="O593" s="129"/>
      <c r="P593" s="164">
        <v>29.29</v>
      </c>
      <c r="Q593" s="656">
        <f t="shared" si="296"/>
        <v>339969.03</v>
      </c>
      <c r="R593" s="129"/>
      <c r="S593" s="250"/>
      <c r="T593" s="143"/>
      <c r="U593" s="251"/>
      <c r="V593" s="252">
        <f>P593+S593</f>
        <v>29.29</v>
      </c>
      <c r="W593" s="143">
        <f>ROUND(M593*V593,2)</f>
        <v>339969.03</v>
      </c>
      <c r="X593" s="792">
        <f>IF(N593=0,0)+IF(N593&gt;0,W593/N593)</f>
        <v>1</v>
      </c>
      <c r="Y593" s="793"/>
      <c r="Z593" s="6">
        <v>333734.98</v>
      </c>
      <c r="AA593" s="6">
        <f t="shared" si="274"/>
        <v>6234.0500000000466</v>
      </c>
      <c r="AB593" s="7">
        <f>+N593-W593</f>
        <v>0</v>
      </c>
      <c r="AD593" s="6">
        <f>+Z593/M593</f>
        <v>28.752906004996984</v>
      </c>
      <c r="AE593" s="79">
        <f>+W593-N593</f>
        <v>0</v>
      </c>
      <c r="AG593" s="19">
        <v>214</v>
      </c>
    </row>
    <row r="594" spans="1:34" ht="21.75" customHeight="1">
      <c r="B594" s="254" t="s">
        <v>104</v>
      </c>
      <c r="C594" s="831" t="s">
        <v>105</v>
      </c>
      <c r="D594" s="832"/>
      <c r="E594" s="832" t="s">
        <v>106</v>
      </c>
      <c r="F594" s="832"/>
      <c r="G594" s="832"/>
      <c r="H594" s="832"/>
      <c r="I594" s="832" t="s">
        <v>106</v>
      </c>
      <c r="J594" s="833"/>
      <c r="K594" s="255" t="s">
        <v>237</v>
      </c>
      <c r="L594" s="162"/>
      <c r="M594" s="163">
        <f>+M593-AG593</f>
        <v>11393</v>
      </c>
      <c r="N594" s="263"/>
      <c r="O594" s="129"/>
      <c r="P594" s="261">
        <v>-29.29</v>
      </c>
      <c r="Q594" s="277">
        <f t="shared" si="296"/>
        <v>-333700.96999999997</v>
      </c>
      <c r="R594" s="129"/>
      <c r="S594" s="261">
        <v>29.29</v>
      </c>
      <c r="T594" s="143">
        <f>ROUND(M594*S594,2)</f>
        <v>333700.96999999997</v>
      </c>
      <c r="U594" s="251"/>
      <c r="V594" s="252"/>
      <c r="W594" s="143"/>
      <c r="X594" s="256"/>
      <c r="Y594" s="257"/>
    </row>
    <row r="595" spans="1:34" ht="21.75" customHeight="1">
      <c r="B595" s="492">
        <v>2.2000000000000002</v>
      </c>
      <c r="C595" s="807" t="s">
        <v>107</v>
      </c>
      <c r="D595" s="808"/>
      <c r="E595" s="808"/>
      <c r="F595" s="808"/>
      <c r="G595" s="808"/>
      <c r="H595" s="808"/>
      <c r="I595" s="808"/>
      <c r="J595" s="809"/>
      <c r="K595" s="493"/>
      <c r="L595" s="494"/>
      <c r="M595" s="495"/>
      <c r="N595" s="495"/>
      <c r="O595" s="129"/>
      <c r="P595" s="164"/>
      <c r="Q595" s="143">
        <f>ROUND(M595*P595,2)</f>
        <v>0</v>
      </c>
      <c r="R595" s="129"/>
      <c r="S595" s="250"/>
      <c r="T595" s="143">
        <f>ROUND(M595*S595,2)</f>
        <v>0</v>
      </c>
      <c r="U595" s="251"/>
      <c r="V595" s="252">
        <f t="shared" si="302"/>
        <v>0</v>
      </c>
      <c r="W595" s="143">
        <f>ROUND(M595*V595,2)</f>
        <v>0</v>
      </c>
      <c r="X595" s="792">
        <f>IF(N595=0,0)+IF(N595&gt;0,W595/N595)</f>
        <v>0</v>
      </c>
      <c r="Y595" s="793"/>
      <c r="AA595" s="6">
        <f t="shared" si="274"/>
        <v>0</v>
      </c>
      <c r="AB595" s="7">
        <f>+N595-W595</f>
        <v>0</v>
      </c>
      <c r="AD595" s="6" t="e">
        <f>+Z595/M595</f>
        <v>#DIV/0!</v>
      </c>
      <c r="AE595" s="79">
        <f>+W595-N595</f>
        <v>0</v>
      </c>
    </row>
    <row r="596" spans="1:34" ht="21.75" customHeight="1">
      <c r="B596" s="245" t="s">
        <v>108</v>
      </c>
      <c r="C596" s="828" t="s">
        <v>109</v>
      </c>
      <c r="D596" s="829"/>
      <c r="E596" s="829"/>
      <c r="F596" s="829"/>
      <c r="G596" s="829"/>
      <c r="H596" s="829"/>
      <c r="I596" s="829"/>
      <c r="J596" s="830"/>
      <c r="K596" s="246" t="s">
        <v>95</v>
      </c>
      <c r="L596" s="247">
        <v>4.4000000000000004</v>
      </c>
      <c r="M596" s="248">
        <v>461542</v>
      </c>
      <c r="N596" s="249">
        <f>ROUND(L596*M596,2)</f>
        <v>2030784.8</v>
      </c>
      <c r="O596" s="129"/>
      <c r="P596" s="250">
        <v>4.4000000000000004</v>
      </c>
      <c r="Q596" s="656">
        <f t="shared" ref="Q596:Q597" si="303">ROUND(M596*P596,2)</f>
        <v>2030784.8</v>
      </c>
      <c r="R596" s="129"/>
      <c r="S596" s="250"/>
      <c r="T596" s="143"/>
      <c r="U596" s="251"/>
      <c r="V596" s="252">
        <f>P596+S596</f>
        <v>4.4000000000000004</v>
      </c>
      <c r="W596" s="143">
        <f>ROUND(M596*V596,2)</f>
        <v>2030784.8</v>
      </c>
      <c r="X596" s="792">
        <f>IF(N596=0,0)+IF(N596&gt;0,W596/N596)</f>
        <v>1</v>
      </c>
      <c r="Y596" s="793"/>
      <c r="Z596" s="6">
        <v>2028479.2000000002</v>
      </c>
      <c r="AA596" s="6">
        <f t="shared" si="274"/>
        <v>2305.5999999998603</v>
      </c>
      <c r="AB596" s="7">
        <f>+N596-W596</f>
        <v>0</v>
      </c>
      <c r="AD596" s="6">
        <f>+Z596/M596</f>
        <v>4.3950045716316177</v>
      </c>
      <c r="AE596" s="79">
        <f>+W596-N596</f>
        <v>0</v>
      </c>
      <c r="AG596" s="19">
        <v>524</v>
      </c>
    </row>
    <row r="597" spans="1:34" ht="21.75" customHeight="1">
      <c r="B597" s="254" t="s">
        <v>108</v>
      </c>
      <c r="C597" s="831" t="s">
        <v>109</v>
      </c>
      <c r="D597" s="832"/>
      <c r="E597" s="832"/>
      <c r="F597" s="832"/>
      <c r="G597" s="832"/>
      <c r="H597" s="832"/>
      <c r="I597" s="832"/>
      <c r="J597" s="833"/>
      <c r="K597" s="255" t="s">
        <v>95</v>
      </c>
      <c r="L597" s="162">
        <v>4.4000000000000004</v>
      </c>
      <c r="M597" s="163">
        <f>+M596-AG596</f>
        <v>461018</v>
      </c>
      <c r="N597" s="143"/>
      <c r="O597" s="129"/>
      <c r="P597" s="250">
        <v>-4.4000000000000004</v>
      </c>
      <c r="Q597" s="277">
        <f t="shared" si="303"/>
        <v>-2028479.2</v>
      </c>
      <c r="R597" s="129"/>
      <c r="S597" s="261">
        <v>4.4000000000000004</v>
      </c>
      <c r="T597" s="143">
        <f>ROUND(M597*S597,2)</f>
        <v>2028479.2</v>
      </c>
      <c r="U597" s="251"/>
      <c r="V597" s="252"/>
      <c r="W597" s="143"/>
      <c r="X597" s="256"/>
      <c r="Y597" s="257"/>
    </row>
    <row r="598" spans="1:34" ht="21.75" customHeight="1">
      <c r="B598" s="245" t="s">
        <v>110</v>
      </c>
      <c r="C598" s="828" t="s">
        <v>111</v>
      </c>
      <c r="D598" s="829"/>
      <c r="E598" s="829"/>
      <c r="F598" s="829"/>
      <c r="G598" s="829"/>
      <c r="H598" s="829"/>
      <c r="I598" s="829"/>
      <c r="J598" s="830"/>
      <c r="K598" s="246" t="s">
        <v>95</v>
      </c>
      <c r="L598" s="247">
        <v>0.56999999999999995</v>
      </c>
      <c r="M598" s="248">
        <v>513044</v>
      </c>
      <c r="N598" s="249">
        <f>ROUND(L598*M598,2)</f>
        <v>292435.08</v>
      </c>
      <c r="O598" s="129"/>
      <c r="P598" s="250">
        <v>0.56999999999999995</v>
      </c>
      <c r="Q598" s="656">
        <f t="shared" ref="Q598:Q599" si="304">ROUND(M598*P598,2)</f>
        <v>292435.08</v>
      </c>
      <c r="R598" s="129"/>
      <c r="S598" s="250"/>
      <c r="T598" s="143"/>
      <c r="U598" s="251"/>
      <c r="V598" s="252">
        <f>P598+S598</f>
        <v>0.56999999999999995</v>
      </c>
      <c r="W598" s="143">
        <f>ROUND(M598*V598,2)</f>
        <v>292435.08</v>
      </c>
      <c r="X598" s="792">
        <f>IF(N598=0,0)+IF(N598&gt;0,W598/N598)</f>
        <v>1</v>
      </c>
      <c r="Y598" s="793"/>
      <c r="Z598" s="6">
        <v>292412.84999999998</v>
      </c>
      <c r="AA598" s="6">
        <f t="shared" si="274"/>
        <v>22.230000000039581</v>
      </c>
      <c r="AB598" s="7">
        <f>+N598-W598</f>
        <v>0</v>
      </c>
      <c r="AD598" s="6">
        <f>+Z598/M598</f>
        <v>0.56995667038304698</v>
      </c>
      <c r="AE598" s="79">
        <f>+W598-N598</f>
        <v>0</v>
      </c>
      <c r="AG598" s="19">
        <v>39</v>
      </c>
    </row>
    <row r="599" spans="1:34" ht="21.75" customHeight="1">
      <c r="B599" s="254" t="s">
        <v>110</v>
      </c>
      <c r="C599" s="831" t="s">
        <v>111</v>
      </c>
      <c r="D599" s="832"/>
      <c r="E599" s="832"/>
      <c r="F599" s="832"/>
      <c r="G599" s="832"/>
      <c r="H599" s="832"/>
      <c r="I599" s="832"/>
      <c r="J599" s="833"/>
      <c r="K599" s="255" t="s">
        <v>95</v>
      </c>
      <c r="L599" s="162">
        <v>0.56999999999999995</v>
      </c>
      <c r="M599" s="163">
        <f>+M598-AG598</f>
        <v>513005</v>
      </c>
      <c r="N599" s="143"/>
      <c r="O599" s="129"/>
      <c r="P599" s="250">
        <v>-0.56999999999999995</v>
      </c>
      <c r="Q599" s="277">
        <f t="shared" si="304"/>
        <v>-292412.84999999998</v>
      </c>
      <c r="R599" s="129"/>
      <c r="S599" s="261">
        <v>0.56999999999999995</v>
      </c>
      <c r="T599" s="143">
        <f>ROUND(M599*S599,2)</f>
        <v>292412.84999999998</v>
      </c>
      <c r="U599" s="251"/>
      <c r="V599" s="252"/>
      <c r="W599" s="143"/>
      <c r="X599" s="256"/>
      <c r="Y599" s="257"/>
    </row>
    <row r="600" spans="1:34" ht="21.75" customHeight="1">
      <c r="B600" s="245" t="s">
        <v>112</v>
      </c>
      <c r="C600" s="828" t="s">
        <v>113</v>
      </c>
      <c r="D600" s="829"/>
      <c r="E600" s="829" t="s">
        <v>114</v>
      </c>
      <c r="F600" s="829"/>
      <c r="G600" s="829"/>
      <c r="H600" s="829"/>
      <c r="I600" s="829" t="s">
        <v>114</v>
      </c>
      <c r="J600" s="830"/>
      <c r="K600" s="246" t="s">
        <v>95</v>
      </c>
      <c r="L600" s="247">
        <v>2.2514271944879698</v>
      </c>
      <c r="M600" s="248">
        <v>804060</v>
      </c>
      <c r="N600" s="249">
        <f>ROUND(L600*M600,2)</f>
        <v>1810282.55</v>
      </c>
      <c r="O600" s="129"/>
      <c r="P600" s="261">
        <v>2.25</v>
      </c>
      <c r="Q600" s="656">
        <f t="shared" ref="Q600:Q601" si="305">ROUND(M600*P600,2)</f>
        <v>1809135</v>
      </c>
      <c r="R600" s="129"/>
      <c r="S600" s="250"/>
      <c r="T600" s="143"/>
      <c r="U600" s="251"/>
      <c r="V600" s="252">
        <f>P600+S600</f>
        <v>2.25</v>
      </c>
      <c r="W600" s="143">
        <f>ROUND(M600*V600,2)</f>
        <v>1809135</v>
      </c>
      <c r="X600" s="792">
        <f>IF(N600=0,0)+IF(N600&gt;0,W600/N600)</f>
        <v>0.9993660934311055</v>
      </c>
      <c r="Y600" s="793"/>
      <c r="Z600" s="6">
        <v>1810282.5499999998</v>
      </c>
      <c r="AA600" s="6">
        <f t="shared" si="274"/>
        <v>-1147.5499999998137</v>
      </c>
      <c r="AB600" s="7">
        <f>+N600-W600</f>
        <v>1147.5500000000466</v>
      </c>
      <c r="AD600" s="6">
        <f>+Z600/M600</f>
        <v>2.2514271944879733</v>
      </c>
      <c r="AE600" s="79">
        <f>+W600-N600</f>
        <v>-1147.5500000000466</v>
      </c>
      <c r="AG600" s="19">
        <v>26</v>
      </c>
    </row>
    <row r="601" spans="1:34" ht="21.75" customHeight="1">
      <c r="B601" s="254" t="s">
        <v>112</v>
      </c>
      <c r="C601" s="831" t="s">
        <v>113</v>
      </c>
      <c r="D601" s="832"/>
      <c r="E601" s="832" t="s">
        <v>114</v>
      </c>
      <c r="F601" s="832"/>
      <c r="G601" s="832"/>
      <c r="H601" s="832"/>
      <c r="I601" s="832" t="s">
        <v>114</v>
      </c>
      <c r="J601" s="833"/>
      <c r="K601" s="255" t="s">
        <v>95</v>
      </c>
      <c r="L601" s="162">
        <v>2.25</v>
      </c>
      <c r="M601" s="163">
        <f>+M600-AG600</f>
        <v>804034</v>
      </c>
      <c r="N601" s="263"/>
      <c r="O601" s="129"/>
      <c r="P601" s="261">
        <v>-2.25</v>
      </c>
      <c r="Q601" s="277">
        <f t="shared" si="305"/>
        <v>-1809076.5</v>
      </c>
      <c r="R601" s="129"/>
      <c r="S601" s="261">
        <v>2.25</v>
      </c>
      <c r="T601" s="143">
        <f>ROUND(M601*S601,2)</f>
        <v>1809076.5</v>
      </c>
      <c r="U601" s="251"/>
      <c r="V601" s="252"/>
      <c r="W601" s="143"/>
      <c r="X601" s="256"/>
      <c r="Y601" s="257"/>
    </row>
    <row r="602" spans="1:34" ht="21.75" customHeight="1">
      <c r="B602" s="245" t="s">
        <v>115</v>
      </c>
      <c r="C602" s="828" t="s">
        <v>116</v>
      </c>
      <c r="D602" s="829"/>
      <c r="E602" s="829" t="s">
        <v>117</v>
      </c>
      <c r="F602" s="829"/>
      <c r="G602" s="829"/>
      <c r="H602" s="829"/>
      <c r="I602" s="829" t="s">
        <v>117</v>
      </c>
      <c r="J602" s="830"/>
      <c r="K602" s="246" t="s">
        <v>95</v>
      </c>
      <c r="L602" s="247">
        <v>4.4000000000000004</v>
      </c>
      <c r="M602" s="248">
        <v>779753</v>
      </c>
      <c r="N602" s="249">
        <f>ROUND(L602*M602,2)</f>
        <v>3430913.2</v>
      </c>
      <c r="O602" s="129"/>
      <c r="P602" s="261">
        <v>4.4000000000000004</v>
      </c>
      <c r="Q602" s="656">
        <f t="shared" ref="Q602:Q603" si="306">ROUND(M602*P602,2)</f>
        <v>3430913.2</v>
      </c>
      <c r="R602" s="129"/>
      <c r="S602" s="250"/>
      <c r="T602" s="143"/>
      <c r="U602" s="251"/>
      <c r="V602" s="252">
        <f>P602+S602</f>
        <v>4.4000000000000004</v>
      </c>
      <c r="W602" s="143">
        <f>ROUND(M602*V602,2)</f>
        <v>3430913.2</v>
      </c>
      <c r="X602" s="792">
        <f>IF(N602=0,0)+IF(N602&gt;0,W602/N602)</f>
        <v>1</v>
      </c>
      <c r="Y602" s="793"/>
      <c r="Z602" s="6">
        <v>3426288.8000000003</v>
      </c>
      <c r="AA602" s="6">
        <f t="shared" si="274"/>
        <v>4624.3999999999069</v>
      </c>
      <c r="AB602" s="7">
        <f>+N602-W602</f>
        <v>0</v>
      </c>
      <c r="AD602" s="6">
        <f>+Z602/M602</f>
        <v>4.3940694040292252</v>
      </c>
      <c r="AE602" s="79">
        <f>+W602-N602</f>
        <v>0</v>
      </c>
      <c r="AG602" s="19">
        <v>1051</v>
      </c>
    </row>
    <row r="603" spans="1:34" ht="21.75" customHeight="1">
      <c r="B603" s="254" t="s">
        <v>115</v>
      </c>
      <c r="C603" s="831" t="s">
        <v>116</v>
      </c>
      <c r="D603" s="832"/>
      <c r="E603" s="832" t="s">
        <v>117</v>
      </c>
      <c r="F603" s="832"/>
      <c r="G603" s="832"/>
      <c r="H603" s="832"/>
      <c r="I603" s="832" t="s">
        <v>117</v>
      </c>
      <c r="J603" s="833"/>
      <c r="K603" s="255" t="s">
        <v>95</v>
      </c>
      <c r="L603" s="162">
        <v>4.4000000000000004</v>
      </c>
      <c r="M603" s="163">
        <f>+M602-AG602</f>
        <v>778702</v>
      </c>
      <c r="N603" s="143"/>
      <c r="O603" s="129"/>
      <c r="P603" s="261">
        <v>-4.4000000000000004</v>
      </c>
      <c r="Q603" s="277">
        <f t="shared" si="306"/>
        <v>-3426288.8</v>
      </c>
      <c r="R603" s="129"/>
      <c r="S603" s="261">
        <v>4.4000000000000004</v>
      </c>
      <c r="T603" s="143">
        <f>ROUND(M603*S603,2)</f>
        <v>3426288.8</v>
      </c>
      <c r="U603" s="251"/>
      <c r="V603" s="252"/>
      <c r="W603" s="143"/>
      <c r="X603" s="256"/>
      <c r="Y603" s="257"/>
    </row>
    <row r="604" spans="1:34" ht="21.75" customHeight="1">
      <c r="B604" s="264" t="s">
        <v>118</v>
      </c>
      <c r="C604" s="804" t="s">
        <v>119</v>
      </c>
      <c r="D604" s="805"/>
      <c r="E604" s="805" t="s">
        <v>117</v>
      </c>
      <c r="F604" s="805"/>
      <c r="G604" s="805"/>
      <c r="H604" s="805"/>
      <c r="I604" s="805" t="s">
        <v>117</v>
      </c>
      <c r="J604" s="806"/>
      <c r="K604" s="161" t="s">
        <v>74</v>
      </c>
      <c r="L604" s="162">
        <v>94.46</v>
      </c>
      <c r="M604" s="163">
        <v>82258</v>
      </c>
      <c r="N604" s="143">
        <f>ROUND(L604*M604,2)</f>
        <v>7770090.6799999997</v>
      </c>
      <c r="O604" s="129"/>
      <c r="P604" s="350">
        <f>+L604-S604</f>
        <v>0</v>
      </c>
      <c r="Q604" s="143">
        <f t="shared" ref="Q604:Q612" si="307">ROUND(M604*P604,2)</f>
        <v>0</v>
      </c>
      <c r="R604" s="129"/>
      <c r="S604" s="350">
        <v>94.46</v>
      </c>
      <c r="T604" s="143">
        <f t="shared" ref="T604:T610" si="308">ROUND(M604*S604,2)</f>
        <v>7770090.6799999997</v>
      </c>
      <c r="U604" s="129"/>
      <c r="V604" s="496">
        <f t="shared" ref="V604:V606" si="309">P604+S604</f>
        <v>94.46</v>
      </c>
      <c r="W604" s="143">
        <f t="shared" ref="W604:W610" si="310">ROUND(M604*V604,2)</f>
        <v>7770090.6799999997</v>
      </c>
      <c r="X604" s="792">
        <f t="shared" ref="X604:X610" si="311">IF(N604=0,0)+IF(N604&gt;0,W604/N604)</f>
        <v>1</v>
      </c>
      <c r="Y604" s="793"/>
      <c r="Z604" s="6">
        <v>7770419.71</v>
      </c>
      <c r="AA604" s="6">
        <f t="shared" si="274"/>
        <v>-329.03000000026077</v>
      </c>
      <c r="AB604" s="7">
        <f t="shared" ref="AB604:AB611" si="312">+N604-W604</f>
        <v>0</v>
      </c>
      <c r="AD604" s="6">
        <f t="shared" ref="AD604:AD611" si="313">+Z604/M604</f>
        <v>94.463999975686249</v>
      </c>
      <c r="AE604" s="79">
        <f t="shared" ref="AE604:AE611" si="314">+W604-N604</f>
        <v>0</v>
      </c>
      <c r="AG604" s="19">
        <v>0</v>
      </c>
    </row>
    <row r="605" spans="1:34" s="105" customFormat="1" ht="21.75" customHeight="1">
      <c r="B605" s="258">
        <v>2.2999999999999998</v>
      </c>
      <c r="C605" s="813" t="s">
        <v>122</v>
      </c>
      <c r="D605" s="814"/>
      <c r="E605" s="814"/>
      <c r="F605" s="814"/>
      <c r="G605" s="814"/>
      <c r="H605" s="814"/>
      <c r="I605" s="814"/>
      <c r="J605" s="815"/>
      <c r="K605" s="272"/>
      <c r="L605" s="266"/>
      <c r="M605" s="267"/>
      <c r="N605" s="268">
        <f>ROUND(L605*M605,2)</f>
        <v>0</v>
      </c>
      <c r="O605" s="170"/>
      <c r="P605" s="223"/>
      <c r="Q605" s="143">
        <f t="shared" si="307"/>
        <v>0</v>
      </c>
      <c r="R605" s="129"/>
      <c r="S605" s="350"/>
      <c r="T605" s="143">
        <f t="shared" si="308"/>
        <v>0</v>
      </c>
      <c r="U605" s="129"/>
      <c r="V605" s="496">
        <f t="shared" si="309"/>
        <v>0</v>
      </c>
      <c r="W605" s="143">
        <f t="shared" si="310"/>
        <v>0</v>
      </c>
      <c r="X605" s="792">
        <f t="shared" si="311"/>
        <v>0</v>
      </c>
      <c r="Y605" s="793"/>
      <c r="Z605" s="6"/>
      <c r="AA605" s="6">
        <f t="shared" si="274"/>
        <v>0</v>
      </c>
      <c r="AB605" s="7">
        <f t="shared" si="312"/>
        <v>0</v>
      </c>
      <c r="AD605" s="6" t="e">
        <f t="shared" si="313"/>
        <v>#DIV/0!</v>
      </c>
      <c r="AE605" s="79">
        <f t="shared" si="314"/>
        <v>0</v>
      </c>
      <c r="AF605" s="122"/>
      <c r="AH605" s="123"/>
    </row>
    <row r="606" spans="1:34" ht="21.75" customHeight="1">
      <c r="B606" s="264" t="s">
        <v>123</v>
      </c>
      <c r="C606" s="796" t="s">
        <v>127</v>
      </c>
      <c r="D606" s="797"/>
      <c r="E606" s="797"/>
      <c r="F606" s="797"/>
      <c r="G606" s="797"/>
      <c r="H606" s="797"/>
      <c r="I606" s="797"/>
      <c r="J606" s="798"/>
      <c r="K606" s="161" t="s">
        <v>125</v>
      </c>
      <c r="L606" s="162">
        <v>2765.53</v>
      </c>
      <c r="M606" s="163">
        <v>6457</v>
      </c>
      <c r="N606" s="143">
        <f>ROUND(L606*M606,2)</f>
        <v>17857027.210000001</v>
      </c>
      <c r="O606" s="129"/>
      <c r="P606" s="250">
        <f>1419.04-S606</f>
        <v>219.03999999999996</v>
      </c>
      <c r="Q606" s="143">
        <f t="shared" si="307"/>
        <v>1414341.28</v>
      </c>
      <c r="R606" s="251"/>
      <c r="S606" s="250">
        <v>1200</v>
      </c>
      <c r="T606" s="143">
        <f t="shared" si="308"/>
        <v>7748400</v>
      </c>
      <c r="U606" s="251"/>
      <c r="V606" s="252">
        <f t="shared" si="309"/>
        <v>1419.04</v>
      </c>
      <c r="W606" s="143">
        <f t="shared" si="310"/>
        <v>9162741.2799999993</v>
      </c>
      <c r="X606" s="792">
        <f t="shared" si="311"/>
        <v>0.51311683474776981</v>
      </c>
      <c r="Y606" s="793"/>
      <c r="Z606" s="6">
        <v>7748400</v>
      </c>
      <c r="AA606" s="6">
        <f t="shared" si="274"/>
        <v>1414341.2799999993</v>
      </c>
      <c r="AB606" s="7">
        <f t="shared" si="312"/>
        <v>8694285.9300000016</v>
      </c>
      <c r="AD606" s="6">
        <f t="shared" si="313"/>
        <v>1200</v>
      </c>
      <c r="AE606" s="79">
        <f t="shared" si="314"/>
        <v>-8694285.9300000016</v>
      </c>
      <c r="AG606" s="19">
        <v>0</v>
      </c>
    </row>
    <row r="607" spans="1:34" ht="21.75" customHeight="1">
      <c r="B607" s="264" t="s">
        <v>126</v>
      </c>
      <c r="C607" s="796" t="s">
        <v>124</v>
      </c>
      <c r="D607" s="797"/>
      <c r="E607" s="797"/>
      <c r="F607" s="797"/>
      <c r="G607" s="797"/>
      <c r="H607" s="797"/>
      <c r="I607" s="797"/>
      <c r="J607" s="798"/>
      <c r="K607" s="161" t="s">
        <v>125</v>
      </c>
      <c r="L607" s="162">
        <v>1590.4</v>
      </c>
      <c r="M607" s="163">
        <v>6457</v>
      </c>
      <c r="N607" s="143">
        <f>ROUND(L607*M607,2)</f>
        <v>10269212.800000001</v>
      </c>
      <c r="O607" s="129"/>
      <c r="P607" s="250">
        <f>1532.6-S607</f>
        <v>582.59999999999991</v>
      </c>
      <c r="Q607" s="143">
        <f t="shared" si="307"/>
        <v>3761848.2</v>
      </c>
      <c r="R607" s="251"/>
      <c r="S607" s="250">
        <v>950</v>
      </c>
      <c r="T607" s="143">
        <f t="shared" si="308"/>
        <v>6134150</v>
      </c>
      <c r="U607" s="251"/>
      <c r="V607" s="252">
        <f>P607+S607</f>
        <v>1532.6</v>
      </c>
      <c r="W607" s="143">
        <f t="shared" si="310"/>
        <v>9895998.1999999993</v>
      </c>
      <c r="X607" s="792">
        <f t="shared" si="311"/>
        <v>0.96365694164989923</v>
      </c>
      <c r="Y607" s="793"/>
      <c r="Z607" s="6">
        <v>6134150</v>
      </c>
      <c r="AA607" s="6">
        <f t="shared" si="274"/>
        <v>3761848.1999999993</v>
      </c>
      <c r="AB607" s="7">
        <f t="shared" si="312"/>
        <v>373214.60000000149</v>
      </c>
      <c r="AD607" s="6">
        <f t="shared" si="313"/>
        <v>950</v>
      </c>
      <c r="AE607" s="79">
        <f t="shared" si="314"/>
        <v>-373214.60000000149</v>
      </c>
      <c r="AG607" s="19">
        <v>0</v>
      </c>
    </row>
    <row r="608" spans="1:34" s="80" customFormat="1" ht="21.75" customHeight="1">
      <c r="A608" s="19"/>
      <c r="B608" s="264" t="s">
        <v>238</v>
      </c>
      <c r="C608" s="796" t="s">
        <v>239</v>
      </c>
      <c r="D608" s="797"/>
      <c r="E608" s="797"/>
      <c r="F608" s="797"/>
      <c r="G608" s="797"/>
      <c r="H608" s="797"/>
      <c r="I608" s="797"/>
      <c r="J608" s="798"/>
      <c r="K608" s="161" t="s">
        <v>74</v>
      </c>
      <c r="L608" s="162">
        <v>220.73</v>
      </c>
      <c r="M608" s="163">
        <v>8006</v>
      </c>
      <c r="N608" s="143">
        <f>ROUND(L608*M608,2)</f>
        <v>1767164.38</v>
      </c>
      <c r="O608" s="129"/>
      <c r="P608" s="250"/>
      <c r="Q608" s="143">
        <f t="shared" si="307"/>
        <v>0</v>
      </c>
      <c r="R608" s="251"/>
      <c r="S608" s="250">
        <v>220.73</v>
      </c>
      <c r="T608" s="143">
        <f t="shared" si="308"/>
        <v>1767164.38</v>
      </c>
      <c r="U608" s="251"/>
      <c r="V608" s="252">
        <f>P608+S608</f>
        <v>220.73</v>
      </c>
      <c r="W608" s="143">
        <f t="shared" si="310"/>
        <v>1767164.38</v>
      </c>
      <c r="X608" s="792">
        <f t="shared" si="311"/>
        <v>1</v>
      </c>
      <c r="Y608" s="793"/>
      <c r="Z608" s="6" t="s">
        <v>353</v>
      </c>
      <c r="AA608" s="6">
        <f t="shared" si="274"/>
        <v>40.029999999795109</v>
      </c>
      <c r="AB608" s="7">
        <f t="shared" si="312"/>
        <v>0</v>
      </c>
      <c r="AC608" s="19"/>
      <c r="AD608" s="6">
        <f t="shared" si="313"/>
        <v>220.72500000000002</v>
      </c>
      <c r="AE608" s="79">
        <f t="shared" si="314"/>
        <v>0</v>
      </c>
      <c r="AG608" s="19">
        <v>0</v>
      </c>
      <c r="AH608" s="253"/>
    </row>
    <row r="609" spans="1:34" s="80" customFormat="1" ht="21.75" customHeight="1">
      <c r="A609" s="19"/>
      <c r="B609" s="492">
        <v>3</v>
      </c>
      <c r="C609" s="807" t="s">
        <v>240</v>
      </c>
      <c r="D609" s="808"/>
      <c r="E609" s="808"/>
      <c r="F609" s="808"/>
      <c r="G609" s="808"/>
      <c r="H609" s="808"/>
      <c r="I609" s="808"/>
      <c r="J609" s="809"/>
      <c r="K609" s="493"/>
      <c r="L609" s="494"/>
      <c r="M609" s="495"/>
      <c r="N609" s="495"/>
      <c r="O609" s="111"/>
      <c r="P609" s="164"/>
      <c r="Q609" s="143">
        <f t="shared" si="307"/>
        <v>0</v>
      </c>
      <c r="R609" s="129"/>
      <c r="S609" s="164"/>
      <c r="T609" s="143">
        <f t="shared" si="308"/>
        <v>0</v>
      </c>
      <c r="U609" s="129"/>
      <c r="V609" s="144">
        <f t="shared" ref="V609:V679" si="315">P609+S609</f>
        <v>0</v>
      </c>
      <c r="W609" s="143">
        <f t="shared" si="310"/>
        <v>0</v>
      </c>
      <c r="X609" s="792">
        <f t="shared" si="311"/>
        <v>0</v>
      </c>
      <c r="Y609" s="793"/>
      <c r="Z609" s="6"/>
      <c r="AA609" s="6">
        <f t="shared" si="274"/>
        <v>0</v>
      </c>
      <c r="AB609" s="7">
        <f t="shared" si="312"/>
        <v>0</v>
      </c>
      <c r="AC609" s="19"/>
      <c r="AD609" s="6" t="e">
        <f t="shared" si="313"/>
        <v>#DIV/0!</v>
      </c>
      <c r="AE609" s="79">
        <f t="shared" si="314"/>
        <v>0</v>
      </c>
      <c r="AG609" s="19"/>
      <c r="AH609" s="253"/>
    </row>
    <row r="610" spans="1:34" s="80" customFormat="1" ht="21.75" customHeight="1">
      <c r="A610" s="19"/>
      <c r="B610" s="258">
        <v>3.2</v>
      </c>
      <c r="C610" s="813" t="s">
        <v>241</v>
      </c>
      <c r="D610" s="814"/>
      <c r="E610" s="814"/>
      <c r="F610" s="814"/>
      <c r="G610" s="814"/>
      <c r="H610" s="814"/>
      <c r="I610" s="814"/>
      <c r="J610" s="815"/>
      <c r="K610" s="161"/>
      <c r="L610" s="162"/>
      <c r="M610" s="163"/>
      <c r="N610" s="143">
        <f>ROUND(L610*M610,2)</f>
        <v>0</v>
      </c>
      <c r="O610" s="129"/>
      <c r="P610" s="164"/>
      <c r="Q610" s="143">
        <f t="shared" si="307"/>
        <v>0</v>
      </c>
      <c r="R610" s="129"/>
      <c r="S610" s="250"/>
      <c r="T610" s="143">
        <f t="shared" si="308"/>
        <v>0</v>
      </c>
      <c r="U610" s="129"/>
      <c r="V610" s="144">
        <f t="shared" si="315"/>
        <v>0</v>
      </c>
      <c r="W610" s="143">
        <f t="shared" si="310"/>
        <v>0</v>
      </c>
      <c r="X610" s="792">
        <f t="shared" si="311"/>
        <v>0</v>
      </c>
      <c r="Y610" s="793"/>
      <c r="Z610" s="6"/>
      <c r="AA610" s="6">
        <f t="shared" si="274"/>
        <v>0</v>
      </c>
      <c r="AB610" s="7">
        <f t="shared" si="312"/>
        <v>0</v>
      </c>
      <c r="AC610" s="19"/>
      <c r="AD610" s="6" t="e">
        <f t="shared" si="313"/>
        <v>#DIV/0!</v>
      </c>
      <c r="AE610" s="79">
        <f t="shared" si="314"/>
        <v>0</v>
      </c>
      <c r="AG610" s="19"/>
      <c r="AH610" s="253"/>
    </row>
    <row r="611" spans="1:34" s="80" customFormat="1" ht="21.75" customHeight="1">
      <c r="A611" s="19"/>
      <c r="B611" s="245" t="s">
        <v>242</v>
      </c>
      <c r="C611" s="816" t="s">
        <v>243</v>
      </c>
      <c r="D611" s="817"/>
      <c r="E611" s="817"/>
      <c r="F611" s="817"/>
      <c r="G611" s="817"/>
      <c r="H611" s="817"/>
      <c r="I611" s="817"/>
      <c r="J611" s="818"/>
      <c r="K611" s="246" t="s">
        <v>145</v>
      </c>
      <c r="L611" s="247">
        <v>6</v>
      </c>
      <c r="M611" s="248">
        <v>29526</v>
      </c>
      <c r="N611" s="249">
        <f>ROUND(L611*M611,2)</f>
        <v>177156</v>
      </c>
      <c r="O611" s="129"/>
      <c r="P611" s="164">
        <v>6</v>
      </c>
      <c r="Q611" s="656">
        <f t="shared" si="307"/>
        <v>177156</v>
      </c>
      <c r="R611" s="129"/>
      <c r="S611" s="250"/>
      <c r="T611" s="143"/>
      <c r="U611" s="251"/>
      <c r="V611" s="252">
        <f>P611+S611</f>
        <v>6</v>
      </c>
      <c r="W611" s="143">
        <f>ROUND(M611*V611,2)</f>
        <v>177156</v>
      </c>
      <c r="X611" s="792">
        <f>IF(N611=0,0)+IF(N611&gt;0,W611/N611)</f>
        <v>1</v>
      </c>
      <c r="Y611" s="793"/>
      <c r="Z611" s="6">
        <v>176472</v>
      </c>
      <c r="AA611" s="6">
        <f t="shared" si="274"/>
        <v>684</v>
      </c>
      <c r="AB611" s="7">
        <f t="shared" si="312"/>
        <v>0</v>
      </c>
      <c r="AC611" s="19"/>
      <c r="AD611" s="6">
        <f t="shared" si="313"/>
        <v>5.9768339768339764</v>
      </c>
      <c r="AE611" s="79">
        <f t="shared" si="314"/>
        <v>0</v>
      </c>
      <c r="AG611" s="19">
        <v>114</v>
      </c>
      <c r="AH611" s="253"/>
    </row>
    <row r="612" spans="1:34" s="80" customFormat="1" ht="21.75" customHeight="1">
      <c r="A612" s="19"/>
      <c r="B612" s="254" t="s">
        <v>242</v>
      </c>
      <c r="C612" s="819" t="s">
        <v>243</v>
      </c>
      <c r="D612" s="820"/>
      <c r="E612" s="820"/>
      <c r="F612" s="820"/>
      <c r="G612" s="820"/>
      <c r="H612" s="820"/>
      <c r="I612" s="820"/>
      <c r="J612" s="821"/>
      <c r="K612" s="255" t="s">
        <v>145</v>
      </c>
      <c r="L612" s="162">
        <v>6</v>
      </c>
      <c r="M612" s="163">
        <f>+M611-AG611</f>
        <v>29412</v>
      </c>
      <c r="N612" s="143"/>
      <c r="O612" s="129"/>
      <c r="P612" s="164">
        <v>-6</v>
      </c>
      <c r="Q612" s="277">
        <f t="shared" si="307"/>
        <v>-176472</v>
      </c>
      <c r="R612" s="129"/>
      <c r="S612" s="261">
        <v>6</v>
      </c>
      <c r="T612" s="143">
        <f>ROUND(M612*S612,2)</f>
        <v>176472</v>
      </c>
      <c r="U612" s="251"/>
      <c r="V612" s="252"/>
      <c r="W612" s="143"/>
      <c r="X612" s="256"/>
      <c r="Y612" s="257"/>
      <c r="Z612" s="6"/>
      <c r="AA612" s="6"/>
      <c r="AB612" s="7"/>
      <c r="AC612" s="19"/>
      <c r="AD612" s="6"/>
      <c r="AE612" s="79"/>
      <c r="AG612" s="19"/>
      <c r="AH612" s="253"/>
    </row>
    <row r="613" spans="1:34" s="80" customFormat="1" ht="21.75" customHeight="1">
      <c r="A613" s="19"/>
      <c r="B613" s="245" t="s">
        <v>244</v>
      </c>
      <c r="C613" s="816" t="s">
        <v>245</v>
      </c>
      <c r="D613" s="817"/>
      <c r="E613" s="817"/>
      <c r="F613" s="817"/>
      <c r="G613" s="817"/>
      <c r="H613" s="817"/>
      <c r="I613" s="817"/>
      <c r="J613" s="818"/>
      <c r="K613" s="246" t="s">
        <v>145</v>
      </c>
      <c r="L613" s="247">
        <v>28</v>
      </c>
      <c r="M613" s="248">
        <v>53594</v>
      </c>
      <c r="N613" s="249">
        <f>ROUND(L613*M613,2)</f>
        <v>1500632</v>
      </c>
      <c r="O613" s="129"/>
      <c r="P613" s="261">
        <v>28</v>
      </c>
      <c r="Q613" s="656">
        <f t="shared" ref="Q613:Q614" si="316">ROUND(M613*P613,2)</f>
        <v>1500632</v>
      </c>
      <c r="R613" s="129"/>
      <c r="S613" s="250"/>
      <c r="T613" s="143"/>
      <c r="U613" s="251"/>
      <c r="V613" s="252">
        <f>P613+S613</f>
        <v>28</v>
      </c>
      <c r="W613" s="143">
        <f>ROUND(M613*V613,2)</f>
        <v>1500632</v>
      </c>
      <c r="X613" s="792">
        <f>IF(N613=0,0)+IF(N613&gt;0,W613/N613)</f>
        <v>1</v>
      </c>
      <c r="Y613" s="793"/>
      <c r="Z613" s="6">
        <v>1499680</v>
      </c>
      <c r="AA613" s="6">
        <f t="shared" si="274"/>
        <v>952</v>
      </c>
      <c r="AB613" s="7">
        <f>+N613-W613</f>
        <v>0</v>
      </c>
      <c r="AC613" s="19"/>
      <c r="AD613" s="6">
        <f>+Z613/M613</f>
        <v>27.982236817554202</v>
      </c>
      <c r="AE613" s="79">
        <f>+W613-N613</f>
        <v>0</v>
      </c>
      <c r="AG613" s="19">
        <v>34</v>
      </c>
      <c r="AH613" s="253"/>
    </row>
    <row r="614" spans="1:34" s="80" customFormat="1" ht="21.75" customHeight="1">
      <c r="A614" s="19"/>
      <c r="B614" s="254" t="s">
        <v>244</v>
      </c>
      <c r="C614" s="819" t="s">
        <v>245</v>
      </c>
      <c r="D614" s="820"/>
      <c r="E614" s="820"/>
      <c r="F614" s="820"/>
      <c r="G614" s="820"/>
      <c r="H614" s="820"/>
      <c r="I614" s="820"/>
      <c r="J614" s="821"/>
      <c r="K614" s="255" t="s">
        <v>145</v>
      </c>
      <c r="L614" s="162">
        <v>28</v>
      </c>
      <c r="M614" s="163">
        <f>+M613-AG613</f>
        <v>53560</v>
      </c>
      <c r="N614" s="143"/>
      <c r="O614" s="129"/>
      <c r="P614" s="164">
        <v>-28</v>
      </c>
      <c r="Q614" s="277">
        <f t="shared" si="316"/>
        <v>-1499680</v>
      </c>
      <c r="R614" s="129"/>
      <c r="S614" s="261">
        <v>28</v>
      </c>
      <c r="T614" s="143">
        <f>ROUND(M614*S614,2)</f>
        <v>1499680</v>
      </c>
      <c r="U614" s="251"/>
      <c r="V614" s="252"/>
      <c r="W614" s="143"/>
      <c r="X614" s="256"/>
      <c r="Y614" s="257"/>
      <c r="Z614" s="6"/>
      <c r="AA614" s="6"/>
      <c r="AB614" s="7"/>
      <c r="AC614" s="19"/>
      <c r="AD614" s="6"/>
      <c r="AE614" s="79"/>
      <c r="AG614" s="19"/>
      <c r="AH614" s="253"/>
    </row>
    <row r="615" spans="1:34" s="80" customFormat="1" ht="21.75" customHeight="1">
      <c r="A615" s="19"/>
      <c r="B615" s="264" t="s">
        <v>246</v>
      </c>
      <c r="C615" s="796" t="s">
        <v>247</v>
      </c>
      <c r="D615" s="797"/>
      <c r="E615" s="797"/>
      <c r="F615" s="797"/>
      <c r="G615" s="797"/>
      <c r="H615" s="797"/>
      <c r="I615" s="797"/>
      <c r="J615" s="798"/>
      <c r="K615" s="161" t="s">
        <v>63</v>
      </c>
      <c r="L615" s="162">
        <v>6</v>
      </c>
      <c r="M615" s="163">
        <v>71514</v>
      </c>
      <c r="N615" s="143">
        <f>ROUND(L615*M615,2)</f>
        <v>429084</v>
      </c>
      <c r="O615" s="129"/>
      <c r="P615" s="164">
        <v>-2</v>
      </c>
      <c r="Q615" s="143">
        <f t="shared" ref="Q615:Q624" si="317">ROUND(M615*P615,2)</f>
        <v>-143028</v>
      </c>
      <c r="R615" s="129"/>
      <c r="S615" s="164">
        <v>6</v>
      </c>
      <c r="T615" s="143">
        <f>ROUND(M615*S615,2)</f>
        <v>429084</v>
      </c>
      <c r="U615" s="129"/>
      <c r="V615" s="144">
        <f>P615+S615</f>
        <v>4</v>
      </c>
      <c r="W615" s="143">
        <f t="shared" ref="W615:W622" si="318">ROUND(M615*V615,2)</f>
        <v>286056</v>
      </c>
      <c r="X615" s="792">
        <f t="shared" ref="X615:X622" si="319">IF(N615=0,0)+IF(N615&gt;0,W615/N615)</f>
        <v>0.66666666666666663</v>
      </c>
      <c r="Y615" s="793"/>
      <c r="Z615" s="6">
        <v>429084</v>
      </c>
      <c r="AA615" s="6">
        <f t="shared" si="274"/>
        <v>-143028</v>
      </c>
      <c r="AB615" s="7">
        <f t="shared" ref="AB615:AB623" si="320">+N615-W615</f>
        <v>143028</v>
      </c>
      <c r="AC615" s="19"/>
      <c r="AD615" s="6">
        <f t="shared" ref="AD615:AD623" si="321">+Z615/M615</f>
        <v>6</v>
      </c>
      <c r="AE615" s="79">
        <f t="shared" ref="AE615:AE623" si="322">+W615-N615</f>
        <v>-143028</v>
      </c>
      <c r="AG615" s="19">
        <v>0</v>
      </c>
      <c r="AH615" s="253"/>
    </row>
    <row r="616" spans="1:34" s="80" customFormat="1" ht="21.75" customHeight="1">
      <c r="A616" s="19"/>
      <c r="B616" s="245" t="s">
        <v>248</v>
      </c>
      <c r="C616" s="816" t="s">
        <v>249</v>
      </c>
      <c r="D616" s="817"/>
      <c r="E616" s="817"/>
      <c r="F616" s="817"/>
      <c r="G616" s="817"/>
      <c r="H616" s="817"/>
      <c r="I616" s="817"/>
      <c r="J616" s="818"/>
      <c r="K616" s="246" t="s">
        <v>63</v>
      </c>
      <c r="L616" s="247">
        <v>4</v>
      </c>
      <c r="M616" s="248">
        <v>98622</v>
      </c>
      <c r="N616" s="249">
        <f>ROUND(L616*M616,2)</f>
        <v>394488</v>
      </c>
      <c r="O616" s="129"/>
      <c r="P616" s="250">
        <v>4</v>
      </c>
      <c r="Q616" s="143">
        <f t="shared" si="317"/>
        <v>394488</v>
      </c>
      <c r="R616" s="251"/>
      <c r="S616" s="250"/>
      <c r="T616" s="143"/>
      <c r="U616" s="251"/>
      <c r="V616" s="252">
        <f>P616+S616</f>
        <v>4</v>
      </c>
      <c r="W616" s="143">
        <f t="shared" si="318"/>
        <v>394488</v>
      </c>
      <c r="X616" s="792">
        <f t="shared" si="319"/>
        <v>1</v>
      </c>
      <c r="Y616" s="793"/>
      <c r="Z616" s="6"/>
      <c r="AA616" s="6">
        <f t="shared" si="274"/>
        <v>394488</v>
      </c>
      <c r="AB616" s="7">
        <f t="shared" si="320"/>
        <v>0</v>
      </c>
      <c r="AC616" s="19"/>
      <c r="AD616" s="6">
        <f t="shared" si="321"/>
        <v>0</v>
      </c>
      <c r="AE616" s="79">
        <f t="shared" si="322"/>
        <v>0</v>
      </c>
      <c r="AG616" s="19">
        <v>366</v>
      </c>
      <c r="AH616" s="253"/>
    </row>
    <row r="617" spans="1:34" s="80" customFormat="1" ht="21.75" customHeight="1">
      <c r="A617" s="19"/>
      <c r="B617" s="254" t="s">
        <v>248</v>
      </c>
      <c r="C617" s="819" t="s">
        <v>249</v>
      </c>
      <c r="D617" s="820"/>
      <c r="E617" s="820"/>
      <c r="F617" s="820"/>
      <c r="G617" s="820"/>
      <c r="H617" s="820"/>
      <c r="I617" s="820"/>
      <c r="J617" s="821"/>
      <c r="K617" s="255" t="s">
        <v>63</v>
      </c>
      <c r="L617" s="162">
        <v>4</v>
      </c>
      <c r="M617" s="163">
        <v>98256</v>
      </c>
      <c r="N617" s="263"/>
      <c r="O617" s="129"/>
      <c r="P617" s="250"/>
      <c r="Q617" s="143"/>
      <c r="R617" s="251"/>
      <c r="S617" s="250"/>
      <c r="T617" s="143"/>
      <c r="U617" s="251"/>
      <c r="V617" s="252"/>
      <c r="W617" s="143"/>
      <c r="X617" s="256"/>
      <c r="Y617" s="257"/>
      <c r="Z617" s="6"/>
      <c r="AA617" s="6"/>
      <c r="AB617" s="7"/>
      <c r="AC617" s="19"/>
      <c r="AD617" s="6"/>
      <c r="AE617" s="79"/>
      <c r="AG617" s="19"/>
      <c r="AH617" s="253"/>
    </row>
    <row r="618" spans="1:34" s="80" customFormat="1" ht="21.75" customHeight="1">
      <c r="A618" s="19"/>
      <c r="B618" s="258">
        <v>3.4</v>
      </c>
      <c r="C618" s="813" t="s">
        <v>250</v>
      </c>
      <c r="D618" s="814"/>
      <c r="E618" s="814"/>
      <c r="F618" s="814"/>
      <c r="G618" s="814"/>
      <c r="H618" s="814"/>
      <c r="I618" s="814"/>
      <c r="J618" s="815"/>
      <c r="K618" s="161"/>
      <c r="L618" s="162"/>
      <c r="M618" s="163"/>
      <c r="N618" s="143">
        <f>ROUND(L618*M618,2)</f>
        <v>0</v>
      </c>
      <c r="O618" s="129"/>
      <c r="P618" s="164"/>
      <c r="Q618" s="143">
        <f t="shared" si="317"/>
        <v>0</v>
      </c>
      <c r="R618" s="129"/>
      <c r="S618" s="164"/>
      <c r="T618" s="143">
        <f t="shared" ref="T618:T622" si="323">ROUND(M618*S618,2)</f>
        <v>0</v>
      </c>
      <c r="U618" s="129"/>
      <c r="V618" s="144">
        <f t="shared" si="315"/>
        <v>0</v>
      </c>
      <c r="W618" s="143">
        <f t="shared" si="318"/>
        <v>0</v>
      </c>
      <c r="X618" s="792">
        <f t="shared" si="319"/>
        <v>0</v>
      </c>
      <c r="Y618" s="793"/>
      <c r="Z618" s="6"/>
      <c r="AA618" s="6">
        <f t="shared" si="274"/>
        <v>0</v>
      </c>
      <c r="AB618" s="7">
        <f t="shared" si="320"/>
        <v>0</v>
      </c>
      <c r="AC618" s="19"/>
      <c r="AD618" s="6" t="e">
        <f t="shared" si="321"/>
        <v>#DIV/0!</v>
      </c>
      <c r="AE618" s="79">
        <f t="shared" si="322"/>
        <v>0</v>
      </c>
      <c r="AG618" s="19"/>
      <c r="AH618" s="253"/>
    </row>
    <row r="619" spans="1:34" s="80" customFormat="1" ht="21.75" customHeight="1">
      <c r="A619" s="19"/>
      <c r="B619" s="245" t="s">
        <v>251</v>
      </c>
      <c r="C619" s="816" t="s">
        <v>252</v>
      </c>
      <c r="D619" s="817"/>
      <c r="E619" s="817"/>
      <c r="F619" s="817"/>
      <c r="G619" s="817"/>
      <c r="H619" s="817"/>
      <c r="I619" s="817"/>
      <c r="J619" s="818"/>
      <c r="K619" s="246" t="s">
        <v>63</v>
      </c>
      <c r="L619" s="247">
        <v>1</v>
      </c>
      <c r="M619" s="248">
        <v>486391</v>
      </c>
      <c r="N619" s="249">
        <f>ROUND(L619*M619,2)</f>
        <v>486391</v>
      </c>
      <c r="O619" s="129"/>
      <c r="P619" s="250">
        <v>1</v>
      </c>
      <c r="Q619" s="143">
        <f t="shared" si="317"/>
        <v>486391</v>
      </c>
      <c r="R619" s="129"/>
      <c r="S619" s="164"/>
      <c r="T619" s="143">
        <f t="shared" si="323"/>
        <v>0</v>
      </c>
      <c r="U619" s="129"/>
      <c r="V619" s="262">
        <f t="shared" si="315"/>
        <v>1</v>
      </c>
      <c r="W619" s="143">
        <f t="shared" si="318"/>
        <v>486391</v>
      </c>
      <c r="X619" s="792">
        <f t="shared" si="319"/>
        <v>1</v>
      </c>
      <c r="Y619" s="793"/>
      <c r="Z619" s="6"/>
      <c r="AA619" s="6">
        <f t="shared" ref="AA619:AA705" si="324">+W619-Z619</f>
        <v>486391</v>
      </c>
      <c r="AB619" s="7">
        <f t="shared" si="320"/>
        <v>0</v>
      </c>
      <c r="AC619" s="19"/>
      <c r="AD619" s="6">
        <f t="shared" si="321"/>
        <v>0</v>
      </c>
      <c r="AE619" s="79">
        <f t="shared" si="322"/>
        <v>0</v>
      </c>
      <c r="AG619" s="19">
        <v>686</v>
      </c>
      <c r="AH619" s="253"/>
    </row>
    <row r="620" spans="1:34" s="80" customFormat="1" ht="21.75" customHeight="1">
      <c r="A620" s="19"/>
      <c r="B620" s="254" t="s">
        <v>251</v>
      </c>
      <c r="C620" s="819" t="s">
        <v>252</v>
      </c>
      <c r="D620" s="820"/>
      <c r="E620" s="820"/>
      <c r="F620" s="820"/>
      <c r="G620" s="820"/>
      <c r="H620" s="820"/>
      <c r="I620" s="820"/>
      <c r="J620" s="821"/>
      <c r="K620" s="255" t="s">
        <v>63</v>
      </c>
      <c r="L620" s="162">
        <v>1</v>
      </c>
      <c r="M620" s="163">
        <v>485705</v>
      </c>
      <c r="N620" s="263"/>
      <c r="O620" s="129"/>
      <c r="P620" s="350"/>
      <c r="Q620" s="143"/>
      <c r="R620" s="129"/>
      <c r="S620" s="164"/>
      <c r="T620" s="143"/>
      <c r="U620" s="129"/>
      <c r="V620" s="262"/>
      <c r="W620" s="143"/>
      <c r="X620" s="256"/>
      <c r="Y620" s="257"/>
      <c r="Z620" s="6"/>
      <c r="AA620" s="6"/>
      <c r="AB620" s="7"/>
      <c r="AC620" s="19"/>
      <c r="AD620" s="6"/>
      <c r="AE620" s="79"/>
      <c r="AG620" s="19"/>
      <c r="AH620" s="253"/>
    </row>
    <row r="621" spans="1:34" s="80" customFormat="1" ht="21.75" customHeight="1">
      <c r="A621" s="19"/>
      <c r="B621" s="492">
        <v>4</v>
      </c>
      <c r="C621" s="807" t="s">
        <v>128</v>
      </c>
      <c r="D621" s="808"/>
      <c r="E621" s="808"/>
      <c r="F621" s="808"/>
      <c r="G621" s="808"/>
      <c r="H621" s="808"/>
      <c r="I621" s="808"/>
      <c r="J621" s="809"/>
      <c r="K621" s="493"/>
      <c r="L621" s="494"/>
      <c r="M621" s="495"/>
      <c r="N621" s="495"/>
      <c r="O621" s="111"/>
      <c r="P621" s="164"/>
      <c r="Q621" s="143">
        <f t="shared" si="317"/>
        <v>0</v>
      </c>
      <c r="R621" s="129"/>
      <c r="S621" s="164"/>
      <c r="T621" s="143">
        <f t="shared" si="323"/>
        <v>0</v>
      </c>
      <c r="U621" s="129"/>
      <c r="V621" s="144">
        <f t="shared" si="315"/>
        <v>0</v>
      </c>
      <c r="W621" s="143">
        <f t="shared" si="318"/>
        <v>0</v>
      </c>
      <c r="X621" s="792">
        <f t="shared" si="319"/>
        <v>0</v>
      </c>
      <c r="Y621" s="793"/>
      <c r="Z621" s="6"/>
      <c r="AA621" s="6">
        <f t="shared" si="324"/>
        <v>0</v>
      </c>
      <c r="AB621" s="7">
        <f t="shared" si="320"/>
        <v>0</v>
      </c>
      <c r="AC621" s="19"/>
      <c r="AD621" s="6" t="e">
        <f t="shared" si="321"/>
        <v>#DIV/0!</v>
      </c>
      <c r="AE621" s="79">
        <f t="shared" si="322"/>
        <v>0</v>
      </c>
      <c r="AG621" s="19"/>
      <c r="AH621" s="253"/>
    </row>
    <row r="622" spans="1:34" s="80" customFormat="1" ht="21.75" customHeight="1">
      <c r="A622" s="19"/>
      <c r="B622" s="258">
        <v>4.0999999999999996</v>
      </c>
      <c r="C622" s="813" t="s">
        <v>129</v>
      </c>
      <c r="D622" s="814"/>
      <c r="E622" s="814"/>
      <c r="F622" s="814"/>
      <c r="G622" s="814"/>
      <c r="H622" s="814"/>
      <c r="I622" s="814"/>
      <c r="J622" s="815"/>
      <c r="K622" s="161"/>
      <c r="L622" s="162"/>
      <c r="M622" s="163"/>
      <c r="N622" s="143">
        <f>ROUND(L622*M622,2)</f>
        <v>0</v>
      </c>
      <c r="O622" s="129"/>
      <c r="P622" s="164"/>
      <c r="Q622" s="143">
        <f t="shared" si="317"/>
        <v>0</v>
      </c>
      <c r="R622" s="129"/>
      <c r="S622" s="164"/>
      <c r="T622" s="143">
        <f t="shared" si="323"/>
        <v>0</v>
      </c>
      <c r="U622" s="129"/>
      <c r="V622" s="144">
        <f t="shared" si="315"/>
        <v>0</v>
      </c>
      <c r="W622" s="143">
        <f t="shared" si="318"/>
        <v>0</v>
      </c>
      <c r="X622" s="792">
        <f t="shared" si="319"/>
        <v>0</v>
      </c>
      <c r="Y622" s="793"/>
      <c r="Z622" s="6"/>
      <c r="AA622" s="6">
        <f t="shared" si="324"/>
        <v>0</v>
      </c>
      <c r="AB622" s="7">
        <f t="shared" si="320"/>
        <v>0</v>
      </c>
      <c r="AC622" s="19"/>
      <c r="AD622" s="6" t="e">
        <f t="shared" si="321"/>
        <v>#DIV/0!</v>
      </c>
      <c r="AE622" s="79">
        <f t="shared" si="322"/>
        <v>0</v>
      </c>
      <c r="AG622" s="19"/>
      <c r="AH622" s="253"/>
    </row>
    <row r="623" spans="1:34" s="80" customFormat="1" ht="21.75" customHeight="1">
      <c r="A623" s="19"/>
      <c r="B623" s="245" t="s">
        <v>130</v>
      </c>
      <c r="C623" s="816" t="s">
        <v>131</v>
      </c>
      <c r="D623" s="817"/>
      <c r="E623" s="817"/>
      <c r="F623" s="817"/>
      <c r="G623" s="817"/>
      <c r="H623" s="817"/>
      <c r="I623" s="817"/>
      <c r="J623" s="818"/>
      <c r="K623" s="246" t="s">
        <v>95</v>
      </c>
      <c r="L623" s="247">
        <v>4.0599999999999996</v>
      </c>
      <c r="M623" s="248">
        <v>876276</v>
      </c>
      <c r="N623" s="249">
        <f>ROUND(L623*M623,2)</f>
        <v>3557680.56</v>
      </c>
      <c r="O623" s="129"/>
      <c r="P623" s="261">
        <v>4.0599999999999996</v>
      </c>
      <c r="Q623" s="656">
        <f t="shared" si="317"/>
        <v>3557680.56</v>
      </c>
      <c r="R623" s="129"/>
      <c r="S623" s="250"/>
      <c r="T623" s="143"/>
      <c r="U623" s="251"/>
      <c r="V623" s="252">
        <f>P623+S623</f>
        <v>4.0599999999999996</v>
      </c>
      <c r="W623" s="143">
        <f>ROUND(M623*V623,2)</f>
        <v>3557680.56</v>
      </c>
      <c r="X623" s="792">
        <f>IF(N623=0,0)+IF(N623&gt;0,W623/N623)</f>
        <v>1</v>
      </c>
      <c r="Y623" s="793"/>
      <c r="Z623" s="6">
        <v>3555403.93</v>
      </c>
      <c r="AA623" s="6">
        <f t="shared" si="324"/>
        <v>2276.6299999998882</v>
      </c>
      <c r="AB623" s="7">
        <f t="shared" si="320"/>
        <v>0</v>
      </c>
      <c r="AC623" s="19"/>
      <c r="AD623" s="6">
        <f t="shared" si="321"/>
        <v>4.0574019258772349</v>
      </c>
      <c r="AE623" s="79">
        <f t="shared" si="322"/>
        <v>0</v>
      </c>
      <c r="AG623" s="19">
        <v>345</v>
      </c>
      <c r="AH623" s="253"/>
    </row>
    <row r="624" spans="1:34" s="80" customFormat="1" ht="21.75" customHeight="1">
      <c r="A624" s="19"/>
      <c r="B624" s="254" t="s">
        <v>130</v>
      </c>
      <c r="C624" s="819" t="s">
        <v>131</v>
      </c>
      <c r="D624" s="820"/>
      <c r="E624" s="820"/>
      <c r="F624" s="820"/>
      <c r="G624" s="820"/>
      <c r="H624" s="820"/>
      <c r="I624" s="820"/>
      <c r="J624" s="821"/>
      <c r="K624" s="255" t="s">
        <v>95</v>
      </c>
      <c r="L624" s="162"/>
      <c r="M624" s="163">
        <f>+M623-AG623</f>
        <v>875931</v>
      </c>
      <c r="N624" s="143"/>
      <c r="O624" s="129"/>
      <c r="P624" s="261">
        <v>-4.0599999999999996</v>
      </c>
      <c r="Q624" s="277">
        <f t="shared" si="317"/>
        <v>-3556279.86</v>
      </c>
      <c r="R624" s="129"/>
      <c r="S624" s="261">
        <v>4.0599999999999996</v>
      </c>
      <c r="T624" s="143">
        <f>ROUND(M624*S624,2)</f>
        <v>3556279.86</v>
      </c>
      <c r="U624" s="251"/>
      <c r="V624" s="252"/>
      <c r="W624" s="143"/>
      <c r="X624" s="256"/>
      <c r="Y624" s="257"/>
      <c r="Z624" s="6"/>
      <c r="AA624" s="6"/>
      <c r="AB624" s="7"/>
      <c r="AC624" s="19"/>
      <c r="AD624" s="6"/>
      <c r="AE624" s="79"/>
      <c r="AG624" s="19"/>
      <c r="AH624" s="253"/>
    </row>
    <row r="625" spans="1:34" s="80" customFormat="1" ht="21.75" customHeight="1">
      <c r="A625" s="19"/>
      <c r="B625" s="258">
        <v>4.2</v>
      </c>
      <c r="C625" s="813" t="s">
        <v>132</v>
      </c>
      <c r="D625" s="814"/>
      <c r="E625" s="814"/>
      <c r="F625" s="814"/>
      <c r="G625" s="814"/>
      <c r="H625" s="814"/>
      <c r="I625" s="814"/>
      <c r="J625" s="815"/>
      <c r="K625" s="161"/>
      <c r="L625" s="162"/>
      <c r="M625" s="163"/>
      <c r="N625" s="143">
        <f>ROUND(L625*M625,2)</f>
        <v>0</v>
      </c>
      <c r="O625" s="129"/>
      <c r="P625" s="164"/>
      <c r="Q625" s="143">
        <f>ROUND(M625*P625,2)</f>
        <v>0</v>
      </c>
      <c r="R625" s="129"/>
      <c r="S625" s="164"/>
      <c r="T625" s="143"/>
      <c r="U625" s="129"/>
      <c r="V625" s="144">
        <f t="shared" si="315"/>
        <v>0</v>
      </c>
      <c r="W625" s="143">
        <f>ROUND(M625*V625,2)</f>
        <v>0</v>
      </c>
      <c r="X625" s="792">
        <f>IF(N625=0,0)+IF(N625&gt;0,W625/N625)</f>
        <v>0</v>
      </c>
      <c r="Y625" s="793"/>
      <c r="Z625" s="6"/>
      <c r="AA625" s="6">
        <f t="shared" si="324"/>
        <v>0</v>
      </c>
      <c r="AB625" s="7">
        <f>+N625-W625</f>
        <v>0</v>
      </c>
      <c r="AC625" s="19"/>
      <c r="AD625" s="6" t="e">
        <f>+Z625/M625</f>
        <v>#DIV/0!</v>
      </c>
      <c r="AE625" s="79">
        <f>+W625-N625</f>
        <v>0</v>
      </c>
      <c r="AG625" s="19"/>
      <c r="AH625" s="253"/>
    </row>
    <row r="626" spans="1:34" s="80" customFormat="1" ht="21.75" customHeight="1">
      <c r="A626" s="19"/>
      <c r="B626" s="245" t="s">
        <v>133</v>
      </c>
      <c r="C626" s="816" t="s">
        <v>134</v>
      </c>
      <c r="D626" s="817"/>
      <c r="E626" s="817"/>
      <c r="F626" s="817"/>
      <c r="G626" s="817"/>
      <c r="H626" s="817"/>
      <c r="I626" s="817"/>
      <c r="J626" s="818"/>
      <c r="K626" s="246" t="s">
        <v>95</v>
      </c>
      <c r="L626" s="247">
        <v>4.16</v>
      </c>
      <c r="M626" s="248">
        <v>885027</v>
      </c>
      <c r="N626" s="249">
        <f>ROUND(L626*M626,2)</f>
        <v>3681712.32</v>
      </c>
      <c r="O626" s="129"/>
      <c r="P626" s="261">
        <v>4.16</v>
      </c>
      <c r="Q626" s="656">
        <f t="shared" ref="Q626:Q627" si="325">ROUND(M626*P626,2)</f>
        <v>3681712.32</v>
      </c>
      <c r="R626" s="129"/>
      <c r="S626" s="250"/>
      <c r="T626" s="143"/>
      <c r="U626" s="251"/>
      <c r="V626" s="252">
        <f>P626+S626</f>
        <v>4.16</v>
      </c>
      <c r="W626" s="143">
        <f>ROUND(M626*V626,2)</f>
        <v>3681712.32</v>
      </c>
      <c r="X626" s="792">
        <f>IF(N626=0,0)+IF(N626&gt;0,W626/N626)</f>
        <v>1</v>
      </c>
      <c r="Y626" s="793"/>
      <c r="Z626" s="6">
        <v>3681092.2099999995</v>
      </c>
      <c r="AA626" s="6">
        <f t="shared" si="324"/>
        <v>620.11000000033528</v>
      </c>
      <c r="AB626" s="7">
        <f>+N626-W626</f>
        <v>0</v>
      </c>
      <c r="AC626" s="19"/>
      <c r="AD626" s="6">
        <f>+Z626/M626</f>
        <v>4.1592993321107716</v>
      </c>
      <c r="AE626" s="79">
        <f>+W626-N626</f>
        <v>0</v>
      </c>
      <c r="AG626" s="19">
        <v>417</v>
      </c>
      <c r="AH626" s="253"/>
    </row>
    <row r="627" spans="1:34" s="80" customFormat="1" ht="21.75" customHeight="1">
      <c r="A627" s="19"/>
      <c r="B627" s="254" t="s">
        <v>133</v>
      </c>
      <c r="C627" s="819" t="s">
        <v>134</v>
      </c>
      <c r="D627" s="820"/>
      <c r="E627" s="820"/>
      <c r="F627" s="820"/>
      <c r="G627" s="820"/>
      <c r="H627" s="820"/>
      <c r="I627" s="820"/>
      <c r="J627" s="821"/>
      <c r="K627" s="255" t="s">
        <v>95</v>
      </c>
      <c r="L627" s="162"/>
      <c r="M627" s="163">
        <f>+M626-AG626</f>
        <v>884610</v>
      </c>
      <c r="N627" s="143"/>
      <c r="O627" s="129"/>
      <c r="P627" s="261">
        <v>-4.16</v>
      </c>
      <c r="Q627" s="277">
        <f t="shared" si="325"/>
        <v>-3679977.6</v>
      </c>
      <c r="R627" s="129"/>
      <c r="S627" s="261">
        <v>4.16</v>
      </c>
      <c r="T627" s="143">
        <f>ROUND(M627*S627,2)</f>
        <v>3679977.6</v>
      </c>
      <c r="U627" s="251"/>
      <c r="V627" s="252"/>
      <c r="W627" s="143"/>
      <c r="X627" s="256"/>
      <c r="Y627" s="257"/>
      <c r="Z627" s="6"/>
      <c r="AA627" s="6"/>
      <c r="AB627" s="7"/>
      <c r="AC627" s="19"/>
      <c r="AD627" s="6"/>
      <c r="AE627" s="79"/>
      <c r="AG627" s="19"/>
      <c r="AH627" s="253"/>
    </row>
    <row r="628" spans="1:34" s="80" customFormat="1" ht="21.75" customHeight="1">
      <c r="A628" s="19"/>
      <c r="B628" s="258">
        <v>4.3</v>
      </c>
      <c r="C628" s="813" t="s">
        <v>253</v>
      </c>
      <c r="D628" s="814"/>
      <c r="E628" s="814"/>
      <c r="F628" s="814"/>
      <c r="G628" s="814"/>
      <c r="H628" s="814"/>
      <c r="I628" s="814"/>
      <c r="J628" s="815"/>
      <c r="K628" s="161"/>
      <c r="L628" s="162"/>
      <c r="M628" s="163"/>
      <c r="N628" s="143">
        <f>ROUND(L628*M628,2)</f>
        <v>0</v>
      </c>
      <c r="O628" s="129"/>
      <c r="P628" s="164"/>
      <c r="Q628" s="143">
        <f>ROUND(M628*P628,2)</f>
        <v>0</v>
      </c>
      <c r="R628" s="129"/>
      <c r="S628" s="164"/>
      <c r="T628" s="143"/>
      <c r="U628" s="129"/>
      <c r="V628" s="144">
        <f t="shared" si="315"/>
        <v>0</v>
      </c>
      <c r="W628" s="143">
        <f t="shared" ref="W628:W638" si="326">ROUND(M628*V628,2)</f>
        <v>0</v>
      </c>
      <c r="X628" s="792">
        <f t="shared" ref="X628:X638" si="327">IF(N628=0,0)+IF(N628&gt;0,W628/N628)</f>
        <v>0</v>
      </c>
      <c r="Y628" s="793"/>
      <c r="Z628" s="6"/>
      <c r="AA628" s="6">
        <f t="shared" si="324"/>
        <v>0</v>
      </c>
      <c r="AB628" s="7">
        <f>+N628-W628</f>
        <v>0</v>
      </c>
      <c r="AC628" s="19"/>
      <c r="AD628" s="6" t="e">
        <f>+Z628/M628</f>
        <v>#DIV/0!</v>
      </c>
      <c r="AE628" s="79">
        <f>+W628-N628</f>
        <v>0</v>
      </c>
      <c r="AG628" s="19"/>
      <c r="AH628" s="253"/>
    </row>
    <row r="629" spans="1:34" s="80" customFormat="1" ht="21.75" customHeight="1">
      <c r="A629" s="19"/>
      <c r="B629" s="264" t="s">
        <v>254</v>
      </c>
      <c r="C629" s="796" t="s">
        <v>255</v>
      </c>
      <c r="D629" s="797"/>
      <c r="E629" s="797"/>
      <c r="F629" s="797"/>
      <c r="G629" s="797"/>
      <c r="H629" s="797"/>
      <c r="I629" s="797"/>
      <c r="J629" s="798"/>
      <c r="K629" s="161" t="s">
        <v>74</v>
      </c>
      <c r="L629" s="162">
        <v>10.36</v>
      </c>
      <c r="M629" s="163">
        <v>97830</v>
      </c>
      <c r="N629" s="143">
        <f>ROUND(L629*M629,2)</f>
        <v>1013518.8</v>
      </c>
      <c r="O629" s="129"/>
      <c r="P629" s="250">
        <v>1.1895000000000007</v>
      </c>
      <c r="Q629" s="143">
        <f>ROUND(M629*P629,2)</f>
        <v>116368.79</v>
      </c>
      <c r="R629" s="251"/>
      <c r="S629" s="250">
        <v>9.17</v>
      </c>
      <c r="T629" s="143">
        <f>ROUND(M629*S629,2)</f>
        <v>897101.1</v>
      </c>
      <c r="U629" s="251"/>
      <c r="V629" s="252">
        <f>P629+S629</f>
        <v>10.359500000000001</v>
      </c>
      <c r="W629" s="143">
        <f t="shared" si="326"/>
        <v>1013469.89</v>
      </c>
      <c r="X629" s="792">
        <f t="shared" si="327"/>
        <v>0.99995174238504503</v>
      </c>
      <c r="Y629" s="793"/>
      <c r="Z629" s="6">
        <v>896758.7</v>
      </c>
      <c r="AA629" s="6">
        <f t="shared" si="324"/>
        <v>116711.19000000006</v>
      </c>
      <c r="AB629" s="7">
        <f>+N629-W629</f>
        <v>48.910000000032596</v>
      </c>
      <c r="AC629" s="19"/>
      <c r="AD629" s="6">
        <f>+Z629/M629</f>
        <v>9.1665000511090664</v>
      </c>
      <c r="AE629" s="79">
        <f>+W629-N629</f>
        <v>-48.910000000032596</v>
      </c>
      <c r="AG629" s="19">
        <v>0</v>
      </c>
      <c r="AH629" s="253"/>
    </row>
    <row r="630" spans="1:34" s="80" customFormat="1" ht="21.75" customHeight="1">
      <c r="A630" s="19"/>
      <c r="B630" s="492">
        <v>5</v>
      </c>
      <c r="C630" s="807" t="s">
        <v>135</v>
      </c>
      <c r="D630" s="808"/>
      <c r="E630" s="808"/>
      <c r="F630" s="808"/>
      <c r="G630" s="808"/>
      <c r="H630" s="808"/>
      <c r="I630" s="808"/>
      <c r="J630" s="809"/>
      <c r="K630" s="493"/>
      <c r="L630" s="494"/>
      <c r="M630" s="495"/>
      <c r="N630" s="495"/>
      <c r="O630" s="111"/>
      <c r="P630" s="164"/>
      <c r="Q630" s="143">
        <f>ROUND(M630*P630,2)</f>
        <v>0</v>
      </c>
      <c r="R630" s="129"/>
      <c r="S630" s="164"/>
      <c r="T630" s="143"/>
      <c r="U630" s="129"/>
      <c r="V630" s="144">
        <f>P630+S630</f>
        <v>0</v>
      </c>
      <c r="W630" s="143">
        <f t="shared" si="326"/>
        <v>0</v>
      </c>
      <c r="X630" s="792">
        <f t="shared" si="327"/>
        <v>0</v>
      </c>
      <c r="Y630" s="793"/>
      <c r="Z630" s="6"/>
      <c r="AA630" s="6">
        <f t="shared" si="324"/>
        <v>0</v>
      </c>
      <c r="AB630" s="7">
        <f>+N630-W630</f>
        <v>0</v>
      </c>
      <c r="AC630" s="19"/>
      <c r="AD630" s="6" t="e">
        <f>+Z630/M630</f>
        <v>#DIV/0!</v>
      </c>
      <c r="AE630" s="79">
        <f>+W630-N630</f>
        <v>0</v>
      </c>
      <c r="AG630" s="19"/>
      <c r="AH630" s="253"/>
    </row>
    <row r="631" spans="1:34" s="80" customFormat="1" ht="21.75" customHeight="1">
      <c r="A631" s="19"/>
      <c r="B631" s="258">
        <v>5.2</v>
      </c>
      <c r="C631" s="813" t="s">
        <v>136</v>
      </c>
      <c r="D631" s="814"/>
      <c r="E631" s="814"/>
      <c r="F631" s="814"/>
      <c r="G631" s="814"/>
      <c r="H631" s="814"/>
      <c r="I631" s="814"/>
      <c r="J631" s="815"/>
      <c r="K631" s="161"/>
      <c r="L631" s="162"/>
      <c r="M631" s="163"/>
      <c r="N631" s="143">
        <f>ROUND(L631*M631,2)</f>
        <v>0</v>
      </c>
      <c r="O631" s="129"/>
      <c r="P631" s="164"/>
      <c r="Q631" s="143">
        <f>ROUND(M631*P631,2)</f>
        <v>0</v>
      </c>
      <c r="R631" s="129"/>
      <c r="S631" s="164"/>
      <c r="T631" s="143">
        <f>ROUND(M631*S631,2)</f>
        <v>0</v>
      </c>
      <c r="U631" s="129"/>
      <c r="V631" s="144">
        <f t="shared" si="315"/>
        <v>0</v>
      </c>
      <c r="W631" s="143">
        <f t="shared" si="326"/>
        <v>0</v>
      </c>
      <c r="X631" s="792">
        <f t="shared" si="327"/>
        <v>0</v>
      </c>
      <c r="Y631" s="793"/>
      <c r="Z631" s="6"/>
      <c r="AA631" s="6">
        <f t="shared" si="324"/>
        <v>0</v>
      </c>
      <c r="AB631" s="7">
        <f>+N631-W631</f>
        <v>0</v>
      </c>
      <c r="AC631" s="19"/>
      <c r="AD631" s="6" t="e">
        <f>+Z631/M631</f>
        <v>#DIV/0!</v>
      </c>
      <c r="AE631" s="79">
        <f>+W631-N631</f>
        <v>0</v>
      </c>
      <c r="AG631" s="19"/>
      <c r="AH631" s="253"/>
    </row>
    <row r="632" spans="1:34" s="80" customFormat="1" ht="21.75" customHeight="1">
      <c r="A632" s="19"/>
      <c r="B632" s="245" t="s">
        <v>256</v>
      </c>
      <c r="C632" s="816" t="s">
        <v>257</v>
      </c>
      <c r="D632" s="817"/>
      <c r="E632" s="817"/>
      <c r="F632" s="817"/>
      <c r="G632" s="817"/>
      <c r="H632" s="817"/>
      <c r="I632" s="817"/>
      <c r="J632" s="818"/>
      <c r="K632" s="246" t="s">
        <v>74</v>
      </c>
      <c r="L632" s="247">
        <v>99.86</v>
      </c>
      <c r="M632" s="248">
        <v>96217</v>
      </c>
      <c r="N632" s="249">
        <f>ROUND(L632*M632,2)</f>
        <v>9608229.6199999992</v>
      </c>
      <c r="O632" s="129"/>
      <c r="P632" s="261">
        <v>99.86</v>
      </c>
      <c r="Q632" s="656">
        <f t="shared" ref="Q632:Q633" si="328">ROUND(M632*P632,2)</f>
        <v>9608229.6199999992</v>
      </c>
      <c r="R632" s="129"/>
      <c r="S632" s="250"/>
      <c r="T632" s="143"/>
      <c r="U632" s="251"/>
      <c r="V632" s="252">
        <f>P632+S632</f>
        <v>99.86</v>
      </c>
      <c r="W632" s="143">
        <f t="shared" si="326"/>
        <v>9608229.6199999992</v>
      </c>
      <c r="X632" s="792">
        <f t="shared" si="327"/>
        <v>1</v>
      </c>
      <c r="Y632" s="793"/>
      <c r="Z632" s="6">
        <v>8470101.3200000003</v>
      </c>
      <c r="AA632" s="6">
        <f t="shared" si="324"/>
        <v>1138128.2999999989</v>
      </c>
      <c r="AB632" s="7">
        <f>+N632-W632</f>
        <v>0</v>
      </c>
      <c r="AC632" s="19"/>
      <c r="AD632" s="6">
        <f>+Z632/M632</f>
        <v>88.031234812974844</v>
      </c>
      <c r="AE632" s="79">
        <f>+W632-N632</f>
        <v>0</v>
      </c>
      <c r="AG632" s="19">
        <v>37</v>
      </c>
      <c r="AH632" s="253"/>
    </row>
    <row r="633" spans="1:34" s="80" customFormat="1" ht="21.75" customHeight="1">
      <c r="A633" s="19"/>
      <c r="B633" s="254" t="s">
        <v>256</v>
      </c>
      <c r="C633" s="796" t="s">
        <v>257</v>
      </c>
      <c r="D633" s="797"/>
      <c r="E633" s="797"/>
      <c r="F633" s="797"/>
      <c r="G633" s="797"/>
      <c r="H633" s="797"/>
      <c r="I633" s="797"/>
      <c r="J633" s="798"/>
      <c r="K633" s="255" t="s">
        <v>74</v>
      </c>
      <c r="L633" s="162">
        <v>99.86</v>
      </c>
      <c r="M633" s="163">
        <f>+M632-AG632</f>
        <v>96180</v>
      </c>
      <c r="N633" s="143"/>
      <c r="O633" s="129"/>
      <c r="P633" s="164">
        <v>-88.07</v>
      </c>
      <c r="Q633" s="277">
        <f t="shared" si="328"/>
        <v>-8470572.5999999996</v>
      </c>
      <c r="R633" s="129"/>
      <c r="S633" s="261">
        <v>88.07</v>
      </c>
      <c r="T633" s="143">
        <f>ROUND(M633*S633,2)</f>
        <v>8470572.5999999996</v>
      </c>
      <c r="U633" s="251"/>
      <c r="V633" s="252">
        <f>P633+S633</f>
        <v>0</v>
      </c>
      <c r="W633" s="143">
        <f t="shared" si="326"/>
        <v>0</v>
      </c>
      <c r="X633" s="792">
        <f t="shared" si="327"/>
        <v>0</v>
      </c>
      <c r="Y633" s="793"/>
      <c r="Z633" s="6"/>
      <c r="AA633" s="6"/>
      <c r="AB633" s="7"/>
      <c r="AC633" s="19"/>
      <c r="AD633" s="6"/>
      <c r="AE633" s="79"/>
      <c r="AG633" s="19"/>
      <c r="AH633" s="253"/>
    </row>
    <row r="634" spans="1:34" s="80" customFormat="1" ht="21.75" customHeight="1">
      <c r="A634" s="19"/>
      <c r="B634" s="492">
        <v>6</v>
      </c>
      <c r="C634" s="807" t="s">
        <v>141</v>
      </c>
      <c r="D634" s="808"/>
      <c r="E634" s="808"/>
      <c r="F634" s="808"/>
      <c r="G634" s="808"/>
      <c r="H634" s="808"/>
      <c r="I634" s="808"/>
      <c r="J634" s="809"/>
      <c r="K634" s="493"/>
      <c r="L634" s="494"/>
      <c r="M634" s="495"/>
      <c r="N634" s="495"/>
      <c r="O634" s="111"/>
      <c r="P634" s="164"/>
      <c r="Q634" s="143"/>
      <c r="R634" s="129"/>
      <c r="S634" s="164"/>
      <c r="T634" s="143"/>
      <c r="U634" s="129"/>
      <c r="V634" s="144">
        <f t="shared" si="315"/>
        <v>0</v>
      </c>
      <c r="W634" s="143">
        <f t="shared" si="326"/>
        <v>0</v>
      </c>
      <c r="X634" s="792">
        <f t="shared" si="327"/>
        <v>0</v>
      </c>
      <c r="Y634" s="793"/>
      <c r="Z634" s="6">
        <f>+V632-L632</f>
        <v>0</v>
      </c>
      <c r="AA634" s="6">
        <f t="shared" si="324"/>
        <v>0</v>
      </c>
      <c r="AB634" s="7">
        <f>+N634-W634</f>
        <v>0</v>
      </c>
      <c r="AC634" s="19"/>
      <c r="AD634" s="6" t="e">
        <f>+Z634/M634</f>
        <v>#DIV/0!</v>
      </c>
      <c r="AE634" s="79">
        <f>+W634-N634</f>
        <v>0</v>
      </c>
      <c r="AG634" s="19"/>
      <c r="AH634" s="253"/>
    </row>
    <row r="635" spans="1:34" s="80" customFormat="1" ht="21.75" customHeight="1">
      <c r="A635" s="19"/>
      <c r="B635" s="258">
        <v>6.1</v>
      </c>
      <c r="C635" s="813" t="s">
        <v>142</v>
      </c>
      <c r="D635" s="814"/>
      <c r="E635" s="814"/>
      <c r="F635" s="814"/>
      <c r="G635" s="814"/>
      <c r="H635" s="814"/>
      <c r="I635" s="814"/>
      <c r="J635" s="815"/>
      <c r="K635" s="161"/>
      <c r="L635" s="162"/>
      <c r="M635" s="163"/>
      <c r="N635" s="143">
        <f>ROUND(L635*M635,2)</f>
        <v>0</v>
      </c>
      <c r="O635" s="129"/>
      <c r="P635" s="164"/>
      <c r="Q635" s="143">
        <f>ROUND(M635*P635,2)</f>
        <v>0</v>
      </c>
      <c r="R635" s="129"/>
      <c r="S635" s="164"/>
      <c r="T635" s="143">
        <f>ROUND(M635*S635,2)</f>
        <v>0</v>
      </c>
      <c r="U635" s="129"/>
      <c r="V635" s="144">
        <f t="shared" si="315"/>
        <v>0</v>
      </c>
      <c r="W635" s="143">
        <f t="shared" si="326"/>
        <v>0</v>
      </c>
      <c r="X635" s="792">
        <f t="shared" si="327"/>
        <v>0</v>
      </c>
      <c r="Y635" s="793"/>
      <c r="Z635" s="6"/>
      <c r="AA635" s="6">
        <f t="shared" si="324"/>
        <v>0</v>
      </c>
      <c r="AB635" s="7">
        <f>+N635-W635</f>
        <v>0</v>
      </c>
      <c r="AC635" s="19"/>
      <c r="AD635" s="6" t="e">
        <f>+Z635/M635</f>
        <v>#DIV/0!</v>
      </c>
      <c r="AE635" s="79">
        <f>+W635-N635</f>
        <v>0</v>
      </c>
      <c r="AG635" s="19"/>
      <c r="AH635" s="253"/>
    </row>
    <row r="636" spans="1:34" s="80" customFormat="1" ht="21.75" customHeight="1">
      <c r="A636" s="19"/>
      <c r="B636" s="254" t="s">
        <v>143</v>
      </c>
      <c r="C636" s="819" t="s">
        <v>144</v>
      </c>
      <c r="D636" s="820"/>
      <c r="E636" s="820"/>
      <c r="F636" s="820"/>
      <c r="G636" s="820"/>
      <c r="H636" s="820"/>
      <c r="I636" s="820"/>
      <c r="J636" s="821"/>
      <c r="K636" s="255" t="s">
        <v>145</v>
      </c>
      <c r="L636" s="162">
        <v>37.840000000000003</v>
      </c>
      <c r="M636" s="163">
        <v>80200</v>
      </c>
      <c r="N636" s="263">
        <f>ROUND(L636*M636,2)</f>
        <v>3034768</v>
      </c>
      <c r="O636" s="129"/>
      <c r="P636" s="164"/>
      <c r="Q636" s="143">
        <f>ROUND(M636*P636,2)</f>
        <v>0</v>
      </c>
      <c r="R636" s="129"/>
      <c r="S636" s="164"/>
      <c r="T636" s="143">
        <f>ROUND(M636*S636,2)</f>
        <v>0</v>
      </c>
      <c r="U636" s="129"/>
      <c r="V636" s="144">
        <f t="shared" si="315"/>
        <v>0</v>
      </c>
      <c r="W636" s="143">
        <f t="shared" si="326"/>
        <v>0</v>
      </c>
      <c r="X636" s="792">
        <f t="shared" si="327"/>
        <v>0</v>
      </c>
      <c r="Y636" s="793"/>
      <c r="Z636" s="6">
        <f>+V626-L626</f>
        <v>0</v>
      </c>
      <c r="AA636" s="6">
        <f t="shared" si="324"/>
        <v>0</v>
      </c>
      <c r="AB636" s="7">
        <f>+N636-W636</f>
        <v>3034768</v>
      </c>
      <c r="AC636" s="19"/>
      <c r="AD636" s="6">
        <f>+Z636/M636</f>
        <v>0</v>
      </c>
      <c r="AE636" s="79">
        <f>+W636-N636</f>
        <v>-3034768</v>
      </c>
      <c r="AG636" s="19">
        <v>59</v>
      </c>
      <c r="AH636" s="253"/>
    </row>
    <row r="637" spans="1:34" s="80" customFormat="1" ht="21.75" customHeight="1">
      <c r="A637" s="19"/>
      <c r="B637" s="258">
        <v>6.2</v>
      </c>
      <c r="C637" s="813" t="s">
        <v>258</v>
      </c>
      <c r="D637" s="814"/>
      <c r="E637" s="814"/>
      <c r="F637" s="814"/>
      <c r="G637" s="814"/>
      <c r="H637" s="814"/>
      <c r="I637" s="814"/>
      <c r="J637" s="815"/>
      <c r="K637" s="161"/>
      <c r="L637" s="162"/>
      <c r="M637" s="163"/>
      <c r="N637" s="143">
        <f>ROUND(L637*M637,2)</f>
        <v>0</v>
      </c>
      <c r="O637" s="129"/>
      <c r="P637" s="164"/>
      <c r="Q637" s="143">
        <f>ROUND(M637*P637,2)</f>
        <v>0</v>
      </c>
      <c r="R637" s="129"/>
      <c r="S637" s="164"/>
      <c r="T637" s="143">
        <f>ROUND(M637*S637,2)</f>
        <v>0</v>
      </c>
      <c r="U637" s="129"/>
      <c r="V637" s="144">
        <f t="shared" si="315"/>
        <v>0</v>
      </c>
      <c r="W637" s="143">
        <f t="shared" si="326"/>
        <v>0</v>
      </c>
      <c r="X637" s="792">
        <f t="shared" si="327"/>
        <v>0</v>
      </c>
      <c r="Y637" s="793"/>
      <c r="Z637" s="6"/>
      <c r="AA637" s="6">
        <f t="shared" si="324"/>
        <v>0</v>
      </c>
      <c r="AB637" s="7">
        <f>+N637-W637</f>
        <v>0</v>
      </c>
      <c r="AC637" s="19"/>
      <c r="AD637" s="6" t="e">
        <f>+Z637/M637</f>
        <v>#DIV/0!</v>
      </c>
      <c r="AE637" s="79">
        <f>+W637-N637</f>
        <v>0</v>
      </c>
      <c r="AG637" s="19"/>
      <c r="AH637" s="253"/>
    </row>
    <row r="638" spans="1:34" s="80" customFormat="1" ht="21.75" customHeight="1">
      <c r="A638" s="19"/>
      <c r="B638" s="245" t="s">
        <v>259</v>
      </c>
      <c r="C638" s="816" t="s">
        <v>260</v>
      </c>
      <c r="D638" s="817"/>
      <c r="E638" s="817"/>
      <c r="F638" s="817"/>
      <c r="G638" s="817"/>
      <c r="H638" s="817"/>
      <c r="I638" s="817"/>
      <c r="J638" s="818"/>
      <c r="K638" s="246" t="s">
        <v>145</v>
      </c>
      <c r="L638" s="247">
        <v>16.38</v>
      </c>
      <c r="M638" s="248">
        <v>68970</v>
      </c>
      <c r="N638" s="249">
        <f>ROUND(L638*M638,2)</f>
        <v>1129728.6000000001</v>
      </c>
      <c r="O638" s="129"/>
      <c r="P638" s="261">
        <v>14.02</v>
      </c>
      <c r="Q638" s="143">
        <f>ROUND(M638*P638,2)</f>
        <v>966959.4</v>
      </c>
      <c r="R638" s="129"/>
      <c r="S638" s="164"/>
      <c r="T638" s="143">
        <f>ROUND(M638*S638,2)</f>
        <v>0</v>
      </c>
      <c r="U638" s="129"/>
      <c r="V638" s="262">
        <f t="shared" si="315"/>
        <v>14.02</v>
      </c>
      <c r="W638" s="143">
        <f t="shared" si="326"/>
        <v>966959.4</v>
      </c>
      <c r="X638" s="792">
        <f t="shared" si="327"/>
        <v>0.85592185592185588</v>
      </c>
      <c r="Y638" s="793"/>
      <c r="Z638" s="6"/>
      <c r="AA638" s="6">
        <f t="shared" si="324"/>
        <v>966959.4</v>
      </c>
      <c r="AB638" s="7">
        <f>+N638-W638</f>
        <v>162769.20000000007</v>
      </c>
      <c r="AC638" s="19"/>
      <c r="AD638" s="6">
        <f>+Z638/M638</f>
        <v>0</v>
      </c>
      <c r="AE638" s="79">
        <f>+W638-N638</f>
        <v>-162769.20000000007</v>
      </c>
      <c r="AG638" s="19">
        <v>150</v>
      </c>
      <c r="AH638" s="253"/>
    </row>
    <row r="639" spans="1:34" s="80" customFormat="1" ht="21.75" customHeight="1">
      <c r="A639" s="19"/>
      <c r="B639" s="254" t="s">
        <v>259</v>
      </c>
      <c r="C639" s="819" t="s">
        <v>260</v>
      </c>
      <c r="D639" s="820"/>
      <c r="E639" s="820"/>
      <c r="F639" s="820"/>
      <c r="G639" s="820"/>
      <c r="H639" s="820"/>
      <c r="I639" s="820"/>
      <c r="J639" s="821"/>
      <c r="K639" s="255" t="s">
        <v>145</v>
      </c>
      <c r="L639" s="162">
        <v>16.38</v>
      </c>
      <c r="M639" s="163">
        <f>+M638-AG638</f>
        <v>68820</v>
      </c>
      <c r="N639" s="143"/>
      <c r="O639" s="129"/>
      <c r="P639" s="164"/>
      <c r="Q639" s="143"/>
      <c r="R639" s="129"/>
      <c r="S639" s="164"/>
      <c r="T639" s="143"/>
      <c r="U639" s="129"/>
      <c r="V639" s="144"/>
      <c r="W639" s="143"/>
      <c r="X639" s="256"/>
      <c r="Y639" s="257"/>
      <c r="Z639" s="6"/>
      <c r="AA639" s="6"/>
      <c r="AB639" s="7"/>
      <c r="AC639" s="19"/>
      <c r="AD639" s="6"/>
      <c r="AE639" s="79"/>
      <c r="AG639" s="19"/>
      <c r="AH639" s="253"/>
    </row>
    <row r="640" spans="1:34" s="80" customFormat="1" ht="21.75" customHeight="1">
      <c r="A640" s="19"/>
      <c r="B640" s="492">
        <v>7</v>
      </c>
      <c r="C640" s="807" t="s">
        <v>261</v>
      </c>
      <c r="D640" s="808"/>
      <c r="E640" s="808"/>
      <c r="F640" s="808"/>
      <c r="G640" s="808"/>
      <c r="H640" s="808"/>
      <c r="I640" s="808"/>
      <c r="J640" s="809"/>
      <c r="K640" s="493"/>
      <c r="L640" s="494"/>
      <c r="M640" s="495"/>
      <c r="N640" s="495"/>
      <c r="O640" s="111"/>
      <c r="P640" s="164"/>
      <c r="Q640" s="143">
        <f>ROUND(M640*P640,2)</f>
        <v>0</v>
      </c>
      <c r="R640" s="129"/>
      <c r="S640" s="164"/>
      <c r="T640" s="143">
        <f>ROUND(M640*S640,2)</f>
        <v>0</v>
      </c>
      <c r="U640" s="129"/>
      <c r="V640" s="144">
        <f t="shared" si="315"/>
        <v>0</v>
      </c>
      <c r="W640" s="143">
        <f>ROUND(M640*V640,2)</f>
        <v>0</v>
      </c>
      <c r="X640" s="792">
        <f>IF(N640=0,0)+IF(N640&gt;0,W640/N640)</f>
        <v>0</v>
      </c>
      <c r="Y640" s="793"/>
      <c r="Z640" s="6"/>
      <c r="AA640" s="6">
        <f t="shared" si="324"/>
        <v>0</v>
      </c>
      <c r="AB640" s="7">
        <f>+N640-W640</f>
        <v>0</v>
      </c>
      <c r="AC640" s="19"/>
      <c r="AD640" s="6" t="e">
        <f>+Z640/M640</f>
        <v>#DIV/0!</v>
      </c>
      <c r="AE640" s="79">
        <f>+W640-N640</f>
        <v>0</v>
      </c>
      <c r="AG640" s="19"/>
      <c r="AH640" s="253"/>
    </row>
    <row r="641" spans="1:34" s="80" customFormat="1" ht="21.75" customHeight="1">
      <c r="A641" s="19"/>
      <c r="B641" s="258">
        <v>7.1</v>
      </c>
      <c r="C641" s="813" t="s">
        <v>262</v>
      </c>
      <c r="D641" s="814"/>
      <c r="E641" s="814"/>
      <c r="F641" s="814"/>
      <c r="G641" s="814"/>
      <c r="H641" s="814"/>
      <c r="I641" s="814"/>
      <c r="J641" s="815"/>
      <c r="K641" s="161"/>
      <c r="L641" s="162"/>
      <c r="M641" s="163"/>
      <c r="N641" s="143">
        <f>ROUND(L641*M641,2)</f>
        <v>0</v>
      </c>
      <c r="O641" s="129"/>
      <c r="P641" s="164"/>
      <c r="Q641" s="143">
        <f>ROUND(M641*P641,2)</f>
        <v>0</v>
      </c>
      <c r="R641" s="129"/>
      <c r="S641" s="164"/>
      <c r="T641" s="143">
        <f>ROUND(M641*S641,2)</f>
        <v>0</v>
      </c>
      <c r="U641" s="129"/>
      <c r="V641" s="144">
        <f t="shared" si="315"/>
        <v>0</v>
      </c>
      <c r="W641" s="143">
        <f>ROUND(M641*V641,2)</f>
        <v>0</v>
      </c>
      <c r="X641" s="792">
        <f>IF(N641=0,0)+IF(N641&gt;0,W641/N641)</f>
        <v>0</v>
      </c>
      <c r="Y641" s="793"/>
      <c r="Z641" s="6"/>
      <c r="AA641" s="6">
        <f t="shared" si="324"/>
        <v>0</v>
      </c>
      <c r="AB641" s="7">
        <f>+N641-W641</f>
        <v>0</v>
      </c>
      <c r="AC641" s="19"/>
      <c r="AD641" s="6" t="e">
        <f>+Z641/M641</f>
        <v>#DIV/0!</v>
      </c>
      <c r="AE641" s="79">
        <f>+W641-N641</f>
        <v>0</v>
      </c>
      <c r="AG641" s="19"/>
      <c r="AH641" s="253"/>
    </row>
    <row r="642" spans="1:34" s="80" customFormat="1" ht="21.75" customHeight="1">
      <c r="A642" s="19"/>
      <c r="B642" s="245" t="s">
        <v>263</v>
      </c>
      <c r="C642" s="816" t="s">
        <v>264</v>
      </c>
      <c r="D642" s="817"/>
      <c r="E642" s="817"/>
      <c r="F642" s="817"/>
      <c r="G642" s="817"/>
      <c r="H642" s="817"/>
      <c r="I642" s="817"/>
      <c r="J642" s="818"/>
      <c r="K642" s="246" t="s">
        <v>145</v>
      </c>
      <c r="L642" s="247">
        <v>40</v>
      </c>
      <c r="M642" s="248">
        <v>26911</v>
      </c>
      <c r="N642" s="249">
        <f>ROUND(L642*M642,2)</f>
        <v>1076440</v>
      </c>
      <c r="O642" s="129"/>
      <c r="P642" s="250">
        <v>30</v>
      </c>
      <c r="Q642" s="277">
        <f>ROUND(M642*P642,2)</f>
        <v>807330</v>
      </c>
      <c r="R642" s="278"/>
      <c r="S642" s="250"/>
      <c r="T642" s="277">
        <f>ROUND(M642*S642,2)</f>
        <v>0</v>
      </c>
      <c r="U642" s="278"/>
      <c r="V642" s="252">
        <f t="shared" si="315"/>
        <v>30</v>
      </c>
      <c r="W642" s="277">
        <f>ROUND(M642*V642,2)</f>
        <v>807330</v>
      </c>
      <c r="X642" s="792">
        <f>IF(N642=0,0)+IF(N642&gt;0,W642/N642)</f>
        <v>0.75</v>
      </c>
      <c r="Y642" s="793"/>
      <c r="Z642" s="6"/>
      <c r="AA642" s="6">
        <f t="shared" si="324"/>
        <v>807330</v>
      </c>
      <c r="AB642" s="7">
        <f>+N642-W642</f>
        <v>269110</v>
      </c>
      <c r="AC642" s="19"/>
      <c r="AD642" s="6">
        <f>+Z642/M642</f>
        <v>0</v>
      </c>
      <c r="AE642" s="79">
        <f>+W642-N642</f>
        <v>-269110</v>
      </c>
      <c r="AG642" s="19">
        <v>703</v>
      </c>
      <c r="AH642" s="253"/>
    </row>
    <row r="643" spans="1:34" s="80" customFormat="1" ht="21.75" customHeight="1">
      <c r="A643" s="19"/>
      <c r="B643" s="254" t="s">
        <v>263</v>
      </c>
      <c r="C643" s="819" t="s">
        <v>264</v>
      </c>
      <c r="D643" s="820"/>
      <c r="E643" s="820"/>
      <c r="F643" s="820"/>
      <c r="G643" s="820"/>
      <c r="H643" s="820"/>
      <c r="I643" s="820"/>
      <c r="J643" s="821"/>
      <c r="K643" s="255" t="s">
        <v>145</v>
      </c>
      <c r="L643" s="162">
        <v>40</v>
      </c>
      <c r="M643" s="163">
        <v>26208</v>
      </c>
      <c r="N643" s="263"/>
      <c r="O643" s="129"/>
      <c r="P643" s="250"/>
      <c r="Q643" s="277"/>
      <c r="R643" s="278"/>
      <c r="S643" s="250"/>
      <c r="T643" s="277"/>
      <c r="U643" s="278"/>
      <c r="V643" s="252"/>
      <c r="W643" s="277"/>
      <c r="X643" s="256"/>
      <c r="Y643" s="257"/>
      <c r="Z643" s="6"/>
      <c r="AA643" s="6"/>
      <c r="AB643" s="7"/>
      <c r="AC643" s="19"/>
      <c r="AD643" s="6"/>
      <c r="AE643" s="79"/>
      <c r="AG643" s="19"/>
      <c r="AH643" s="253"/>
    </row>
    <row r="644" spans="1:34" s="80" customFormat="1" ht="21.75" customHeight="1">
      <c r="A644" s="19"/>
      <c r="B644" s="258">
        <v>7.6</v>
      </c>
      <c r="C644" s="813" t="s">
        <v>265</v>
      </c>
      <c r="D644" s="814"/>
      <c r="E644" s="814"/>
      <c r="F644" s="814"/>
      <c r="G644" s="814"/>
      <c r="H644" s="814"/>
      <c r="I644" s="814"/>
      <c r="J644" s="815"/>
      <c r="K644" s="161"/>
      <c r="L644" s="162"/>
      <c r="M644" s="163"/>
      <c r="N644" s="143">
        <f>ROUND(L644*M644,2)</f>
        <v>0</v>
      </c>
      <c r="O644" s="129"/>
      <c r="P644" s="250"/>
      <c r="Q644" s="277">
        <f>ROUND(M644*P644,2)</f>
        <v>0</v>
      </c>
      <c r="R644" s="278"/>
      <c r="S644" s="250"/>
      <c r="T644" s="277">
        <f>ROUND(M644*S644,2)</f>
        <v>0</v>
      </c>
      <c r="U644" s="278"/>
      <c r="V644" s="252">
        <f t="shared" si="315"/>
        <v>0</v>
      </c>
      <c r="W644" s="277">
        <f>ROUND(M644*V644,2)</f>
        <v>0</v>
      </c>
      <c r="X644" s="792">
        <f>IF(N644=0,0)+IF(N644&gt;0,W644/N644)</f>
        <v>0</v>
      </c>
      <c r="Y644" s="793"/>
      <c r="Z644" s="6"/>
      <c r="AA644" s="6">
        <f t="shared" si="324"/>
        <v>0</v>
      </c>
      <c r="AB644" s="7">
        <f>+N644-W644</f>
        <v>0</v>
      </c>
      <c r="AC644" s="19"/>
      <c r="AD644" s="6" t="e">
        <f>+Z644/M644</f>
        <v>#DIV/0!</v>
      </c>
      <c r="AE644" s="79">
        <f>+W644-N644</f>
        <v>0</v>
      </c>
      <c r="AG644" s="19"/>
      <c r="AH644" s="253"/>
    </row>
    <row r="645" spans="1:34" s="80" customFormat="1" ht="21.75" customHeight="1">
      <c r="A645" s="19"/>
      <c r="B645" s="245" t="s">
        <v>266</v>
      </c>
      <c r="C645" s="816" t="s">
        <v>267</v>
      </c>
      <c r="D645" s="817"/>
      <c r="E645" s="817"/>
      <c r="F645" s="817"/>
      <c r="G645" s="817"/>
      <c r="H645" s="817"/>
      <c r="I645" s="817"/>
      <c r="J645" s="818"/>
      <c r="K645" s="246" t="s">
        <v>63</v>
      </c>
      <c r="L645" s="247">
        <v>4</v>
      </c>
      <c r="M645" s="248">
        <v>61601</v>
      </c>
      <c r="N645" s="249">
        <f>ROUND(L645*M645,2)</f>
        <v>246404</v>
      </c>
      <c r="O645" s="129"/>
      <c r="P645" s="250">
        <v>4</v>
      </c>
      <c r="Q645" s="656">
        <f t="shared" ref="Q645:Q646" si="329">ROUND(M645*P645,2)</f>
        <v>246404</v>
      </c>
      <c r="R645" s="129"/>
      <c r="S645" s="250"/>
      <c r="T645" s="143"/>
      <c r="U645" s="251"/>
      <c r="V645" s="252">
        <f>P645+S645</f>
        <v>4</v>
      </c>
      <c r="W645" s="143">
        <f>ROUND(M645*V645,2)</f>
        <v>246404</v>
      </c>
      <c r="X645" s="792">
        <f>IF(N645=0,0)+IF(N645&gt;0,W645/N645)</f>
        <v>1</v>
      </c>
      <c r="Y645" s="793"/>
      <c r="Z645" s="6">
        <v>245372</v>
      </c>
      <c r="AA645" s="6">
        <f t="shared" si="324"/>
        <v>1032</v>
      </c>
      <c r="AB645" s="7">
        <f>+N645-W645</f>
        <v>0</v>
      </c>
      <c r="AC645" s="19"/>
      <c r="AD645" s="6">
        <f>+Z645/M645</f>
        <v>3.9832470252106296</v>
      </c>
      <c r="AE645" s="79">
        <f>+W645-N645</f>
        <v>0</v>
      </c>
      <c r="AG645" s="19">
        <v>258</v>
      </c>
      <c r="AH645" s="253"/>
    </row>
    <row r="646" spans="1:34" s="80" customFormat="1" ht="21.75" customHeight="1">
      <c r="A646" s="19"/>
      <c r="B646" s="254" t="s">
        <v>266</v>
      </c>
      <c r="C646" s="819" t="s">
        <v>267</v>
      </c>
      <c r="D646" s="820"/>
      <c r="E646" s="820"/>
      <c r="F646" s="820"/>
      <c r="G646" s="820"/>
      <c r="H646" s="820"/>
      <c r="I646" s="820"/>
      <c r="J646" s="821"/>
      <c r="K646" s="255" t="s">
        <v>63</v>
      </c>
      <c r="L646" s="162">
        <v>4</v>
      </c>
      <c r="M646" s="163">
        <f>+M645-AG645</f>
        <v>61343</v>
      </c>
      <c r="N646" s="263"/>
      <c r="O646" s="129"/>
      <c r="P646" s="250">
        <v>-4</v>
      </c>
      <c r="Q646" s="277">
        <f t="shared" si="329"/>
        <v>-245372</v>
      </c>
      <c r="R646" s="129"/>
      <c r="S646" s="261">
        <v>4</v>
      </c>
      <c r="T646" s="143">
        <f>ROUND(M646*S646,2)</f>
        <v>245372</v>
      </c>
      <c r="U646" s="251"/>
      <c r="V646" s="252"/>
      <c r="W646" s="143"/>
      <c r="X646" s="256"/>
      <c r="Y646" s="257"/>
      <c r="Z646" s="6"/>
      <c r="AA646" s="6"/>
      <c r="AB646" s="7"/>
      <c r="AC646" s="19"/>
      <c r="AD646" s="6"/>
      <c r="AE646" s="79"/>
      <c r="AG646" s="19"/>
      <c r="AH646" s="253"/>
    </row>
    <row r="647" spans="1:34" s="80" customFormat="1" ht="21.75" customHeight="1">
      <c r="A647" s="19"/>
      <c r="B647" s="492">
        <v>8</v>
      </c>
      <c r="C647" s="807" t="s">
        <v>146</v>
      </c>
      <c r="D647" s="808"/>
      <c r="E647" s="808"/>
      <c r="F647" s="808"/>
      <c r="G647" s="808"/>
      <c r="H647" s="808"/>
      <c r="I647" s="808"/>
      <c r="J647" s="809"/>
      <c r="K647" s="493"/>
      <c r="L647" s="494"/>
      <c r="M647" s="495"/>
      <c r="N647" s="495"/>
      <c r="O647" s="111"/>
      <c r="P647" s="250"/>
      <c r="Q647" s="277">
        <f t="shared" ref="Q647:Q655" si="330">ROUND(M647*P647,2)</f>
        <v>0</v>
      </c>
      <c r="R647" s="278"/>
      <c r="S647" s="250"/>
      <c r="T647" s="277"/>
      <c r="U647" s="278"/>
      <c r="V647" s="252">
        <f t="shared" si="315"/>
        <v>0</v>
      </c>
      <c r="W647" s="277">
        <f t="shared" ref="W647:W655" si="331">ROUND(M647*V647,2)</f>
        <v>0</v>
      </c>
      <c r="X647" s="792">
        <f t="shared" ref="X647:X655" si="332">IF(N647=0,0)+IF(N647&gt;0,W647/N647)</f>
        <v>0</v>
      </c>
      <c r="Y647" s="793"/>
      <c r="Z647" s="6"/>
      <c r="AA647" s="6">
        <f t="shared" si="324"/>
        <v>0</v>
      </c>
      <c r="AB647" s="7">
        <f t="shared" ref="AB647:AB655" si="333">+N647-W647</f>
        <v>0</v>
      </c>
      <c r="AC647" s="19"/>
      <c r="AD647" s="6" t="e">
        <f t="shared" ref="AD647:AD655" si="334">+Z647/M647</f>
        <v>#DIV/0!</v>
      </c>
      <c r="AE647" s="79">
        <f t="shared" ref="AE647:AE655" si="335">+W647-N647</f>
        <v>0</v>
      </c>
      <c r="AG647" s="19"/>
      <c r="AH647" s="253"/>
    </row>
    <row r="648" spans="1:34" s="80" customFormat="1" ht="21.75" customHeight="1">
      <c r="A648" s="19"/>
      <c r="B648" s="258">
        <v>8.1</v>
      </c>
      <c r="C648" s="813" t="s">
        <v>147</v>
      </c>
      <c r="D648" s="814"/>
      <c r="E648" s="814"/>
      <c r="F648" s="814"/>
      <c r="G648" s="814"/>
      <c r="H648" s="814"/>
      <c r="I648" s="814"/>
      <c r="J648" s="815"/>
      <c r="K648" s="161"/>
      <c r="L648" s="162"/>
      <c r="M648" s="163"/>
      <c r="N648" s="143">
        <f>ROUND(L648*M648,2)</f>
        <v>0</v>
      </c>
      <c r="O648" s="129"/>
      <c r="P648" s="250"/>
      <c r="Q648" s="277">
        <f t="shared" si="330"/>
        <v>0</v>
      </c>
      <c r="R648" s="278"/>
      <c r="S648" s="250"/>
      <c r="T648" s="277">
        <f t="shared" ref="T648:T655" si="336">ROUND(M648*S648,2)</f>
        <v>0</v>
      </c>
      <c r="U648" s="278"/>
      <c r="V648" s="252">
        <f t="shared" si="315"/>
        <v>0</v>
      </c>
      <c r="W648" s="277">
        <f t="shared" si="331"/>
        <v>0</v>
      </c>
      <c r="X648" s="792">
        <f t="shared" si="332"/>
        <v>0</v>
      </c>
      <c r="Y648" s="793"/>
      <c r="Z648" s="6">
        <f>+V645-L645</f>
        <v>0</v>
      </c>
      <c r="AA648" s="6">
        <f t="shared" si="324"/>
        <v>0</v>
      </c>
      <c r="AB648" s="7">
        <f t="shared" si="333"/>
        <v>0</v>
      </c>
      <c r="AC648" s="19"/>
      <c r="AD648" s="6" t="e">
        <f t="shared" si="334"/>
        <v>#DIV/0!</v>
      </c>
      <c r="AE648" s="79">
        <f t="shared" si="335"/>
        <v>0</v>
      </c>
      <c r="AG648" s="19"/>
      <c r="AH648" s="253"/>
    </row>
    <row r="649" spans="1:34" s="80" customFormat="1" ht="21.75" customHeight="1">
      <c r="A649" s="19"/>
      <c r="B649" s="245" t="s">
        <v>268</v>
      </c>
      <c r="C649" s="816" t="s">
        <v>269</v>
      </c>
      <c r="D649" s="817"/>
      <c r="E649" s="817"/>
      <c r="F649" s="817"/>
      <c r="G649" s="817"/>
      <c r="H649" s="817"/>
      <c r="I649" s="817"/>
      <c r="J649" s="818"/>
      <c r="K649" s="246" t="s">
        <v>150</v>
      </c>
      <c r="L649" s="247">
        <v>6</v>
      </c>
      <c r="M649" s="248">
        <v>98278</v>
      </c>
      <c r="N649" s="249">
        <f>ROUND(L649*M649,2)</f>
        <v>589668</v>
      </c>
      <c r="O649" s="129"/>
      <c r="P649" s="250">
        <v>4</v>
      </c>
      <c r="Q649" s="277">
        <f t="shared" si="330"/>
        <v>393112</v>
      </c>
      <c r="R649" s="278"/>
      <c r="S649" s="250"/>
      <c r="T649" s="277">
        <f t="shared" si="336"/>
        <v>0</v>
      </c>
      <c r="U649" s="278"/>
      <c r="V649" s="252">
        <f t="shared" si="315"/>
        <v>4</v>
      </c>
      <c r="W649" s="277">
        <f t="shared" si="331"/>
        <v>393112</v>
      </c>
      <c r="X649" s="792">
        <f t="shared" si="332"/>
        <v>0.66666666666666663</v>
      </c>
      <c r="Y649" s="793"/>
      <c r="Z649" s="6"/>
      <c r="AA649" s="6">
        <f t="shared" si="324"/>
        <v>393112</v>
      </c>
      <c r="AB649" s="7">
        <f t="shared" si="333"/>
        <v>196556</v>
      </c>
      <c r="AC649" s="19"/>
      <c r="AD649" s="6">
        <f t="shared" si="334"/>
        <v>0</v>
      </c>
      <c r="AE649" s="79">
        <f t="shared" si="335"/>
        <v>-196556</v>
      </c>
      <c r="AG649" s="19">
        <v>265</v>
      </c>
      <c r="AH649" s="253"/>
    </row>
    <row r="650" spans="1:34" s="80" customFormat="1" ht="21.75" customHeight="1">
      <c r="A650" s="19"/>
      <c r="B650" s="254" t="s">
        <v>268</v>
      </c>
      <c r="C650" s="819" t="s">
        <v>269</v>
      </c>
      <c r="D650" s="820"/>
      <c r="E650" s="820"/>
      <c r="F650" s="820"/>
      <c r="G650" s="820"/>
      <c r="H650" s="820"/>
      <c r="I650" s="820"/>
      <c r="J650" s="821"/>
      <c r="K650" s="255" t="s">
        <v>150</v>
      </c>
      <c r="L650" s="162">
        <v>6</v>
      </c>
      <c r="M650" s="163">
        <v>98013</v>
      </c>
      <c r="N650" s="263"/>
      <c r="O650" s="129"/>
      <c r="P650" s="250"/>
      <c r="Q650" s="277"/>
      <c r="R650" s="278"/>
      <c r="S650" s="250"/>
      <c r="T650" s="277"/>
      <c r="U650" s="278"/>
      <c r="V650" s="252"/>
      <c r="W650" s="277"/>
      <c r="X650" s="256"/>
      <c r="Y650" s="257"/>
      <c r="Z650" s="6"/>
      <c r="AA650" s="6"/>
      <c r="AB650" s="7"/>
      <c r="AC650" s="19"/>
      <c r="AD650" s="6"/>
      <c r="AE650" s="79"/>
      <c r="AG650" s="19"/>
      <c r="AH650" s="253"/>
    </row>
    <row r="651" spans="1:34" s="80" customFormat="1" ht="21.75" customHeight="1">
      <c r="A651" s="19"/>
      <c r="B651" s="245" t="s">
        <v>148</v>
      </c>
      <c r="C651" s="816" t="s">
        <v>149</v>
      </c>
      <c r="D651" s="817"/>
      <c r="E651" s="817"/>
      <c r="F651" s="817"/>
      <c r="G651" s="817"/>
      <c r="H651" s="817"/>
      <c r="I651" s="817"/>
      <c r="J651" s="818"/>
      <c r="K651" s="246" t="s">
        <v>150</v>
      </c>
      <c r="L651" s="247">
        <v>6</v>
      </c>
      <c r="M651" s="248">
        <v>112036</v>
      </c>
      <c r="N651" s="249">
        <f>ROUND(L651*M651,2)</f>
        <v>672216</v>
      </c>
      <c r="O651" s="129"/>
      <c r="P651" s="250">
        <v>4</v>
      </c>
      <c r="Q651" s="277">
        <f t="shared" si="330"/>
        <v>448144</v>
      </c>
      <c r="R651" s="278"/>
      <c r="S651" s="250"/>
      <c r="T651" s="277">
        <f t="shared" si="336"/>
        <v>0</v>
      </c>
      <c r="U651" s="278"/>
      <c r="V651" s="252">
        <f t="shared" si="315"/>
        <v>4</v>
      </c>
      <c r="W651" s="277">
        <f t="shared" si="331"/>
        <v>448144</v>
      </c>
      <c r="X651" s="792">
        <f t="shared" si="332"/>
        <v>0.66666666666666663</v>
      </c>
      <c r="Y651" s="793"/>
      <c r="Z651" s="6"/>
      <c r="AA651" s="6">
        <f t="shared" si="324"/>
        <v>448144</v>
      </c>
      <c r="AB651" s="7">
        <f t="shared" si="333"/>
        <v>224072</v>
      </c>
      <c r="AC651" s="19"/>
      <c r="AD651" s="6">
        <f t="shared" si="334"/>
        <v>0</v>
      </c>
      <c r="AE651" s="79">
        <f t="shared" si="335"/>
        <v>-224072</v>
      </c>
      <c r="AG651" s="19">
        <v>8</v>
      </c>
      <c r="AH651" s="253"/>
    </row>
    <row r="652" spans="1:34" s="80" customFormat="1" ht="21.75" customHeight="1">
      <c r="A652" s="19"/>
      <c r="B652" s="254" t="s">
        <v>148</v>
      </c>
      <c r="C652" s="819" t="s">
        <v>149</v>
      </c>
      <c r="D652" s="820"/>
      <c r="E652" s="820"/>
      <c r="F652" s="820"/>
      <c r="G652" s="820"/>
      <c r="H652" s="820"/>
      <c r="I652" s="820"/>
      <c r="J652" s="821"/>
      <c r="K652" s="255" t="s">
        <v>150</v>
      </c>
      <c r="L652" s="162">
        <v>6</v>
      </c>
      <c r="M652" s="163">
        <v>112028</v>
      </c>
      <c r="N652" s="263"/>
      <c r="O652" s="129"/>
      <c r="P652" s="250"/>
      <c r="Q652" s="277"/>
      <c r="R652" s="278"/>
      <c r="S652" s="250"/>
      <c r="T652" s="277"/>
      <c r="U652" s="278"/>
      <c r="V652" s="252"/>
      <c r="W652" s="277"/>
      <c r="X652" s="256"/>
      <c r="Y652" s="257"/>
      <c r="Z652" s="6"/>
      <c r="AA652" s="6"/>
      <c r="AB652" s="7"/>
      <c r="AC652" s="19"/>
      <c r="AD652" s="6"/>
      <c r="AE652" s="79"/>
      <c r="AG652" s="19"/>
      <c r="AH652" s="253"/>
    </row>
    <row r="653" spans="1:34" s="80" customFormat="1" ht="21.75" customHeight="1">
      <c r="A653" s="19"/>
      <c r="B653" s="245" t="s">
        <v>151</v>
      </c>
      <c r="C653" s="828" t="s">
        <v>152</v>
      </c>
      <c r="D653" s="829"/>
      <c r="E653" s="829"/>
      <c r="F653" s="829"/>
      <c r="G653" s="829"/>
      <c r="H653" s="829"/>
      <c r="I653" s="829"/>
      <c r="J653" s="830"/>
      <c r="K653" s="246" t="s">
        <v>150</v>
      </c>
      <c r="L653" s="247">
        <v>30</v>
      </c>
      <c r="M653" s="248">
        <v>102355</v>
      </c>
      <c r="N653" s="249">
        <f>ROUND(L653*M653,2)</f>
        <v>3070650</v>
      </c>
      <c r="O653" s="129"/>
      <c r="P653" s="250">
        <v>29</v>
      </c>
      <c r="Q653" s="277">
        <f t="shared" si="330"/>
        <v>2968295</v>
      </c>
      <c r="R653" s="278"/>
      <c r="S653" s="250"/>
      <c r="T653" s="277">
        <f t="shared" si="336"/>
        <v>0</v>
      </c>
      <c r="U653" s="278"/>
      <c r="V653" s="252">
        <f t="shared" si="315"/>
        <v>29</v>
      </c>
      <c r="W653" s="277">
        <f t="shared" si="331"/>
        <v>2968295</v>
      </c>
      <c r="X653" s="792">
        <f t="shared" si="332"/>
        <v>0.96666666666666667</v>
      </c>
      <c r="Y653" s="793"/>
      <c r="Z653" s="6"/>
      <c r="AA653" s="6">
        <f t="shared" si="324"/>
        <v>2968295</v>
      </c>
      <c r="AB653" s="7">
        <f t="shared" si="333"/>
        <v>102355</v>
      </c>
      <c r="AC653" s="19"/>
      <c r="AD653" s="6">
        <f t="shared" si="334"/>
        <v>0</v>
      </c>
      <c r="AE653" s="79">
        <f t="shared" si="335"/>
        <v>-102355</v>
      </c>
      <c r="AG653" s="19">
        <v>109</v>
      </c>
      <c r="AH653" s="253"/>
    </row>
    <row r="654" spans="1:34" s="80" customFormat="1" ht="21.75" customHeight="1">
      <c r="A654" s="19"/>
      <c r="B654" s="254" t="s">
        <v>151</v>
      </c>
      <c r="C654" s="831" t="s">
        <v>152</v>
      </c>
      <c r="D654" s="832"/>
      <c r="E654" s="832"/>
      <c r="F654" s="832"/>
      <c r="G654" s="832"/>
      <c r="H654" s="832"/>
      <c r="I654" s="832"/>
      <c r="J654" s="833"/>
      <c r="K654" s="255" t="s">
        <v>150</v>
      </c>
      <c r="L654" s="162">
        <v>30</v>
      </c>
      <c r="M654" s="163">
        <v>112246</v>
      </c>
      <c r="N654" s="263"/>
      <c r="O654" s="129"/>
      <c r="P654" s="250"/>
      <c r="Q654" s="277"/>
      <c r="R654" s="278"/>
      <c r="S654" s="250"/>
      <c r="T654" s="277"/>
      <c r="U654" s="278"/>
      <c r="V654" s="252"/>
      <c r="W654" s="277"/>
      <c r="X654" s="256"/>
      <c r="Y654" s="257"/>
      <c r="Z654" s="6"/>
      <c r="AA654" s="6"/>
      <c r="AB654" s="7"/>
      <c r="AC654" s="19"/>
      <c r="AD654" s="6"/>
      <c r="AE654" s="79"/>
      <c r="AG654" s="19"/>
      <c r="AH654" s="253"/>
    </row>
    <row r="655" spans="1:34" s="80" customFormat="1" ht="21.75" customHeight="1">
      <c r="A655" s="19"/>
      <c r="B655" s="245" t="s">
        <v>153</v>
      </c>
      <c r="C655" s="816" t="s">
        <v>154</v>
      </c>
      <c r="D655" s="817"/>
      <c r="E655" s="817"/>
      <c r="F655" s="817"/>
      <c r="G655" s="817"/>
      <c r="H655" s="817"/>
      <c r="I655" s="817"/>
      <c r="J655" s="818"/>
      <c r="K655" s="246" t="s">
        <v>150</v>
      </c>
      <c r="L655" s="247">
        <v>29</v>
      </c>
      <c r="M655" s="248">
        <v>115317</v>
      </c>
      <c r="N655" s="249">
        <f>ROUND(L655*M655,2)</f>
        <v>3344193</v>
      </c>
      <c r="O655" s="129"/>
      <c r="P655" s="250">
        <v>29</v>
      </c>
      <c r="Q655" s="277">
        <f t="shared" si="330"/>
        <v>3344193</v>
      </c>
      <c r="R655" s="278"/>
      <c r="S655" s="250"/>
      <c r="T655" s="277">
        <f t="shared" si="336"/>
        <v>0</v>
      </c>
      <c r="U655" s="278"/>
      <c r="V655" s="252">
        <f t="shared" si="315"/>
        <v>29</v>
      </c>
      <c r="W655" s="277">
        <f t="shared" si="331"/>
        <v>3344193</v>
      </c>
      <c r="X655" s="792">
        <f t="shared" si="332"/>
        <v>1</v>
      </c>
      <c r="Y655" s="793"/>
      <c r="Z655" s="6"/>
      <c r="AA655" s="6">
        <f t="shared" si="324"/>
        <v>3344193</v>
      </c>
      <c r="AB655" s="7">
        <f t="shared" si="333"/>
        <v>0</v>
      </c>
      <c r="AC655" s="19"/>
      <c r="AD655" s="6">
        <f t="shared" si="334"/>
        <v>0</v>
      </c>
      <c r="AE655" s="79">
        <f t="shared" si="335"/>
        <v>0</v>
      </c>
      <c r="AG655" s="19">
        <v>75</v>
      </c>
      <c r="AH655" s="253"/>
    </row>
    <row r="656" spans="1:34" s="80" customFormat="1" ht="21.75" customHeight="1">
      <c r="A656" s="19"/>
      <c r="B656" s="254" t="s">
        <v>153</v>
      </c>
      <c r="C656" s="819" t="s">
        <v>354</v>
      </c>
      <c r="D656" s="820"/>
      <c r="E656" s="820"/>
      <c r="F656" s="820"/>
      <c r="G656" s="820"/>
      <c r="H656" s="820"/>
      <c r="I656" s="820"/>
      <c r="J656" s="821"/>
      <c r="K656" s="255" t="s">
        <v>150</v>
      </c>
      <c r="L656" s="162">
        <v>29</v>
      </c>
      <c r="M656" s="163">
        <f>+M655-AG655</f>
        <v>115242</v>
      </c>
      <c r="N656" s="263"/>
      <c r="O656" s="129"/>
      <c r="P656" s="250"/>
      <c r="Q656" s="277"/>
      <c r="R656" s="278"/>
      <c r="S656" s="250"/>
      <c r="T656" s="277"/>
      <c r="U656" s="278"/>
      <c r="V656" s="252"/>
      <c r="W656" s="277"/>
      <c r="X656" s="256"/>
      <c r="Y656" s="257"/>
      <c r="Z656" s="6"/>
      <c r="AA656" s="6"/>
      <c r="AB656" s="7"/>
      <c r="AC656" s="19"/>
      <c r="AD656" s="6"/>
      <c r="AE656" s="79"/>
      <c r="AG656" s="19"/>
      <c r="AH656" s="253"/>
    </row>
    <row r="657" spans="1:34" s="80" customFormat="1" ht="21.75" customHeight="1">
      <c r="A657" s="19"/>
      <c r="B657" s="258">
        <v>8.3000000000000007</v>
      </c>
      <c r="C657" s="813" t="s">
        <v>270</v>
      </c>
      <c r="D657" s="814"/>
      <c r="E657" s="814"/>
      <c r="F657" s="814"/>
      <c r="G657" s="814"/>
      <c r="H657" s="814"/>
      <c r="I657" s="814"/>
      <c r="J657" s="815"/>
      <c r="K657" s="161"/>
      <c r="L657" s="162"/>
      <c r="M657" s="163"/>
      <c r="N657" s="143">
        <f t="shared" ref="N657:N663" si="337">ROUND(L657*M657,2)</f>
        <v>0</v>
      </c>
      <c r="O657" s="129"/>
      <c r="P657" s="250"/>
      <c r="Q657" s="277">
        <f t="shared" ref="Q657:Q668" si="338">ROUND(M657*P657,2)</f>
        <v>0</v>
      </c>
      <c r="R657" s="278"/>
      <c r="S657" s="250"/>
      <c r="T657" s="277">
        <f t="shared" ref="T657:T666" si="339">ROUND(M657*S657,2)</f>
        <v>0</v>
      </c>
      <c r="U657" s="278"/>
      <c r="V657" s="252">
        <f t="shared" si="315"/>
        <v>0</v>
      </c>
      <c r="W657" s="277">
        <f t="shared" ref="W657:W666" si="340">ROUND(M657*V657,2)</f>
        <v>0</v>
      </c>
      <c r="X657" s="792">
        <f t="shared" ref="X657:X666" si="341">IF(N657=0,0)+IF(N657&gt;0,W657/N657)</f>
        <v>0</v>
      </c>
      <c r="Y657" s="793"/>
      <c r="Z657" s="6"/>
      <c r="AA657" s="6">
        <f t="shared" si="324"/>
        <v>0</v>
      </c>
      <c r="AB657" s="7">
        <f t="shared" ref="AB657:AB667" si="342">+N657-W657</f>
        <v>0</v>
      </c>
      <c r="AC657" s="19"/>
      <c r="AD657" s="6" t="e">
        <f t="shared" ref="AD657:AD667" si="343">+Z657/M657</f>
        <v>#DIV/0!</v>
      </c>
      <c r="AE657" s="79">
        <f t="shared" ref="AE657:AE667" si="344">+W657-N657</f>
        <v>0</v>
      </c>
      <c r="AG657" s="19"/>
      <c r="AH657" s="253"/>
    </row>
    <row r="658" spans="1:34" s="80" customFormat="1" ht="21.75" customHeight="1">
      <c r="A658" s="19"/>
      <c r="B658" s="245" t="s">
        <v>271</v>
      </c>
      <c r="C658" s="816" t="s">
        <v>272</v>
      </c>
      <c r="D658" s="817"/>
      <c r="E658" s="817"/>
      <c r="F658" s="817"/>
      <c r="G658" s="817"/>
      <c r="H658" s="817"/>
      <c r="I658" s="817"/>
      <c r="J658" s="818"/>
      <c r="K658" s="246" t="s">
        <v>145</v>
      </c>
      <c r="L658" s="247">
        <v>65.28</v>
      </c>
      <c r="M658" s="248">
        <v>17878</v>
      </c>
      <c r="N658" s="249">
        <f t="shared" si="337"/>
        <v>1167075.8400000001</v>
      </c>
      <c r="O658" s="129"/>
      <c r="P658" s="250">
        <v>65.28</v>
      </c>
      <c r="Q658" s="277">
        <f t="shared" si="338"/>
        <v>1167075.8400000001</v>
      </c>
      <c r="R658" s="278"/>
      <c r="S658" s="250"/>
      <c r="T658" s="277">
        <f t="shared" si="339"/>
        <v>0</v>
      </c>
      <c r="U658" s="278"/>
      <c r="V658" s="252">
        <f t="shared" si="315"/>
        <v>65.28</v>
      </c>
      <c r="W658" s="277">
        <f t="shared" si="340"/>
        <v>1167075.8400000001</v>
      </c>
      <c r="X658" s="792">
        <f t="shared" si="341"/>
        <v>1</v>
      </c>
      <c r="Y658" s="793"/>
      <c r="Z658" s="6">
        <f>+V655-L655</f>
        <v>0</v>
      </c>
      <c r="AA658" s="6">
        <f t="shared" si="324"/>
        <v>1167075.8400000001</v>
      </c>
      <c r="AB658" s="7">
        <f t="shared" si="342"/>
        <v>0</v>
      </c>
      <c r="AC658" s="19"/>
      <c r="AD658" s="6">
        <f t="shared" si="343"/>
        <v>0</v>
      </c>
      <c r="AE658" s="79">
        <f t="shared" si="344"/>
        <v>0</v>
      </c>
      <c r="AG658" s="19"/>
      <c r="AH658" s="253"/>
    </row>
    <row r="659" spans="1:34" s="80" customFormat="1" ht="21.75" customHeight="1">
      <c r="A659" s="19"/>
      <c r="B659" s="264" t="s">
        <v>271</v>
      </c>
      <c r="C659" s="796" t="s">
        <v>272</v>
      </c>
      <c r="D659" s="797"/>
      <c r="E659" s="797"/>
      <c r="F659" s="797"/>
      <c r="G659" s="797"/>
      <c r="H659" s="797"/>
      <c r="I659" s="797"/>
      <c r="J659" s="798"/>
      <c r="K659" s="161" t="s">
        <v>145</v>
      </c>
      <c r="L659" s="162">
        <v>65.28</v>
      </c>
      <c r="M659" s="163">
        <v>17604</v>
      </c>
      <c r="N659" s="143"/>
      <c r="O659" s="129"/>
      <c r="P659" s="250"/>
      <c r="Q659" s="277"/>
      <c r="R659" s="278"/>
      <c r="S659" s="250"/>
      <c r="T659" s="277"/>
      <c r="U659" s="278"/>
      <c r="V659" s="252"/>
      <c r="W659" s="277"/>
      <c r="X659" s="256"/>
      <c r="Y659" s="257"/>
      <c r="Z659" s="6"/>
      <c r="AA659" s="6"/>
      <c r="AB659" s="7"/>
      <c r="AC659" s="19"/>
      <c r="AD659" s="6"/>
      <c r="AE659" s="79"/>
      <c r="AG659" s="19"/>
      <c r="AH659" s="253"/>
    </row>
    <row r="660" spans="1:34" s="80" customFormat="1" ht="21.75" customHeight="1">
      <c r="A660" s="19"/>
      <c r="B660" s="258">
        <v>8.4</v>
      </c>
      <c r="C660" s="813" t="s">
        <v>155</v>
      </c>
      <c r="D660" s="814"/>
      <c r="E660" s="814"/>
      <c r="F660" s="814"/>
      <c r="G660" s="814"/>
      <c r="H660" s="814"/>
      <c r="I660" s="814"/>
      <c r="J660" s="815"/>
      <c r="K660" s="161"/>
      <c r="L660" s="162"/>
      <c r="M660" s="163"/>
      <c r="N660" s="143">
        <f t="shared" si="337"/>
        <v>0</v>
      </c>
      <c r="O660" s="129"/>
      <c r="P660" s="250"/>
      <c r="Q660" s="277">
        <f t="shared" si="338"/>
        <v>0</v>
      </c>
      <c r="R660" s="278"/>
      <c r="S660" s="250"/>
      <c r="T660" s="277">
        <f t="shared" si="339"/>
        <v>0</v>
      </c>
      <c r="U660" s="278"/>
      <c r="V660" s="252">
        <f t="shared" si="315"/>
        <v>0</v>
      </c>
      <c r="W660" s="277">
        <f t="shared" si="340"/>
        <v>0</v>
      </c>
      <c r="X660" s="792">
        <f t="shared" si="341"/>
        <v>0</v>
      </c>
      <c r="Y660" s="793"/>
      <c r="Z660" s="6"/>
      <c r="AA660" s="6">
        <f t="shared" si="324"/>
        <v>0</v>
      </c>
      <c r="AB660" s="7">
        <f t="shared" si="342"/>
        <v>0</v>
      </c>
      <c r="AC660" s="19"/>
      <c r="AD660" s="6" t="e">
        <f t="shared" si="343"/>
        <v>#DIV/0!</v>
      </c>
      <c r="AE660" s="79">
        <f t="shared" si="344"/>
        <v>0</v>
      </c>
      <c r="AG660" s="19"/>
      <c r="AH660" s="253"/>
    </row>
    <row r="661" spans="1:34" s="80" customFormat="1" ht="30" customHeight="1">
      <c r="A661" s="19"/>
      <c r="B661" s="254" t="s">
        <v>156</v>
      </c>
      <c r="C661" s="819" t="s">
        <v>157</v>
      </c>
      <c r="D661" s="820"/>
      <c r="E661" s="820"/>
      <c r="F661" s="820"/>
      <c r="G661" s="820"/>
      <c r="H661" s="820"/>
      <c r="I661" s="820"/>
      <c r="J661" s="821"/>
      <c r="K661" s="255" t="s">
        <v>150</v>
      </c>
      <c r="L661" s="162">
        <v>2</v>
      </c>
      <c r="M661" s="163">
        <v>390288</v>
      </c>
      <c r="N661" s="263">
        <f t="shared" si="337"/>
        <v>780576</v>
      </c>
      <c r="O661" s="129"/>
      <c r="P661" s="250">
        <v>1</v>
      </c>
      <c r="Q661" s="277">
        <f t="shared" si="338"/>
        <v>390288</v>
      </c>
      <c r="R661" s="278"/>
      <c r="S661" s="250"/>
      <c r="T661" s="277">
        <f t="shared" si="339"/>
        <v>0</v>
      </c>
      <c r="U661" s="278"/>
      <c r="V661" s="252">
        <f t="shared" si="315"/>
        <v>1</v>
      </c>
      <c r="W661" s="277">
        <f t="shared" si="340"/>
        <v>390288</v>
      </c>
      <c r="X661" s="792">
        <f t="shared" si="341"/>
        <v>0.5</v>
      </c>
      <c r="Y661" s="793"/>
      <c r="Z661" s="6"/>
      <c r="AA661" s="6">
        <f t="shared" si="324"/>
        <v>390288</v>
      </c>
      <c r="AB661" s="7">
        <f t="shared" si="342"/>
        <v>390288</v>
      </c>
      <c r="AC661" s="19"/>
      <c r="AD661" s="6">
        <f t="shared" si="343"/>
        <v>0</v>
      </c>
      <c r="AE661" s="79">
        <f t="shared" si="344"/>
        <v>-390288</v>
      </c>
      <c r="AG661" s="19">
        <v>783</v>
      </c>
      <c r="AH661" s="253"/>
    </row>
    <row r="662" spans="1:34" s="80" customFormat="1" ht="21.75" customHeight="1">
      <c r="A662" s="19"/>
      <c r="B662" s="258">
        <v>8.6999999999999993</v>
      </c>
      <c r="C662" s="813" t="s">
        <v>273</v>
      </c>
      <c r="D662" s="814"/>
      <c r="E662" s="814"/>
      <c r="F662" s="814"/>
      <c r="G662" s="814"/>
      <c r="H662" s="814"/>
      <c r="I662" s="814"/>
      <c r="J662" s="815"/>
      <c r="K662" s="161"/>
      <c r="L662" s="162"/>
      <c r="M662" s="163"/>
      <c r="N662" s="143">
        <f t="shared" si="337"/>
        <v>0</v>
      </c>
      <c r="O662" s="129"/>
      <c r="P662" s="250"/>
      <c r="Q662" s="277">
        <f t="shared" si="338"/>
        <v>0</v>
      </c>
      <c r="R662" s="278"/>
      <c r="S662" s="250"/>
      <c r="T662" s="277">
        <f t="shared" si="339"/>
        <v>0</v>
      </c>
      <c r="U662" s="278"/>
      <c r="V662" s="252">
        <f t="shared" si="315"/>
        <v>0</v>
      </c>
      <c r="W662" s="277">
        <f t="shared" si="340"/>
        <v>0</v>
      </c>
      <c r="X662" s="792">
        <f t="shared" si="341"/>
        <v>0</v>
      </c>
      <c r="Y662" s="793"/>
      <c r="Z662" s="6"/>
      <c r="AA662" s="6">
        <f t="shared" si="324"/>
        <v>0</v>
      </c>
      <c r="AB662" s="7">
        <f t="shared" si="342"/>
        <v>0</v>
      </c>
      <c r="AC662" s="19"/>
      <c r="AD662" s="6" t="e">
        <f t="shared" si="343"/>
        <v>#DIV/0!</v>
      </c>
      <c r="AE662" s="79">
        <f t="shared" si="344"/>
        <v>0</v>
      </c>
      <c r="AG662" s="19"/>
      <c r="AH662" s="253"/>
    </row>
    <row r="663" spans="1:34" s="80" customFormat="1" ht="21.75" customHeight="1">
      <c r="A663" s="19"/>
      <c r="B663" s="245" t="s">
        <v>274</v>
      </c>
      <c r="C663" s="816" t="s">
        <v>275</v>
      </c>
      <c r="D663" s="817"/>
      <c r="E663" s="817"/>
      <c r="F663" s="817"/>
      <c r="G663" s="817"/>
      <c r="H663" s="817"/>
      <c r="I663" s="817"/>
      <c r="J663" s="818"/>
      <c r="K663" s="246" t="s">
        <v>150</v>
      </c>
      <c r="L663" s="247">
        <v>1</v>
      </c>
      <c r="M663" s="248">
        <v>1143517</v>
      </c>
      <c r="N663" s="249">
        <f t="shared" si="337"/>
        <v>1143517</v>
      </c>
      <c r="O663" s="129"/>
      <c r="P663" s="164">
        <v>1</v>
      </c>
      <c r="Q663" s="143">
        <f t="shared" si="338"/>
        <v>1143517</v>
      </c>
      <c r="R663" s="129"/>
      <c r="S663" s="164"/>
      <c r="T663" s="143">
        <f t="shared" si="339"/>
        <v>0</v>
      </c>
      <c r="U663" s="129"/>
      <c r="V663" s="144">
        <f t="shared" si="315"/>
        <v>1</v>
      </c>
      <c r="W663" s="143">
        <f t="shared" si="340"/>
        <v>1143517</v>
      </c>
      <c r="X663" s="792">
        <f t="shared" si="341"/>
        <v>1</v>
      </c>
      <c r="Y663" s="793"/>
      <c r="Z663" s="6"/>
      <c r="AA663" s="6">
        <f t="shared" si="324"/>
        <v>1143517</v>
      </c>
      <c r="AB663" s="7">
        <f t="shared" si="342"/>
        <v>0</v>
      </c>
      <c r="AC663" s="19"/>
      <c r="AD663" s="6">
        <f t="shared" si="343"/>
        <v>0</v>
      </c>
      <c r="AE663" s="79">
        <f t="shared" si="344"/>
        <v>0</v>
      </c>
      <c r="AG663" s="19">
        <v>788</v>
      </c>
      <c r="AH663" s="253"/>
    </row>
    <row r="664" spans="1:34" s="80" customFormat="1" ht="21.75" customHeight="1">
      <c r="A664" s="19"/>
      <c r="B664" s="254" t="s">
        <v>274</v>
      </c>
      <c r="C664" s="819" t="s">
        <v>275</v>
      </c>
      <c r="D664" s="820"/>
      <c r="E664" s="820"/>
      <c r="F664" s="820"/>
      <c r="G664" s="820"/>
      <c r="H664" s="820"/>
      <c r="I664" s="820"/>
      <c r="J664" s="821"/>
      <c r="K664" s="255" t="s">
        <v>150</v>
      </c>
      <c r="L664" s="162">
        <v>1</v>
      </c>
      <c r="M664" s="163">
        <v>1142729</v>
      </c>
      <c r="N664" s="263"/>
      <c r="O664" s="129"/>
      <c r="P664" s="164"/>
      <c r="Q664" s="143"/>
      <c r="R664" s="129"/>
      <c r="S664" s="164"/>
      <c r="T664" s="143"/>
      <c r="U664" s="129"/>
      <c r="V664" s="144"/>
      <c r="W664" s="143"/>
      <c r="X664" s="256"/>
      <c r="Y664" s="257"/>
      <c r="Z664" s="6"/>
      <c r="AA664" s="6"/>
      <c r="AB664" s="7"/>
      <c r="AC664" s="19"/>
      <c r="AD664" s="6"/>
      <c r="AE664" s="79"/>
      <c r="AG664" s="19"/>
      <c r="AH664" s="253"/>
    </row>
    <row r="665" spans="1:34" s="80" customFormat="1" ht="21.75" customHeight="1">
      <c r="A665" s="19"/>
      <c r="B665" s="492">
        <v>9</v>
      </c>
      <c r="C665" s="807" t="s">
        <v>158</v>
      </c>
      <c r="D665" s="808"/>
      <c r="E665" s="808"/>
      <c r="F665" s="808"/>
      <c r="G665" s="808"/>
      <c r="H665" s="808"/>
      <c r="I665" s="808"/>
      <c r="J665" s="809"/>
      <c r="K665" s="493"/>
      <c r="L665" s="494"/>
      <c r="M665" s="495"/>
      <c r="N665" s="495"/>
      <c r="O665" s="111"/>
      <c r="P665" s="164"/>
      <c r="Q665" s="143">
        <f t="shared" si="338"/>
        <v>0</v>
      </c>
      <c r="R665" s="129"/>
      <c r="S665" s="164"/>
      <c r="T665" s="143">
        <f t="shared" si="339"/>
        <v>0</v>
      </c>
      <c r="U665" s="129"/>
      <c r="V665" s="144">
        <f t="shared" si="315"/>
        <v>0</v>
      </c>
      <c r="W665" s="143">
        <f t="shared" si="340"/>
        <v>0</v>
      </c>
      <c r="X665" s="792">
        <f t="shared" si="341"/>
        <v>0</v>
      </c>
      <c r="Y665" s="793"/>
      <c r="Z665" s="6"/>
      <c r="AA665" s="6">
        <f t="shared" si="324"/>
        <v>0</v>
      </c>
      <c r="AB665" s="7">
        <f t="shared" si="342"/>
        <v>0</v>
      </c>
      <c r="AC665" s="19"/>
      <c r="AD665" s="6" t="e">
        <f t="shared" si="343"/>
        <v>#DIV/0!</v>
      </c>
      <c r="AE665" s="79">
        <f t="shared" si="344"/>
        <v>0</v>
      </c>
      <c r="AG665" s="19"/>
      <c r="AH665" s="253"/>
    </row>
    <row r="666" spans="1:34" s="80" customFormat="1" ht="21.75" customHeight="1">
      <c r="A666" s="19"/>
      <c r="B666" s="258">
        <v>9.1</v>
      </c>
      <c r="C666" s="813" t="s">
        <v>159</v>
      </c>
      <c r="D666" s="814"/>
      <c r="E666" s="814"/>
      <c r="F666" s="814"/>
      <c r="G666" s="814"/>
      <c r="H666" s="814"/>
      <c r="I666" s="814"/>
      <c r="J666" s="815"/>
      <c r="K666" s="161"/>
      <c r="L666" s="162"/>
      <c r="M666" s="163"/>
      <c r="N666" s="143">
        <f>ROUND(L666*M666,2)</f>
        <v>0</v>
      </c>
      <c r="O666" s="129"/>
      <c r="P666" s="164"/>
      <c r="Q666" s="143">
        <f t="shared" si="338"/>
        <v>0</v>
      </c>
      <c r="R666" s="129"/>
      <c r="S666" s="164"/>
      <c r="T666" s="143">
        <f t="shared" si="339"/>
        <v>0</v>
      </c>
      <c r="U666" s="129"/>
      <c r="V666" s="144">
        <f t="shared" si="315"/>
        <v>0</v>
      </c>
      <c r="W666" s="143">
        <f t="shared" si="340"/>
        <v>0</v>
      </c>
      <c r="X666" s="792">
        <f t="shared" si="341"/>
        <v>0</v>
      </c>
      <c r="Y666" s="793"/>
      <c r="Z666" s="6"/>
      <c r="AA666" s="6">
        <f t="shared" si="324"/>
        <v>0</v>
      </c>
      <c r="AB666" s="7">
        <f t="shared" si="342"/>
        <v>0</v>
      </c>
      <c r="AC666" s="19"/>
      <c r="AD666" s="6" t="e">
        <f t="shared" si="343"/>
        <v>#DIV/0!</v>
      </c>
      <c r="AE666" s="79">
        <f t="shared" si="344"/>
        <v>0</v>
      </c>
      <c r="AG666" s="19"/>
      <c r="AH666" s="253"/>
    </row>
    <row r="667" spans="1:34" s="80" customFormat="1" ht="21.75" customHeight="1">
      <c r="A667" s="19"/>
      <c r="B667" s="351" t="s">
        <v>160</v>
      </c>
      <c r="C667" s="816" t="s">
        <v>161</v>
      </c>
      <c r="D667" s="817"/>
      <c r="E667" s="817"/>
      <c r="F667" s="817"/>
      <c r="G667" s="817"/>
      <c r="H667" s="817"/>
      <c r="I667" s="817"/>
      <c r="J667" s="818"/>
      <c r="K667" s="246" t="s">
        <v>74</v>
      </c>
      <c r="L667" s="247">
        <v>148.4</v>
      </c>
      <c r="M667" s="497">
        <v>18515</v>
      </c>
      <c r="N667" s="249">
        <f>ROUND(L667*M667,2)</f>
        <v>2747626</v>
      </c>
      <c r="O667" s="129"/>
      <c r="P667" s="250">
        <v>148.4</v>
      </c>
      <c r="Q667" s="656">
        <f t="shared" si="338"/>
        <v>2747626</v>
      </c>
      <c r="R667" s="129"/>
      <c r="S667" s="250"/>
      <c r="T667" s="143"/>
      <c r="U667" s="251"/>
      <c r="V667" s="252">
        <f>P667+S667</f>
        <v>148.4</v>
      </c>
      <c r="W667" s="143">
        <f>ROUND(M667*V667,2)</f>
        <v>2747626</v>
      </c>
      <c r="X667" s="792">
        <f>IF(N667=0,0)+IF(N667&gt;0,W667/N667)</f>
        <v>1</v>
      </c>
      <c r="Y667" s="793"/>
      <c r="Z667" s="6">
        <v>985416.5</v>
      </c>
      <c r="AA667" s="6">
        <f t="shared" si="324"/>
        <v>1762209.5</v>
      </c>
      <c r="AB667" s="7">
        <f t="shared" si="342"/>
        <v>0</v>
      </c>
      <c r="AC667" s="19"/>
      <c r="AD667" s="6">
        <f t="shared" si="343"/>
        <v>53.222603294625976</v>
      </c>
      <c r="AE667" s="79">
        <f t="shared" si="344"/>
        <v>0</v>
      </c>
      <c r="AG667" s="19">
        <v>96</v>
      </c>
      <c r="AH667" s="253"/>
    </row>
    <row r="668" spans="1:34" s="80" customFormat="1" ht="21.75" customHeight="1">
      <c r="A668" s="19"/>
      <c r="B668" s="254" t="s">
        <v>160</v>
      </c>
      <c r="C668" s="819" t="s">
        <v>161</v>
      </c>
      <c r="D668" s="820"/>
      <c r="E668" s="820"/>
      <c r="F668" s="820"/>
      <c r="G668" s="820"/>
      <c r="H668" s="820"/>
      <c r="I668" s="820"/>
      <c r="J668" s="821"/>
      <c r="K668" s="255" t="s">
        <v>74</v>
      </c>
      <c r="L668" s="162">
        <v>148.4</v>
      </c>
      <c r="M668" s="163">
        <f>+M667-AG667</f>
        <v>18419</v>
      </c>
      <c r="N668" s="143"/>
      <c r="O668" s="129"/>
      <c r="P668" s="250">
        <v>-53.5</v>
      </c>
      <c r="Q668" s="277">
        <f t="shared" si="338"/>
        <v>-985416.5</v>
      </c>
      <c r="R668" s="129"/>
      <c r="S668" s="261">
        <v>53.5</v>
      </c>
      <c r="T668" s="143">
        <f>ROUND(M668*S668,2)</f>
        <v>985416.5</v>
      </c>
      <c r="U668" s="251"/>
      <c r="V668" s="252"/>
      <c r="W668" s="143"/>
      <c r="X668" s="256"/>
      <c r="Y668" s="257"/>
      <c r="Z668" s="6"/>
      <c r="AA668" s="6"/>
      <c r="AB668" s="7"/>
      <c r="AC668" s="19"/>
      <c r="AD668" s="6"/>
      <c r="AE668" s="79"/>
      <c r="AG668" s="19"/>
      <c r="AH668" s="253"/>
    </row>
    <row r="669" spans="1:34" s="80" customFormat="1" ht="21.75" customHeight="1">
      <c r="A669" s="19"/>
      <c r="B669" s="258">
        <v>9.1999999999999993</v>
      </c>
      <c r="C669" s="813" t="s">
        <v>276</v>
      </c>
      <c r="D669" s="814"/>
      <c r="E669" s="814"/>
      <c r="F669" s="814"/>
      <c r="G669" s="814"/>
      <c r="H669" s="814"/>
      <c r="I669" s="814"/>
      <c r="J669" s="815"/>
      <c r="K669" s="161"/>
      <c r="L669" s="162"/>
      <c r="M669" s="163"/>
      <c r="N669" s="143">
        <f>ROUND(L669*M669,2)</f>
        <v>0</v>
      </c>
      <c r="O669" s="129"/>
      <c r="P669" s="250"/>
      <c r="Q669" s="277">
        <f t="shared" ref="Q669:Q703" si="345">ROUND(M669*P669,2)</f>
        <v>0</v>
      </c>
      <c r="R669" s="278"/>
      <c r="S669" s="250"/>
      <c r="T669" s="277"/>
      <c r="U669" s="278"/>
      <c r="V669" s="252">
        <f t="shared" si="315"/>
        <v>0</v>
      </c>
      <c r="W669" s="277">
        <f t="shared" ref="W669:W703" si="346">ROUND(M669*V669,2)</f>
        <v>0</v>
      </c>
      <c r="X669" s="792">
        <f t="shared" ref="X669:X703" si="347">IF(N669=0,0)+IF(N669&gt;0,W669/N669)</f>
        <v>0</v>
      </c>
      <c r="Y669" s="793"/>
      <c r="Z669" s="6"/>
      <c r="AA669" s="6">
        <f t="shared" si="324"/>
        <v>0</v>
      </c>
      <c r="AB669" s="7">
        <f t="shared" ref="AB669:AB703" si="348">+N669-W669</f>
        <v>0</v>
      </c>
      <c r="AC669" s="19"/>
      <c r="AD669" s="6" t="e">
        <f t="shared" ref="AD669:AD703" si="349">+Z669/M669</f>
        <v>#DIV/0!</v>
      </c>
      <c r="AE669" s="79">
        <f t="shared" ref="AE669:AE703" si="350">+W669-N669</f>
        <v>0</v>
      </c>
      <c r="AG669" s="19"/>
      <c r="AH669" s="253"/>
    </row>
    <row r="670" spans="1:34" s="80" customFormat="1" ht="21.75" customHeight="1">
      <c r="A670" s="19"/>
      <c r="B670" s="245" t="s">
        <v>277</v>
      </c>
      <c r="C670" s="816" t="s">
        <v>278</v>
      </c>
      <c r="D670" s="817"/>
      <c r="E670" s="817"/>
      <c r="F670" s="817"/>
      <c r="G670" s="817"/>
      <c r="H670" s="817"/>
      <c r="I670" s="817"/>
      <c r="J670" s="818"/>
      <c r="K670" s="246" t="s">
        <v>74</v>
      </c>
      <c r="L670" s="247">
        <v>8.18</v>
      </c>
      <c r="M670" s="248">
        <v>22237</v>
      </c>
      <c r="N670" s="249">
        <f>ROUND(L670*M670,2)</f>
        <v>181898.66</v>
      </c>
      <c r="O670" s="129"/>
      <c r="P670" s="250">
        <v>8.1809999999999992</v>
      </c>
      <c r="Q670" s="277">
        <f t="shared" si="345"/>
        <v>181920.9</v>
      </c>
      <c r="R670" s="278"/>
      <c r="S670" s="250"/>
      <c r="T670" s="277">
        <f t="shared" ref="T670:T703" si="351">ROUND(M670*S670,2)</f>
        <v>0</v>
      </c>
      <c r="U670" s="278"/>
      <c r="V670" s="252">
        <f t="shared" si="315"/>
        <v>8.1809999999999992</v>
      </c>
      <c r="W670" s="277">
        <f t="shared" si="346"/>
        <v>181920.9</v>
      </c>
      <c r="X670" s="792">
        <f t="shared" si="347"/>
        <v>1.0001222658814528</v>
      </c>
      <c r="Y670" s="793"/>
      <c r="Z670" s="6"/>
      <c r="AA670" s="6">
        <f t="shared" si="324"/>
        <v>181920.9</v>
      </c>
      <c r="AB670" s="7">
        <f t="shared" si="348"/>
        <v>-22.239999999990687</v>
      </c>
      <c r="AC670" s="19"/>
      <c r="AD670" s="6">
        <f t="shared" si="349"/>
        <v>0</v>
      </c>
      <c r="AE670" s="79">
        <f t="shared" si="350"/>
        <v>22.239999999990687</v>
      </c>
      <c r="AG670" s="19">
        <v>40</v>
      </c>
      <c r="AH670" s="253"/>
    </row>
    <row r="671" spans="1:34" s="80" customFormat="1" ht="21.75" customHeight="1">
      <c r="A671" s="19"/>
      <c r="B671" s="254" t="s">
        <v>277</v>
      </c>
      <c r="C671" s="819" t="s">
        <v>278</v>
      </c>
      <c r="D671" s="820"/>
      <c r="E671" s="820"/>
      <c r="F671" s="820"/>
      <c r="G671" s="820"/>
      <c r="H671" s="820"/>
      <c r="I671" s="820"/>
      <c r="J671" s="821"/>
      <c r="K671" s="255" t="s">
        <v>74</v>
      </c>
      <c r="L671" s="162">
        <v>8.18</v>
      </c>
      <c r="M671" s="163">
        <v>22197</v>
      </c>
      <c r="N671" s="263"/>
      <c r="O671" s="129"/>
      <c r="P671" s="250"/>
      <c r="Q671" s="277"/>
      <c r="R671" s="278"/>
      <c r="S671" s="250"/>
      <c r="T671" s="277"/>
      <c r="U671" s="278"/>
      <c r="V671" s="252"/>
      <c r="W671" s="277"/>
      <c r="X671" s="256"/>
      <c r="Y671" s="257"/>
      <c r="Z671" s="6"/>
      <c r="AA671" s="6"/>
      <c r="AB671" s="7"/>
      <c r="AC671" s="19"/>
      <c r="AD671" s="6"/>
      <c r="AE671" s="79"/>
      <c r="AG671" s="19"/>
      <c r="AH671" s="253"/>
    </row>
    <row r="672" spans="1:34" s="80" customFormat="1" ht="21.75" customHeight="1">
      <c r="A672" s="19"/>
      <c r="B672" s="492">
        <v>10</v>
      </c>
      <c r="C672" s="807" t="s">
        <v>162</v>
      </c>
      <c r="D672" s="808"/>
      <c r="E672" s="808"/>
      <c r="F672" s="808"/>
      <c r="G672" s="808"/>
      <c r="H672" s="808"/>
      <c r="I672" s="808"/>
      <c r="J672" s="809"/>
      <c r="K672" s="493"/>
      <c r="L672" s="494"/>
      <c r="M672" s="495"/>
      <c r="N672" s="495"/>
      <c r="O672" s="111"/>
      <c r="P672" s="164"/>
      <c r="Q672" s="143">
        <f t="shared" si="345"/>
        <v>0</v>
      </c>
      <c r="R672" s="129"/>
      <c r="S672" s="164"/>
      <c r="T672" s="143">
        <f t="shared" si="351"/>
        <v>0</v>
      </c>
      <c r="U672" s="129"/>
      <c r="V672" s="144">
        <f t="shared" si="315"/>
        <v>0</v>
      </c>
      <c r="W672" s="143">
        <f t="shared" si="346"/>
        <v>0</v>
      </c>
      <c r="X672" s="792">
        <f t="shared" si="347"/>
        <v>0</v>
      </c>
      <c r="Y672" s="793"/>
      <c r="Z672" s="6">
        <f>+V670-L670</f>
        <v>9.9999999999944578E-4</v>
      </c>
      <c r="AA672" s="6">
        <f t="shared" si="324"/>
        <v>-9.9999999999944578E-4</v>
      </c>
      <c r="AB672" s="7">
        <f t="shared" si="348"/>
        <v>0</v>
      </c>
      <c r="AC672" s="19"/>
      <c r="AD672" s="6" t="e">
        <f t="shared" si="349"/>
        <v>#DIV/0!</v>
      </c>
      <c r="AE672" s="79">
        <f t="shared" si="350"/>
        <v>0</v>
      </c>
      <c r="AG672" s="19"/>
      <c r="AH672" s="253"/>
    </row>
    <row r="673" spans="1:34" s="80" customFormat="1" ht="21.75" customHeight="1">
      <c r="A673" s="19"/>
      <c r="B673" s="258">
        <v>10.199999999999999</v>
      </c>
      <c r="C673" s="813" t="s">
        <v>163</v>
      </c>
      <c r="D673" s="814"/>
      <c r="E673" s="814"/>
      <c r="F673" s="814"/>
      <c r="G673" s="814"/>
      <c r="H673" s="814"/>
      <c r="I673" s="814"/>
      <c r="J673" s="815"/>
      <c r="K673" s="161"/>
      <c r="L673" s="162"/>
      <c r="M673" s="163"/>
      <c r="N673" s="143">
        <f>ROUND(L673*M673,2)</f>
        <v>0</v>
      </c>
      <c r="O673" s="129"/>
      <c r="P673" s="164"/>
      <c r="Q673" s="143">
        <f t="shared" si="345"/>
        <v>0</v>
      </c>
      <c r="R673" s="129"/>
      <c r="S673" s="164"/>
      <c r="T673" s="143">
        <f t="shared" si="351"/>
        <v>0</v>
      </c>
      <c r="U673" s="129"/>
      <c r="V673" s="144">
        <f t="shared" si="315"/>
        <v>0</v>
      </c>
      <c r="W673" s="143">
        <f t="shared" si="346"/>
        <v>0</v>
      </c>
      <c r="X673" s="792">
        <f t="shared" si="347"/>
        <v>0</v>
      </c>
      <c r="Y673" s="793"/>
      <c r="Z673" s="6"/>
      <c r="AA673" s="6">
        <f t="shared" si="324"/>
        <v>0</v>
      </c>
      <c r="AB673" s="7">
        <f t="shared" si="348"/>
        <v>0</v>
      </c>
      <c r="AC673" s="19"/>
      <c r="AD673" s="6" t="e">
        <f t="shared" si="349"/>
        <v>#DIV/0!</v>
      </c>
      <c r="AE673" s="79">
        <f t="shared" si="350"/>
        <v>0</v>
      </c>
      <c r="AG673" s="19"/>
      <c r="AH673" s="253"/>
    </row>
    <row r="674" spans="1:34" s="80" customFormat="1" ht="21.75" customHeight="1">
      <c r="A674" s="19"/>
      <c r="B674" s="254" t="s">
        <v>164</v>
      </c>
      <c r="C674" s="819" t="s">
        <v>165</v>
      </c>
      <c r="D674" s="820"/>
      <c r="E674" s="820"/>
      <c r="F674" s="820"/>
      <c r="G674" s="820"/>
      <c r="H674" s="820"/>
      <c r="I674" s="820"/>
      <c r="J674" s="821"/>
      <c r="K674" s="255" t="s">
        <v>74</v>
      </c>
      <c r="L674" s="162">
        <v>206.49</v>
      </c>
      <c r="M674" s="163">
        <v>53532</v>
      </c>
      <c r="N674" s="263">
        <f>ROUND(L674*M674,2)</f>
        <v>11053822.68</v>
      </c>
      <c r="O674" s="129"/>
      <c r="P674" s="164"/>
      <c r="Q674" s="143">
        <f t="shared" si="345"/>
        <v>0</v>
      </c>
      <c r="R674" s="129"/>
      <c r="S674" s="164"/>
      <c r="T674" s="143">
        <f t="shared" si="351"/>
        <v>0</v>
      </c>
      <c r="U674" s="129"/>
      <c r="V674" s="144">
        <f t="shared" si="315"/>
        <v>0</v>
      </c>
      <c r="W674" s="143">
        <f t="shared" si="346"/>
        <v>0</v>
      </c>
      <c r="X674" s="792">
        <f t="shared" si="347"/>
        <v>0</v>
      </c>
      <c r="Y674" s="793"/>
      <c r="Z674" s="6"/>
      <c r="AA674" s="6">
        <f t="shared" si="324"/>
        <v>0</v>
      </c>
      <c r="AB674" s="7">
        <f t="shared" si="348"/>
        <v>11053822.68</v>
      </c>
      <c r="AC674" s="19"/>
      <c r="AD674" s="6">
        <f t="shared" si="349"/>
        <v>0</v>
      </c>
      <c r="AE674" s="79">
        <f t="shared" si="350"/>
        <v>-11053822.68</v>
      </c>
      <c r="AG674" s="19">
        <v>426</v>
      </c>
      <c r="AH674" s="253"/>
    </row>
    <row r="675" spans="1:34" s="80" customFormat="1" ht="21.75" customHeight="1">
      <c r="A675" s="19"/>
      <c r="B675" s="492">
        <v>11</v>
      </c>
      <c r="C675" s="807" t="s">
        <v>166</v>
      </c>
      <c r="D675" s="808"/>
      <c r="E675" s="808"/>
      <c r="F675" s="808"/>
      <c r="G675" s="808"/>
      <c r="H675" s="808"/>
      <c r="I675" s="808"/>
      <c r="J675" s="809"/>
      <c r="K675" s="493"/>
      <c r="L675" s="494"/>
      <c r="M675" s="495"/>
      <c r="N675" s="495"/>
      <c r="O675" s="111"/>
      <c r="P675" s="164"/>
      <c r="Q675" s="143">
        <f t="shared" si="345"/>
        <v>0</v>
      </c>
      <c r="R675" s="129"/>
      <c r="S675" s="164"/>
      <c r="T675" s="143">
        <f t="shared" si="351"/>
        <v>0</v>
      </c>
      <c r="U675" s="129"/>
      <c r="V675" s="144">
        <f t="shared" si="315"/>
        <v>0</v>
      </c>
      <c r="W675" s="143">
        <f t="shared" si="346"/>
        <v>0</v>
      </c>
      <c r="X675" s="792">
        <f t="shared" si="347"/>
        <v>0</v>
      </c>
      <c r="Y675" s="793"/>
      <c r="Z675" s="6"/>
      <c r="AA675" s="6">
        <f t="shared" si="324"/>
        <v>0</v>
      </c>
      <c r="AB675" s="7">
        <f t="shared" si="348"/>
        <v>0</v>
      </c>
      <c r="AC675" s="19"/>
      <c r="AD675" s="6" t="e">
        <f t="shared" si="349"/>
        <v>#DIV/0!</v>
      </c>
      <c r="AE675" s="79">
        <f t="shared" si="350"/>
        <v>0</v>
      </c>
      <c r="AG675" s="19"/>
      <c r="AH675" s="253"/>
    </row>
    <row r="676" spans="1:34" s="80" customFormat="1" ht="21.75" customHeight="1">
      <c r="A676" s="19"/>
      <c r="B676" s="258">
        <v>11.2</v>
      </c>
      <c r="C676" s="813" t="s">
        <v>167</v>
      </c>
      <c r="D676" s="814"/>
      <c r="E676" s="814"/>
      <c r="F676" s="814"/>
      <c r="G676" s="814"/>
      <c r="H676" s="814"/>
      <c r="I676" s="814"/>
      <c r="J676" s="815"/>
      <c r="K676" s="161"/>
      <c r="L676" s="162"/>
      <c r="M676" s="163"/>
      <c r="N676" s="143">
        <f t="shared" ref="N676:N684" si="352">ROUND(L676*M676,2)</f>
        <v>0</v>
      </c>
      <c r="O676" s="129"/>
      <c r="P676" s="164"/>
      <c r="Q676" s="143">
        <f t="shared" si="345"/>
        <v>0</v>
      </c>
      <c r="R676" s="129"/>
      <c r="S676" s="164"/>
      <c r="T676" s="143">
        <f t="shared" si="351"/>
        <v>0</v>
      </c>
      <c r="U676" s="129"/>
      <c r="V676" s="144">
        <f t="shared" si="315"/>
        <v>0</v>
      </c>
      <c r="W676" s="143">
        <f t="shared" si="346"/>
        <v>0</v>
      </c>
      <c r="X676" s="792">
        <f t="shared" si="347"/>
        <v>0</v>
      </c>
      <c r="Y676" s="793"/>
      <c r="Z676" s="6"/>
      <c r="AA676" s="6">
        <f t="shared" si="324"/>
        <v>0</v>
      </c>
      <c r="AB676" s="7">
        <f t="shared" si="348"/>
        <v>0</v>
      </c>
      <c r="AC676" s="19"/>
      <c r="AD676" s="6" t="e">
        <f t="shared" si="349"/>
        <v>#DIV/0!</v>
      </c>
      <c r="AE676" s="79">
        <f t="shared" si="350"/>
        <v>0</v>
      </c>
      <c r="AG676" s="19"/>
      <c r="AH676" s="253"/>
    </row>
    <row r="677" spans="1:34" s="80" customFormat="1" ht="42" customHeight="1">
      <c r="A677" s="19"/>
      <c r="B677" s="245" t="s">
        <v>168</v>
      </c>
      <c r="C677" s="816" t="s">
        <v>169</v>
      </c>
      <c r="D677" s="817"/>
      <c r="E677" s="817"/>
      <c r="F677" s="817"/>
      <c r="G677" s="817"/>
      <c r="H677" s="817"/>
      <c r="I677" s="817"/>
      <c r="J677" s="818"/>
      <c r="K677" s="246" t="s">
        <v>125</v>
      </c>
      <c r="L677" s="247">
        <v>753.14</v>
      </c>
      <c r="M677" s="248">
        <v>11416</v>
      </c>
      <c r="N677" s="249">
        <f t="shared" si="352"/>
        <v>8597846.2400000002</v>
      </c>
      <c r="O677" s="129"/>
      <c r="P677" s="261">
        <v>753.1386</v>
      </c>
      <c r="Q677" s="143">
        <f t="shared" si="345"/>
        <v>8597830.2599999998</v>
      </c>
      <c r="R677" s="129"/>
      <c r="S677" s="164"/>
      <c r="T677" s="143">
        <f t="shared" si="351"/>
        <v>0</v>
      </c>
      <c r="U677" s="129"/>
      <c r="V677" s="144">
        <f t="shared" si="315"/>
        <v>753.1386</v>
      </c>
      <c r="W677" s="143">
        <f t="shared" si="346"/>
        <v>8597830.2599999998</v>
      </c>
      <c r="X677" s="792">
        <f t="shared" si="347"/>
        <v>0.99999814139500121</v>
      </c>
      <c r="Y677" s="793"/>
      <c r="Z677" s="6">
        <f>+V677-L677</f>
        <v>-1.3999999999896318E-3</v>
      </c>
      <c r="AA677" s="6">
        <f t="shared" si="324"/>
        <v>8597830.2613999993</v>
      </c>
      <c r="AB677" s="7">
        <f t="shared" si="348"/>
        <v>15.980000000447035</v>
      </c>
      <c r="AC677" s="19"/>
      <c r="AD677" s="6">
        <f t="shared" si="349"/>
        <v>-1.2263489838731882E-7</v>
      </c>
      <c r="AE677" s="79">
        <f t="shared" si="350"/>
        <v>-15.980000000447035</v>
      </c>
      <c r="AG677" s="19">
        <v>44</v>
      </c>
      <c r="AH677" s="253"/>
    </row>
    <row r="678" spans="1:34" s="80" customFormat="1" ht="42" customHeight="1">
      <c r="A678" s="19"/>
      <c r="B678" s="254" t="s">
        <v>168</v>
      </c>
      <c r="C678" s="819" t="s">
        <v>169</v>
      </c>
      <c r="D678" s="820"/>
      <c r="E678" s="820"/>
      <c r="F678" s="820"/>
      <c r="G678" s="820"/>
      <c r="H678" s="820"/>
      <c r="I678" s="820"/>
      <c r="J678" s="821"/>
      <c r="K678" s="255" t="s">
        <v>125</v>
      </c>
      <c r="L678" s="162">
        <v>753.14</v>
      </c>
      <c r="M678" s="163">
        <v>11372</v>
      </c>
      <c r="N678" s="263"/>
      <c r="O678" s="129"/>
      <c r="P678" s="261"/>
      <c r="Q678" s="143"/>
      <c r="R678" s="129"/>
      <c r="S678" s="164"/>
      <c r="T678" s="143"/>
      <c r="U678" s="129"/>
      <c r="V678" s="144"/>
      <c r="W678" s="143"/>
      <c r="X678" s="256"/>
      <c r="Y678" s="257"/>
      <c r="Z678" s="6"/>
      <c r="AA678" s="6"/>
      <c r="AB678" s="7"/>
      <c r="AC678" s="19"/>
      <c r="AD678" s="6"/>
      <c r="AE678" s="79"/>
      <c r="AG678" s="19"/>
      <c r="AH678" s="253"/>
    </row>
    <row r="679" spans="1:34" s="80" customFormat="1" ht="21.75" customHeight="1">
      <c r="A679" s="19"/>
      <c r="B679" s="245" t="s">
        <v>170</v>
      </c>
      <c r="C679" s="816" t="s">
        <v>171</v>
      </c>
      <c r="D679" s="817"/>
      <c r="E679" s="817"/>
      <c r="F679" s="817"/>
      <c r="G679" s="817"/>
      <c r="H679" s="817"/>
      <c r="I679" s="817"/>
      <c r="J679" s="818"/>
      <c r="K679" s="246" t="s">
        <v>74</v>
      </c>
      <c r="L679" s="247">
        <v>264.17</v>
      </c>
      <c r="M679" s="248">
        <v>82164</v>
      </c>
      <c r="N679" s="249">
        <f t="shared" si="352"/>
        <v>21705263.879999999</v>
      </c>
      <c r="O679" s="129"/>
      <c r="P679" s="261">
        <v>264.17250000000001</v>
      </c>
      <c r="Q679" s="143">
        <f t="shared" si="345"/>
        <v>21705469.289999999</v>
      </c>
      <c r="R679" s="129"/>
      <c r="S679" s="164"/>
      <c r="T679" s="143">
        <f t="shared" si="351"/>
        <v>0</v>
      </c>
      <c r="U679" s="129"/>
      <c r="V679" s="144">
        <f t="shared" si="315"/>
        <v>264.17250000000001</v>
      </c>
      <c r="W679" s="143">
        <f t="shared" si="346"/>
        <v>21705469.289999999</v>
      </c>
      <c r="X679" s="792">
        <f t="shared" si="347"/>
        <v>1.000009463602983</v>
      </c>
      <c r="Y679" s="793"/>
      <c r="Z679" s="6">
        <f>+V679-L679</f>
        <v>2.4999999999977263E-3</v>
      </c>
      <c r="AA679" s="6">
        <f t="shared" si="324"/>
        <v>21705469.287499998</v>
      </c>
      <c r="AB679" s="7">
        <f t="shared" si="348"/>
        <v>-205.41000000014901</v>
      </c>
      <c r="AC679" s="19"/>
      <c r="AD679" s="6">
        <f t="shared" si="349"/>
        <v>3.0426950976068916E-8</v>
      </c>
      <c r="AE679" s="79">
        <f t="shared" si="350"/>
        <v>205.41000000014901</v>
      </c>
      <c r="AG679" s="19">
        <v>83</v>
      </c>
      <c r="AH679" s="253"/>
    </row>
    <row r="680" spans="1:34" s="80" customFormat="1" ht="21.75" customHeight="1">
      <c r="A680" s="19"/>
      <c r="B680" s="254" t="s">
        <v>170</v>
      </c>
      <c r="C680" s="819" t="s">
        <v>171</v>
      </c>
      <c r="D680" s="820"/>
      <c r="E680" s="820"/>
      <c r="F680" s="820"/>
      <c r="G680" s="820"/>
      <c r="H680" s="820"/>
      <c r="I680" s="820"/>
      <c r="J680" s="821"/>
      <c r="K680" s="255" t="s">
        <v>74</v>
      </c>
      <c r="L680" s="162">
        <v>264.17</v>
      </c>
      <c r="M680" s="163">
        <v>82081</v>
      </c>
      <c r="N680" s="263"/>
      <c r="O680" s="129"/>
      <c r="P680" s="164"/>
      <c r="Q680" s="143"/>
      <c r="R680" s="129"/>
      <c r="S680" s="164"/>
      <c r="T680" s="143"/>
      <c r="U680" s="129"/>
      <c r="V680" s="144"/>
      <c r="W680" s="143"/>
      <c r="X680" s="256"/>
      <c r="Y680" s="257"/>
      <c r="Z680" s="6"/>
      <c r="AA680" s="6"/>
      <c r="AB680" s="7"/>
      <c r="AC680" s="19"/>
      <c r="AD680" s="6"/>
      <c r="AE680" s="79"/>
      <c r="AG680" s="19"/>
      <c r="AH680" s="253"/>
    </row>
    <row r="681" spans="1:34" s="80" customFormat="1" ht="21.75" customHeight="1">
      <c r="A681" s="19"/>
      <c r="B681" s="258">
        <v>11.3</v>
      </c>
      <c r="C681" s="813" t="s">
        <v>172</v>
      </c>
      <c r="D681" s="814"/>
      <c r="E681" s="814"/>
      <c r="F681" s="814"/>
      <c r="G681" s="814"/>
      <c r="H681" s="814"/>
      <c r="I681" s="814"/>
      <c r="J681" s="815"/>
      <c r="K681" s="161"/>
      <c r="L681" s="162"/>
      <c r="M681" s="163"/>
      <c r="N681" s="143">
        <f t="shared" si="352"/>
        <v>0</v>
      </c>
      <c r="O681" s="129"/>
      <c r="P681" s="164"/>
      <c r="Q681" s="143">
        <f t="shared" si="345"/>
        <v>0</v>
      </c>
      <c r="R681" s="129"/>
      <c r="S681" s="164"/>
      <c r="T681" s="143">
        <f t="shared" si="351"/>
        <v>0</v>
      </c>
      <c r="U681" s="129"/>
      <c r="V681" s="144">
        <f>P681+S681</f>
        <v>0</v>
      </c>
      <c r="W681" s="143">
        <f t="shared" si="346"/>
        <v>0</v>
      </c>
      <c r="X681" s="792">
        <f t="shared" si="347"/>
        <v>0</v>
      </c>
      <c r="Y681" s="793"/>
      <c r="Z681" s="6"/>
      <c r="AA681" s="6">
        <f t="shared" si="324"/>
        <v>0</v>
      </c>
      <c r="AB681" s="7">
        <f t="shared" si="348"/>
        <v>0</v>
      </c>
      <c r="AC681" s="19"/>
      <c r="AD681" s="6" t="e">
        <f t="shared" si="349"/>
        <v>#DIV/0!</v>
      </c>
      <c r="AE681" s="79">
        <f t="shared" si="350"/>
        <v>0</v>
      </c>
      <c r="AG681" s="19"/>
      <c r="AH681" s="253"/>
    </row>
    <row r="682" spans="1:34" s="80" customFormat="1" ht="21.75" customHeight="1">
      <c r="A682" s="19"/>
      <c r="B682" s="245" t="s">
        <v>173</v>
      </c>
      <c r="C682" s="825" t="s">
        <v>174</v>
      </c>
      <c r="D682" s="826"/>
      <c r="E682" s="826"/>
      <c r="F682" s="826"/>
      <c r="G682" s="826"/>
      <c r="H682" s="826"/>
      <c r="I682" s="826"/>
      <c r="J682" s="827"/>
      <c r="K682" s="246" t="s">
        <v>145</v>
      </c>
      <c r="L682" s="247">
        <v>16.8</v>
      </c>
      <c r="M682" s="248">
        <v>43302</v>
      </c>
      <c r="N682" s="249">
        <f t="shared" si="352"/>
        <v>727473.6</v>
      </c>
      <c r="O682" s="129"/>
      <c r="P682" s="164">
        <v>14.4</v>
      </c>
      <c r="Q682" s="143">
        <f t="shared" si="345"/>
        <v>623548.80000000005</v>
      </c>
      <c r="R682" s="129"/>
      <c r="S682" s="164"/>
      <c r="T682" s="143">
        <f t="shared" si="351"/>
        <v>0</v>
      </c>
      <c r="U682" s="129"/>
      <c r="V682" s="144">
        <f>P682+S682</f>
        <v>14.4</v>
      </c>
      <c r="W682" s="143">
        <f t="shared" si="346"/>
        <v>623548.80000000005</v>
      </c>
      <c r="X682" s="792">
        <f t="shared" si="347"/>
        <v>0.85714285714285721</v>
      </c>
      <c r="Y682" s="793"/>
      <c r="Z682" s="6"/>
      <c r="AA682" s="6">
        <f t="shared" si="324"/>
        <v>623548.80000000005</v>
      </c>
      <c r="AB682" s="7">
        <f t="shared" si="348"/>
        <v>103924.79999999993</v>
      </c>
      <c r="AC682" s="19"/>
      <c r="AD682" s="6">
        <f t="shared" si="349"/>
        <v>0</v>
      </c>
      <c r="AE682" s="79">
        <f t="shared" si="350"/>
        <v>-103924.79999999993</v>
      </c>
      <c r="AG682" s="19">
        <v>197</v>
      </c>
      <c r="AH682" s="253"/>
    </row>
    <row r="683" spans="1:34" s="80" customFormat="1" ht="21.75" customHeight="1">
      <c r="A683" s="19"/>
      <c r="B683" s="254" t="s">
        <v>173</v>
      </c>
      <c r="C683" s="822" t="s">
        <v>174</v>
      </c>
      <c r="D683" s="823"/>
      <c r="E683" s="823"/>
      <c r="F683" s="823"/>
      <c r="G683" s="823"/>
      <c r="H683" s="823"/>
      <c r="I683" s="823"/>
      <c r="J683" s="824"/>
      <c r="K683" s="255" t="s">
        <v>145</v>
      </c>
      <c r="L683" s="162">
        <v>16.8</v>
      </c>
      <c r="M683" s="163">
        <v>43105</v>
      </c>
      <c r="N683" s="263"/>
      <c r="O683" s="129"/>
      <c r="P683" s="250"/>
      <c r="Q683" s="143"/>
      <c r="R683" s="129"/>
      <c r="S683" s="164"/>
      <c r="T683" s="143"/>
      <c r="U683" s="129"/>
      <c r="V683" s="144"/>
      <c r="W683" s="143"/>
      <c r="X683" s="256"/>
      <c r="Y683" s="257"/>
      <c r="Z683" s="6"/>
      <c r="AA683" s="6"/>
      <c r="AB683" s="7"/>
      <c r="AC683" s="19"/>
      <c r="AD683" s="6"/>
      <c r="AE683" s="79"/>
      <c r="AG683" s="19"/>
      <c r="AH683" s="253"/>
    </row>
    <row r="684" spans="1:34" s="80" customFormat="1" ht="21.75" customHeight="1">
      <c r="A684" s="19"/>
      <c r="B684" s="245" t="s">
        <v>279</v>
      </c>
      <c r="C684" s="825" t="s">
        <v>280</v>
      </c>
      <c r="D684" s="826"/>
      <c r="E684" s="826"/>
      <c r="F684" s="826"/>
      <c r="G684" s="826"/>
      <c r="H684" s="826"/>
      <c r="I684" s="826"/>
      <c r="J684" s="827"/>
      <c r="K684" s="246" t="s">
        <v>145</v>
      </c>
      <c r="L684" s="247">
        <v>18.64</v>
      </c>
      <c r="M684" s="248">
        <v>98640</v>
      </c>
      <c r="N684" s="249">
        <f t="shared" si="352"/>
        <v>1838649.6</v>
      </c>
      <c r="O684" s="129"/>
      <c r="P684" s="250">
        <v>18.64</v>
      </c>
      <c r="Q684" s="143">
        <f t="shared" si="345"/>
        <v>1838649.6</v>
      </c>
      <c r="R684" s="129"/>
      <c r="S684" s="164"/>
      <c r="T684" s="143">
        <f t="shared" si="351"/>
        <v>0</v>
      </c>
      <c r="U684" s="129"/>
      <c r="V684" s="144">
        <f t="shared" ref="V684:V735" si="353">P684+S684</f>
        <v>18.64</v>
      </c>
      <c r="W684" s="143">
        <f t="shared" si="346"/>
        <v>1838649.6</v>
      </c>
      <c r="X684" s="792">
        <f t="shared" si="347"/>
        <v>1</v>
      </c>
      <c r="Y684" s="793"/>
      <c r="Z684" s="6">
        <f>+V684-L684</f>
        <v>0</v>
      </c>
      <c r="AA684" s="6">
        <f t="shared" si="324"/>
        <v>1838649.6</v>
      </c>
      <c r="AB684" s="7">
        <f t="shared" si="348"/>
        <v>0</v>
      </c>
      <c r="AC684" s="19"/>
      <c r="AD684" s="6">
        <f t="shared" si="349"/>
        <v>0</v>
      </c>
      <c r="AE684" s="79">
        <f t="shared" si="350"/>
        <v>0</v>
      </c>
      <c r="AG684" s="19">
        <v>599</v>
      </c>
      <c r="AH684" s="253"/>
    </row>
    <row r="685" spans="1:34" s="80" customFormat="1" ht="21.75" customHeight="1">
      <c r="A685" s="19"/>
      <c r="B685" s="254" t="s">
        <v>279</v>
      </c>
      <c r="C685" s="822" t="s">
        <v>280</v>
      </c>
      <c r="D685" s="823"/>
      <c r="E685" s="823"/>
      <c r="F685" s="823"/>
      <c r="G685" s="823"/>
      <c r="H685" s="823"/>
      <c r="I685" s="823"/>
      <c r="J685" s="824"/>
      <c r="K685" s="255" t="s">
        <v>145</v>
      </c>
      <c r="L685" s="162">
        <v>18.64</v>
      </c>
      <c r="M685" s="163">
        <v>98041</v>
      </c>
      <c r="N685" s="263"/>
      <c r="O685" s="129"/>
      <c r="P685" s="164"/>
      <c r="Q685" s="143"/>
      <c r="R685" s="129"/>
      <c r="S685" s="164"/>
      <c r="T685" s="143"/>
      <c r="U685" s="129"/>
      <c r="V685" s="144"/>
      <c r="W685" s="143"/>
      <c r="X685" s="256"/>
      <c r="Y685" s="257"/>
      <c r="Z685" s="6"/>
      <c r="AA685" s="6"/>
      <c r="AB685" s="7"/>
      <c r="AC685" s="19"/>
      <c r="AD685" s="6"/>
      <c r="AE685" s="79"/>
      <c r="AG685" s="19"/>
      <c r="AH685" s="253"/>
    </row>
    <row r="686" spans="1:34" s="80" customFormat="1" ht="21.75" customHeight="1">
      <c r="A686" s="19"/>
      <c r="B686" s="492">
        <v>12</v>
      </c>
      <c r="C686" s="807" t="s">
        <v>177</v>
      </c>
      <c r="D686" s="808"/>
      <c r="E686" s="808"/>
      <c r="F686" s="808"/>
      <c r="G686" s="808"/>
      <c r="H686" s="808"/>
      <c r="I686" s="808"/>
      <c r="J686" s="809"/>
      <c r="K686" s="493"/>
      <c r="L686" s="494"/>
      <c r="M686" s="495"/>
      <c r="N686" s="495"/>
      <c r="O686" s="353"/>
      <c r="P686" s="164"/>
      <c r="Q686" s="143">
        <f t="shared" si="345"/>
        <v>0</v>
      </c>
      <c r="R686" s="129"/>
      <c r="S686" s="164"/>
      <c r="T686" s="143">
        <f t="shared" si="351"/>
        <v>0</v>
      </c>
      <c r="U686" s="129"/>
      <c r="V686" s="144">
        <f t="shared" si="353"/>
        <v>0</v>
      </c>
      <c r="W686" s="143">
        <f t="shared" si="346"/>
        <v>0</v>
      </c>
      <c r="X686" s="792">
        <f t="shared" si="347"/>
        <v>0</v>
      </c>
      <c r="Y686" s="793"/>
      <c r="Z686" s="6"/>
      <c r="AA686" s="6">
        <f t="shared" si="324"/>
        <v>0</v>
      </c>
      <c r="AB686" s="7">
        <f t="shared" si="348"/>
        <v>0</v>
      </c>
      <c r="AC686" s="19"/>
      <c r="AD686" s="6" t="e">
        <f t="shared" si="349"/>
        <v>#DIV/0!</v>
      </c>
      <c r="AE686" s="79">
        <f t="shared" si="350"/>
        <v>0</v>
      </c>
      <c r="AG686" s="19"/>
      <c r="AH686" s="253"/>
    </row>
    <row r="687" spans="1:34" s="80" customFormat="1" ht="21.75" customHeight="1">
      <c r="A687" s="19"/>
      <c r="B687" s="258">
        <v>12.1</v>
      </c>
      <c r="C687" s="813" t="s">
        <v>178</v>
      </c>
      <c r="D687" s="814"/>
      <c r="E687" s="814"/>
      <c r="F687" s="814"/>
      <c r="G687" s="814"/>
      <c r="H687" s="814"/>
      <c r="I687" s="814"/>
      <c r="J687" s="815"/>
      <c r="K687" s="161"/>
      <c r="L687" s="162"/>
      <c r="M687" s="163"/>
      <c r="N687" s="143">
        <f>ROUND(L687*M687,2)</f>
        <v>0</v>
      </c>
      <c r="O687" s="354"/>
      <c r="P687" s="164"/>
      <c r="Q687" s="143">
        <f t="shared" si="345"/>
        <v>0</v>
      </c>
      <c r="R687" s="129"/>
      <c r="S687" s="164"/>
      <c r="T687" s="143">
        <f t="shared" si="351"/>
        <v>0</v>
      </c>
      <c r="U687" s="129"/>
      <c r="V687" s="144">
        <f t="shared" si="353"/>
        <v>0</v>
      </c>
      <c r="W687" s="143">
        <f t="shared" si="346"/>
        <v>0</v>
      </c>
      <c r="X687" s="792">
        <f t="shared" si="347"/>
        <v>0</v>
      </c>
      <c r="Y687" s="793"/>
      <c r="Z687" s="6"/>
      <c r="AA687" s="6">
        <f t="shared" si="324"/>
        <v>0</v>
      </c>
      <c r="AB687" s="7">
        <f t="shared" si="348"/>
        <v>0</v>
      </c>
      <c r="AC687" s="19"/>
      <c r="AD687" s="6" t="e">
        <f t="shared" si="349"/>
        <v>#DIV/0!</v>
      </c>
      <c r="AE687" s="79">
        <f t="shared" si="350"/>
        <v>0</v>
      </c>
      <c r="AG687" s="19"/>
      <c r="AH687" s="253"/>
    </row>
    <row r="688" spans="1:34" s="80" customFormat="1" ht="21.75" customHeight="1">
      <c r="A688" s="19"/>
      <c r="B688" s="254" t="s">
        <v>179</v>
      </c>
      <c r="C688" s="822" t="s">
        <v>180</v>
      </c>
      <c r="D688" s="823"/>
      <c r="E688" s="823"/>
      <c r="F688" s="823"/>
      <c r="G688" s="823"/>
      <c r="H688" s="823"/>
      <c r="I688" s="823"/>
      <c r="J688" s="824"/>
      <c r="K688" s="255" t="s">
        <v>74</v>
      </c>
      <c r="L688" s="162">
        <v>10</v>
      </c>
      <c r="M688" s="163">
        <v>422551</v>
      </c>
      <c r="N688" s="263">
        <f>ROUND(L688*M688,2)</f>
        <v>4225510</v>
      </c>
      <c r="O688" s="129"/>
      <c r="P688" s="164"/>
      <c r="Q688" s="143">
        <f t="shared" si="345"/>
        <v>0</v>
      </c>
      <c r="R688" s="129"/>
      <c r="S688" s="164"/>
      <c r="T688" s="143">
        <f t="shared" si="351"/>
        <v>0</v>
      </c>
      <c r="U688" s="129"/>
      <c r="V688" s="144">
        <f t="shared" si="353"/>
        <v>0</v>
      </c>
      <c r="W688" s="143">
        <f t="shared" si="346"/>
        <v>0</v>
      </c>
      <c r="X688" s="792">
        <f t="shared" si="347"/>
        <v>0</v>
      </c>
      <c r="Y688" s="793"/>
      <c r="Z688" s="6"/>
      <c r="AA688" s="6">
        <f t="shared" si="324"/>
        <v>0</v>
      </c>
      <c r="AB688" s="7">
        <f t="shared" si="348"/>
        <v>4225510</v>
      </c>
      <c r="AC688" s="19"/>
      <c r="AD688" s="6">
        <f t="shared" si="349"/>
        <v>0</v>
      </c>
      <c r="AE688" s="79">
        <f t="shared" si="350"/>
        <v>-4225510</v>
      </c>
      <c r="AG688" s="19">
        <v>365</v>
      </c>
      <c r="AH688" s="253"/>
    </row>
    <row r="689" spans="1:34" s="80" customFormat="1" ht="21.75" customHeight="1">
      <c r="A689" s="19"/>
      <c r="B689" s="245" t="s">
        <v>181</v>
      </c>
      <c r="C689" s="825" t="s">
        <v>182</v>
      </c>
      <c r="D689" s="826"/>
      <c r="E689" s="826"/>
      <c r="F689" s="826"/>
      <c r="G689" s="826"/>
      <c r="H689" s="826"/>
      <c r="I689" s="826"/>
      <c r="J689" s="827"/>
      <c r="K689" s="246" t="s">
        <v>74</v>
      </c>
      <c r="L689" s="247">
        <v>19.2</v>
      </c>
      <c r="M689" s="248">
        <v>113236</v>
      </c>
      <c r="N689" s="249">
        <f>ROUND(L689*M689,2)</f>
        <v>2174131.2000000002</v>
      </c>
      <c r="O689" s="129"/>
      <c r="P689" s="164">
        <v>13.7</v>
      </c>
      <c r="Q689" s="143">
        <f t="shared" si="345"/>
        <v>1551333.2</v>
      </c>
      <c r="R689" s="129"/>
      <c r="S689" s="164"/>
      <c r="T689" s="143">
        <f t="shared" si="351"/>
        <v>0</v>
      </c>
      <c r="U689" s="129"/>
      <c r="V689" s="144">
        <f t="shared" si="353"/>
        <v>13.7</v>
      </c>
      <c r="W689" s="143">
        <f t="shared" si="346"/>
        <v>1551333.2</v>
      </c>
      <c r="X689" s="792">
        <f t="shared" si="347"/>
        <v>0.71354166666666663</v>
      </c>
      <c r="Y689" s="793"/>
      <c r="Z689" s="6"/>
      <c r="AA689" s="6">
        <f t="shared" si="324"/>
        <v>1551333.2</v>
      </c>
      <c r="AB689" s="7">
        <f t="shared" si="348"/>
        <v>622798.00000000023</v>
      </c>
      <c r="AC689" s="19"/>
      <c r="AD689" s="6">
        <f t="shared" si="349"/>
        <v>0</v>
      </c>
      <c r="AE689" s="79">
        <f t="shared" si="350"/>
        <v>-622798.00000000023</v>
      </c>
      <c r="AG689" s="19">
        <v>22</v>
      </c>
      <c r="AH689" s="253"/>
    </row>
    <row r="690" spans="1:34" s="80" customFormat="1" ht="21.75" customHeight="1">
      <c r="A690" s="19"/>
      <c r="B690" s="254" t="s">
        <v>181</v>
      </c>
      <c r="C690" s="822" t="s">
        <v>182</v>
      </c>
      <c r="D690" s="823"/>
      <c r="E690" s="823"/>
      <c r="F690" s="823"/>
      <c r="G690" s="823"/>
      <c r="H690" s="823"/>
      <c r="I690" s="823"/>
      <c r="J690" s="824"/>
      <c r="K690" s="255" t="s">
        <v>74</v>
      </c>
      <c r="L690" s="162">
        <v>19.2</v>
      </c>
      <c r="M690" s="163">
        <v>113214</v>
      </c>
      <c r="N690" s="263"/>
      <c r="O690" s="129"/>
      <c r="P690" s="164"/>
      <c r="Q690" s="143"/>
      <c r="R690" s="129"/>
      <c r="S690" s="164"/>
      <c r="T690" s="143"/>
      <c r="U690" s="129"/>
      <c r="V690" s="144"/>
      <c r="W690" s="143"/>
      <c r="X690" s="256"/>
      <c r="Y690" s="257"/>
      <c r="Z690" s="6"/>
      <c r="AA690" s="6"/>
      <c r="AB690" s="7"/>
      <c r="AC690" s="19"/>
      <c r="AD690" s="6"/>
      <c r="AE690" s="79"/>
      <c r="AG690" s="19"/>
      <c r="AH690" s="253"/>
    </row>
    <row r="691" spans="1:34" s="80" customFormat="1" ht="21.75" customHeight="1">
      <c r="A691" s="19"/>
      <c r="B691" s="245" t="s">
        <v>281</v>
      </c>
      <c r="C691" s="825" t="s">
        <v>282</v>
      </c>
      <c r="D691" s="826"/>
      <c r="E691" s="826"/>
      <c r="F691" s="826"/>
      <c r="G691" s="826"/>
      <c r="H691" s="826"/>
      <c r="I691" s="826"/>
      <c r="J691" s="827"/>
      <c r="K691" s="246" t="s">
        <v>74</v>
      </c>
      <c r="L691" s="247">
        <v>19.2</v>
      </c>
      <c r="M691" s="248">
        <v>245348</v>
      </c>
      <c r="N691" s="249">
        <f>ROUND(L691*M691,2)</f>
        <v>4710681.5999999996</v>
      </c>
      <c r="O691" s="129"/>
      <c r="P691" s="164"/>
      <c r="Q691" s="143">
        <f t="shared" si="345"/>
        <v>0</v>
      </c>
      <c r="R691" s="129"/>
      <c r="S691" s="164"/>
      <c r="T691" s="143">
        <f t="shared" si="351"/>
        <v>0</v>
      </c>
      <c r="U691" s="129"/>
      <c r="V691" s="144">
        <f t="shared" si="353"/>
        <v>0</v>
      </c>
      <c r="W691" s="143">
        <f t="shared" si="346"/>
        <v>0</v>
      </c>
      <c r="X691" s="792">
        <f t="shared" si="347"/>
        <v>0</v>
      </c>
      <c r="Y691" s="793"/>
      <c r="Z691" s="6"/>
      <c r="AA691" s="6">
        <f t="shared" si="324"/>
        <v>0</v>
      </c>
      <c r="AB691" s="7">
        <f t="shared" si="348"/>
        <v>4710681.5999999996</v>
      </c>
      <c r="AC691" s="19"/>
      <c r="AD691" s="6">
        <f t="shared" si="349"/>
        <v>0</v>
      </c>
      <c r="AE691" s="79">
        <f t="shared" si="350"/>
        <v>-4710681.5999999996</v>
      </c>
      <c r="AG691" s="19">
        <v>152</v>
      </c>
      <c r="AH691" s="253"/>
    </row>
    <row r="692" spans="1:34" s="80" customFormat="1" ht="21.75" customHeight="1">
      <c r="A692" s="19"/>
      <c r="B692" s="254" t="s">
        <v>281</v>
      </c>
      <c r="C692" s="822" t="s">
        <v>282</v>
      </c>
      <c r="D692" s="823"/>
      <c r="E692" s="823"/>
      <c r="F692" s="823"/>
      <c r="G692" s="823"/>
      <c r="H692" s="823"/>
      <c r="I692" s="823"/>
      <c r="J692" s="824"/>
      <c r="K692" s="255" t="s">
        <v>74</v>
      </c>
      <c r="L692" s="162">
        <v>19.2</v>
      </c>
      <c r="M692" s="163">
        <v>245196</v>
      </c>
      <c r="N692" s="263"/>
      <c r="O692" s="129"/>
      <c r="P692" s="164"/>
      <c r="Q692" s="143"/>
      <c r="R692" s="129"/>
      <c r="S692" s="164"/>
      <c r="T692" s="143"/>
      <c r="U692" s="129"/>
      <c r="V692" s="144"/>
      <c r="W692" s="143"/>
      <c r="X692" s="256"/>
      <c r="Y692" s="257"/>
      <c r="Z692" s="6"/>
      <c r="AA692" s="6"/>
      <c r="AB692" s="7"/>
      <c r="AC692" s="19"/>
      <c r="AD692" s="6"/>
      <c r="AE692" s="79"/>
      <c r="AG692" s="19"/>
      <c r="AH692" s="253"/>
    </row>
    <row r="693" spans="1:34" s="80" customFormat="1" ht="21.75" customHeight="1">
      <c r="A693" s="19"/>
      <c r="B693" s="264" t="s">
        <v>334</v>
      </c>
      <c r="C693" s="789" t="s">
        <v>335</v>
      </c>
      <c r="D693" s="790"/>
      <c r="E693" s="790"/>
      <c r="F693" s="790"/>
      <c r="G693" s="790"/>
      <c r="H693" s="790"/>
      <c r="I693" s="790"/>
      <c r="J693" s="791"/>
      <c r="K693" s="161" t="s">
        <v>74</v>
      </c>
      <c r="L693" s="162">
        <v>34.6</v>
      </c>
      <c r="M693" s="163">
        <v>27048</v>
      </c>
      <c r="N693" s="143">
        <f>ROUND(L693*M693,2)</f>
        <v>935860.8</v>
      </c>
      <c r="O693" s="129"/>
      <c r="P693" s="261">
        <v>4</v>
      </c>
      <c r="Q693" s="143">
        <f t="shared" si="345"/>
        <v>108192</v>
      </c>
      <c r="R693" s="129"/>
      <c r="S693" s="164"/>
      <c r="T693" s="143">
        <f t="shared" si="351"/>
        <v>0</v>
      </c>
      <c r="U693" s="129"/>
      <c r="V693" s="144">
        <f t="shared" si="353"/>
        <v>4</v>
      </c>
      <c r="W693" s="143">
        <f t="shared" si="346"/>
        <v>108192</v>
      </c>
      <c r="X693" s="792">
        <f t="shared" si="347"/>
        <v>0.11560693641618497</v>
      </c>
      <c r="Y693" s="793"/>
      <c r="Z693" s="6"/>
      <c r="AA693" s="6">
        <f t="shared" si="324"/>
        <v>108192</v>
      </c>
      <c r="AB693" s="7">
        <f t="shared" si="348"/>
        <v>827668.8</v>
      </c>
      <c r="AC693" s="19"/>
      <c r="AD693" s="6">
        <f t="shared" si="349"/>
        <v>0</v>
      </c>
      <c r="AE693" s="79">
        <f t="shared" si="350"/>
        <v>-827668.8</v>
      </c>
      <c r="AG693" s="19">
        <v>0</v>
      </c>
      <c r="AH693" s="253"/>
    </row>
    <row r="694" spans="1:34" s="80" customFormat="1" ht="21.75" customHeight="1">
      <c r="A694" s="19"/>
      <c r="B694" s="492">
        <v>14</v>
      </c>
      <c r="C694" s="807" t="s">
        <v>283</v>
      </c>
      <c r="D694" s="808"/>
      <c r="E694" s="808"/>
      <c r="F694" s="808"/>
      <c r="G694" s="808"/>
      <c r="H694" s="808"/>
      <c r="I694" s="808"/>
      <c r="J694" s="809"/>
      <c r="K694" s="493"/>
      <c r="L694" s="494"/>
      <c r="M694" s="495"/>
      <c r="N694" s="495"/>
      <c r="O694" s="353"/>
      <c r="P694" s="164"/>
      <c r="Q694" s="143">
        <f t="shared" si="345"/>
        <v>0</v>
      </c>
      <c r="R694" s="129"/>
      <c r="S694" s="164"/>
      <c r="T694" s="143">
        <f t="shared" si="351"/>
        <v>0</v>
      </c>
      <c r="U694" s="129"/>
      <c r="V694" s="144">
        <f t="shared" si="353"/>
        <v>0</v>
      </c>
      <c r="W694" s="143">
        <f t="shared" si="346"/>
        <v>0</v>
      </c>
      <c r="X694" s="792">
        <f t="shared" si="347"/>
        <v>0</v>
      </c>
      <c r="Y694" s="793"/>
      <c r="Z694" s="6"/>
      <c r="AA694" s="6">
        <f t="shared" si="324"/>
        <v>0</v>
      </c>
      <c r="AB694" s="7">
        <f t="shared" si="348"/>
        <v>0</v>
      </c>
      <c r="AC694" s="19"/>
      <c r="AD694" s="6" t="e">
        <f t="shared" si="349"/>
        <v>#DIV/0!</v>
      </c>
      <c r="AE694" s="79">
        <f t="shared" si="350"/>
        <v>0</v>
      </c>
      <c r="AG694" s="19"/>
      <c r="AH694" s="253"/>
    </row>
    <row r="695" spans="1:34" s="80" customFormat="1" ht="21.75" customHeight="1">
      <c r="A695" s="19"/>
      <c r="B695" s="258">
        <v>14.1</v>
      </c>
      <c r="C695" s="813" t="s">
        <v>284</v>
      </c>
      <c r="D695" s="814"/>
      <c r="E695" s="814"/>
      <c r="F695" s="814"/>
      <c r="G695" s="814"/>
      <c r="H695" s="814"/>
      <c r="I695" s="814"/>
      <c r="J695" s="815"/>
      <c r="K695" s="161"/>
      <c r="L695" s="162"/>
      <c r="M695" s="163"/>
      <c r="N695" s="143">
        <f>ROUND(L695*M695,2)</f>
        <v>0</v>
      </c>
      <c r="O695" s="354"/>
      <c r="P695" s="164"/>
      <c r="Q695" s="143">
        <f t="shared" si="345"/>
        <v>0</v>
      </c>
      <c r="R695" s="129"/>
      <c r="S695" s="164"/>
      <c r="T695" s="143">
        <f t="shared" si="351"/>
        <v>0</v>
      </c>
      <c r="U695" s="129"/>
      <c r="V695" s="144">
        <f t="shared" si="353"/>
        <v>0</v>
      </c>
      <c r="W695" s="143">
        <f t="shared" si="346"/>
        <v>0</v>
      </c>
      <c r="X695" s="792">
        <f t="shared" si="347"/>
        <v>0</v>
      </c>
      <c r="Y695" s="793"/>
      <c r="Z695" s="6"/>
      <c r="AA695" s="6">
        <f t="shared" si="324"/>
        <v>0</v>
      </c>
      <c r="AB695" s="7">
        <f t="shared" si="348"/>
        <v>0</v>
      </c>
      <c r="AC695" s="19"/>
      <c r="AD695" s="6" t="e">
        <f t="shared" si="349"/>
        <v>#DIV/0!</v>
      </c>
      <c r="AE695" s="79">
        <f t="shared" si="350"/>
        <v>0</v>
      </c>
      <c r="AG695" s="19"/>
      <c r="AH695" s="253"/>
    </row>
    <row r="696" spans="1:34" ht="21.75" customHeight="1">
      <c r="B696" s="254" t="s">
        <v>285</v>
      </c>
      <c r="C696" s="822" t="s">
        <v>286</v>
      </c>
      <c r="D696" s="823"/>
      <c r="E696" s="823"/>
      <c r="F696" s="823"/>
      <c r="G696" s="823"/>
      <c r="H696" s="823"/>
      <c r="I696" s="823"/>
      <c r="J696" s="824"/>
      <c r="K696" s="255" t="s">
        <v>74</v>
      </c>
      <c r="L696" s="162">
        <v>86.5</v>
      </c>
      <c r="M696" s="163">
        <v>74196</v>
      </c>
      <c r="N696" s="263">
        <f>ROUND(L696*M696,2)</f>
        <v>6417954</v>
      </c>
      <c r="O696" s="129"/>
      <c r="P696" s="164"/>
      <c r="Q696" s="143">
        <f t="shared" si="345"/>
        <v>0</v>
      </c>
      <c r="R696" s="129"/>
      <c r="S696" s="164"/>
      <c r="T696" s="143">
        <f t="shared" si="351"/>
        <v>0</v>
      </c>
      <c r="U696" s="129"/>
      <c r="V696" s="144">
        <f t="shared" si="353"/>
        <v>0</v>
      </c>
      <c r="W696" s="143">
        <f t="shared" si="346"/>
        <v>0</v>
      </c>
      <c r="X696" s="792">
        <f t="shared" si="347"/>
        <v>0</v>
      </c>
      <c r="Y696" s="793"/>
      <c r="AA696" s="6">
        <f t="shared" si="324"/>
        <v>0</v>
      </c>
      <c r="AB696" s="7">
        <f t="shared" si="348"/>
        <v>6417954</v>
      </c>
      <c r="AD696" s="6">
        <f t="shared" si="349"/>
        <v>0</v>
      </c>
      <c r="AE696" s="79">
        <f t="shared" si="350"/>
        <v>-6417954</v>
      </c>
      <c r="AG696" s="19">
        <v>184</v>
      </c>
    </row>
    <row r="697" spans="1:34" ht="21.75" customHeight="1">
      <c r="B697" s="492">
        <v>15</v>
      </c>
      <c r="C697" s="807" t="s">
        <v>185</v>
      </c>
      <c r="D697" s="808"/>
      <c r="E697" s="808"/>
      <c r="F697" s="808"/>
      <c r="G697" s="808"/>
      <c r="H697" s="808"/>
      <c r="I697" s="808"/>
      <c r="J697" s="809"/>
      <c r="K697" s="493"/>
      <c r="L697" s="494"/>
      <c r="M697" s="495"/>
      <c r="N697" s="495"/>
      <c r="O697" s="111"/>
      <c r="P697" s="164"/>
      <c r="Q697" s="143">
        <f t="shared" si="345"/>
        <v>0</v>
      </c>
      <c r="R697" s="129"/>
      <c r="S697" s="164"/>
      <c r="T697" s="143">
        <f t="shared" si="351"/>
        <v>0</v>
      </c>
      <c r="U697" s="129"/>
      <c r="V697" s="144">
        <f t="shared" si="353"/>
        <v>0</v>
      </c>
      <c r="W697" s="143">
        <f t="shared" si="346"/>
        <v>0</v>
      </c>
      <c r="X697" s="792">
        <f t="shared" si="347"/>
        <v>0</v>
      </c>
      <c r="Y697" s="793"/>
      <c r="AA697" s="6">
        <f t="shared" si="324"/>
        <v>0</v>
      </c>
      <c r="AB697" s="7">
        <f t="shared" si="348"/>
        <v>0</v>
      </c>
      <c r="AD697" s="6" t="e">
        <f t="shared" si="349"/>
        <v>#DIV/0!</v>
      </c>
      <c r="AE697" s="79">
        <f t="shared" si="350"/>
        <v>0</v>
      </c>
    </row>
    <row r="698" spans="1:34" ht="21.75" customHeight="1">
      <c r="B698" s="258">
        <v>15.1</v>
      </c>
      <c r="C698" s="813" t="s">
        <v>186</v>
      </c>
      <c r="D698" s="814"/>
      <c r="E698" s="814"/>
      <c r="F698" s="814"/>
      <c r="G698" s="814"/>
      <c r="H698" s="814"/>
      <c r="I698" s="814"/>
      <c r="J698" s="815"/>
      <c r="K698" s="161"/>
      <c r="L698" s="162"/>
      <c r="M698" s="163"/>
      <c r="N698" s="143">
        <f>ROUND(L698*M698,2)</f>
        <v>0</v>
      </c>
      <c r="O698" s="129"/>
      <c r="P698" s="164"/>
      <c r="Q698" s="143">
        <f t="shared" si="345"/>
        <v>0</v>
      </c>
      <c r="R698" s="129"/>
      <c r="S698" s="164"/>
      <c r="T698" s="143">
        <f t="shared" si="351"/>
        <v>0</v>
      </c>
      <c r="U698" s="129"/>
      <c r="V698" s="144">
        <f t="shared" si="353"/>
        <v>0</v>
      </c>
      <c r="W698" s="143">
        <f t="shared" si="346"/>
        <v>0</v>
      </c>
      <c r="X698" s="792">
        <f t="shared" si="347"/>
        <v>0</v>
      </c>
      <c r="Y698" s="793"/>
      <c r="AA698" s="6">
        <f t="shared" si="324"/>
        <v>0</v>
      </c>
      <c r="AB698" s="7">
        <f t="shared" si="348"/>
        <v>0</v>
      </c>
      <c r="AD698" s="6" t="e">
        <f t="shared" si="349"/>
        <v>#DIV/0!</v>
      </c>
      <c r="AE698" s="79">
        <f t="shared" si="350"/>
        <v>0</v>
      </c>
    </row>
    <row r="699" spans="1:34" ht="41.25" customHeight="1">
      <c r="B699" s="245" t="s">
        <v>187</v>
      </c>
      <c r="C699" s="816" t="s">
        <v>188</v>
      </c>
      <c r="D699" s="817"/>
      <c r="E699" s="817"/>
      <c r="F699" s="817"/>
      <c r="G699" s="817"/>
      <c r="H699" s="817"/>
      <c r="I699" s="817"/>
      <c r="J699" s="818"/>
      <c r="K699" s="246" t="s">
        <v>150</v>
      </c>
      <c r="L699" s="247">
        <v>29</v>
      </c>
      <c r="M699" s="248">
        <v>237666</v>
      </c>
      <c r="N699" s="249">
        <f>ROUND(L699*M699,2)</f>
        <v>6892314</v>
      </c>
      <c r="O699" s="354"/>
      <c r="P699" s="250">
        <v>6</v>
      </c>
      <c r="Q699" s="143">
        <f t="shared" si="345"/>
        <v>1425996</v>
      </c>
      <c r="R699" s="129"/>
      <c r="S699" s="164"/>
      <c r="T699" s="143">
        <f t="shared" si="351"/>
        <v>0</v>
      </c>
      <c r="U699" s="129"/>
      <c r="V699" s="262">
        <f t="shared" si="353"/>
        <v>6</v>
      </c>
      <c r="W699" s="143">
        <f t="shared" si="346"/>
        <v>1425996</v>
      </c>
      <c r="X699" s="792">
        <f t="shared" si="347"/>
        <v>0.20689655172413793</v>
      </c>
      <c r="Y699" s="793"/>
      <c r="AA699" s="6">
        <f t="shared" si="324"/>
        <v>1425996</v>
      </c>
      <c r="AB699" s="7">
        <f t="shared" si="348"/>
        <v>5466318</v>
      </c>
      <c r="AD699" s="6">
        <f t="shared" si="349"/>
        <v>0</v>
      </c>
      <c r="AE699" s="79">
        <f t="shared" si="350"/>
        <v>-5466318</v>
      </c>
      <c r="AG699" s="19">
        <v>658</v>
      </c>
    </row>
    <row r="700" spans="1:34" ht="41.25" customHeight="1">
      <c r="B700" s="254" t="s">
        <v>187</v>
      </c>
      <c r="C700" s="819" t="s">
        <v>188</v>
      </c>
      <c r="D700" s="820"/>
      <c r="E700" s="820"/>
      <c r="F700" s="820"/>
      <c r="G700" s="820"/>
      <c r="H700" s="820"/>
      <c r="I700" s="820"/>
      <c r="J700" s="821"/>
      <c r="K700" s="255" t="s">
        <v>150</v>
      </c>
      <c r="L700" s="162">
        <v>29</v>
      </c>
      <c r="M700" s="163">
        <v>237008</v>
      </c>
      <c r="N700" s="263"/>
      <c r="O700" s="354"/>
      <c r="P700" s="250"/>
      <c r="Q700" s="143"/>
      <c r="R700" s="129"/>
      <c r="S700" s="164"/>
      <c r="T700" s="143"/>
      <c r="U700" s="129"/>
      <c r="V700" s="144"/>
      <c r="W700" s="143"/>
      <c r="X700" s="256"/>
      <c r="Y700" s="257"/>
    </row>
    <row r="701" spans="1:34" ht="21.75" customHeight="1">
      <c r="B701" s="492">
        <v>16</v>
      </c>
      <c r="C701" s="807" t="s">
        <v>287</v>
      </c>
      <c r="D701" s="808"/>
      <c r="E701" s="808"/>
      <c r="F701" s="808"/>
      <c r="G701" s="808"/>
      <c r="H701" s="808"/>
      <c r="I701" s="808"/>
      <c r="J701" s="809"/>
      <c r="K701" s="493"/>
      <c r="L701" s="494"/>
      <c r="M701" s="495"/>
      <c r="N701" s="495"/>
      <c r="O701" s="111"/>
      <c r="P701" s="250"/>
      <c r="Q701" s="143">
        <f t="shared" si="345"/>
        <v>0</v>
      </c>
      <c r="R701" s="129"/>
      <c r="S701" s="164"/>
      <c r="T701" s="143">
        <f t="shared" si="351"/>
        <v>0</v>
      </c>
      <c r="U701" s="129"/>
      <c r="V701" s="144">
        <f t="shared" si="353"/>
        <v>0</v>
      </c>
      <c r="W701" s="143">
        <f t="shared" si="346"/>
        <v>0</v>
      </c>
      <c r="X701" s="792">
        <f t="shared" si="347"/>
        <v>0</v>
      </c>
      <c r="Y701" s="793"/>
      <c r="AA701" s="6">
        <f t="shared" si="324"/>
        <v>0</v>
      </c>
      <c r="AB701" s="7">
        <f t="shared" si="348"/>
        <v>0</v>
      </c>
      <c r="AD701" s="6" t="e">
        <f t="shared" si="349"/>
        <v>#DIV/0!</v>
      </c>
      <c r="AE701" s="79">
        <f t="shared" si="350"/>
        <v>0</v>
      </c>
    </row>
    <row r="702" spans="1:34" ht="21.75" customHeight="1">
      <c r="B702" s="258">
        <v>16.3</v>
      </c>
      <c r="C702" s="813" t="s">
        <v>288</v>
      </c>
      <c r="D702" s="814"/>
      <c r="E702" s="814"/>
      <c r="F702" s="814"/>
      <c r="G702" s="814"/>
      <c r="H702" s="814"/>
      <c r="I702" s="814"/>
      <c r="J702" s="815"/>
      <c r="K702" s="161"/>
      <c r="L702" s="162"/>
      <c r="M702" s="163"/>
      <c r="N702" s="143">
        <f>ROUND(L702*M702,2)</f>
        <v>0</v>
      </c>
      <c r="O702" s="129"/>
      <c r="P702" s="250"/>
      <c r="Q702" s="143">
        <f t="shared" si="345"/>
        <v>0</v>
      </c>
      <c r="R702" s="129"/>
      <c r="S702" s="164"/>
      <c r="T702" s="143">
        <f t="shared" si="351"/>
        <v>0</v>
      </c>
      <c r="U702" s="129"/>
      <c r="V702" s="144">
        <f t="shared" si="353"/>
        <v>0</v>
      </c>
      <c r="W702" s="143">
        <f t="shared" si="346"/>
        <v>0</v>
      </c>
      <c r="X702" s="792">
        <f t="shared" si="347"/>
        <v>0</v>
      </c>
      <c r="Y702" s="793"/>
      <c r="AA702" s="6">
        <f t="shared" si="324"/>
        <v>0</v>
      </c>
      <c r="AB702" s="7">
        <f t="shared" si="348"/>
        <v>0</v>
      </c>
      <c r="AD702" s="6" t="e">
        <f t="shared" si="349"/>
        <v>#DIV/0!</v>
      </c>
      <c r="AE702" s="79">
        <f t="shared" si="350"/>
        <v>0</v>
      </c>
    </row>
    <row r="703" spans="1:34" ht="21.75" customHeight="1">
      <c r="B703" s="245" t="s">
        <v>289</v>
      </c>
      <c r="C703" s="816" t="s">
        <v>290</v>
      </c>
      <c r="D703" s="817"/>
      <c r="E703" s="817"/>
      <c r="F703" s="817"/>
      <c r="G703" s="817"/>
      <c r="H703" s="817"/>
      <c r="I703" s="817"/>
      <c r="J703" s="818"/>
      <c r="K703" s="246" t="s">
        <v>150</v>
      </c>
      <c r="L703" s="247">
        <v>1</v>
      </c>
      <c r="M703" s="248">
        <v>671819</v>
      </c>
      <c r="N703" s="249">
        <f>ROUND(L703*M703,2)</f>
        <v>671819</v>
      </c>
      <c r="O703" s="354"/>
      <c r="P703" s="250">
        <v>1</v>
      </c>
      <c r="Q703" s="143">
        <f t="shared" si="345"/>
        <v>671819</v>
      </c>
      <c r="R703" s="129"/>
      <c r="S703" s="164"/>
      <c r="T703" s="143">
        <f t="shared" si="351"/>
        <v>0</v>
      </c>
      <c r="U703" s="129"/>
      <c r="V703" s="144">
        <f t="shared" si="353"/>
        <v>1</v>
      </c>
      <c r="W703" s="143">
        <f t="shared" si="346"/>
        <v>671819</v>
      </c>
      <c r="X703" s="792">
        <f t="shared" si="347"/>
        <v>1</v>
      </c>
      <c r="Y703" s="793"/>
      <c r="AA703" s="6">
        <f t="shared" si="324"/>
        <v>671819</v>
      </c>
      <c r="AB703" s="7">
        <f t="shared" si="348"/>
        <v>0</v>
      </c>
      <c r="AD703" s="6">
        <f t="shared" si="349"/>
        <v>0</v>
      </c>
      <c r="AE703" s="79">
        <f t="shared" si="350"/>
        <v>0</v>
      </c>
      <c r="AG703" s="19">
        <v>1576</v>
      </c>
    </row>
    <row r="704" spans="1:34" ht="21.75" customHeight="1">
      <c r="B704" s="254" t="s">
        <v>289</v>
      </c>
      <c r="C704" s="819" t="s">
        <v>290</v>
      </c>
      <c r="D704" s="820"/>
      <c r="E704" s="820"/>
      <c r="F704" s="820"/>
      <c r="G704" s="820"/>
      <c r="H704" s="820"/>
      <c r="I704" s="820"/>
      <c r="J704" s="821"/>
      <c r="K704" s="255" t="s">
        <v>150</v>
      </c>
      <c r="L704" s="162">
        <v>1</v>
      </c>
      <c r="M704" s="163">
        <v>670243</v>
      </c>
      <c r="N704" s="263"/>
      <c r="O704" s="354"/>
      <c r="P704" s="250"/>
      <c r="Q704" s="143"/>
      <c r="R704" s="129"/>
      <c r="S704" s="164"/>
      <c r="T704" s="143"/>
      <c r="U704" s="129"/>
      <c r="V704" s="144"/>
      <c r="W704" s="143"/>
      <c r="X704" s="256"/>
      <c r="Y704" s="257"/>
    </row>
    <row r="705" spans="2:34" ht="21.75" customHeight="1">
      <c r="B705" s="492">
        <v>18</v>
      </c>
      <c r="C705" s="807" t="s">
        <v>189</v>
      </c>
      <c r="D705" s="808"/>
      <c r="E705" s="808"/>
      <c r="F705" s="808"/>
      <c r="G705" s="808"/>
      <c r="H705" s="808"/>
      <c r="I705" s="808"/>
      <c r="J705" s="809"/>
      <c r="K705" s="493"/>
      <c r="L705" s="494"/>
      <c r="M705" s="495"/>
      <c r="N705" s="495"/>
      <c r="O705" s="111"/>
      <c r="P705" s="164"/>
      <c r="Q705" s="143">
        <f t="shared" ref="Q705:Q716" si="354">ROUND(M705*P705,2)</f>
        <v>0</v>
      </c>
      <c r="R705" s="129"/>
      <c r="S705" s="164"/>
      <c r="T705" s="143">
        <f t="shared" ref="T705:T716" si="355">ROUND(M705*S705,2)</f>
        <v>0</v>
      </c>
      <c r="U705" s="129"/>
      <c r="V705" s="144">
        <f t="shared" si="353"/>
        <v>0</v>
      </c>
      <c r="W705" s="143">
        <f t="shared" ref="W705:W716" si="356">ROUND(M705*V705,2)</f>
        <v>0</v>
      </c>
      <c r="X705" s="792">
        <f t="shared" ref="X705:X716" si="357">IF(N705=0,0)+IF(N705&gt;0,W705/N705)</f>
        <v>0</v>
      </c>
      <c r="Y705" s="793"/>
      <c r="AA705" s="6">
        <f t="shared" si="324"/>
        <v>0</v>
      </c>
      <c r="AB705" s="7">
        <f t="shared" ref="AB705:AB716" si="358">+N705-W705</f>
        <v>0</v>
      </c>
      <c r="AD705" s="6" t="e">
        <f t="shared" ref="AD705:AD716" si="359">+Z705/M705</f>
        <v>#DIV/0!</v>
      </c>
      <c r="AE705" s="79">
        <f t="shared" ref="AE705:AE716" si="360">+W705-N705</f>
        <v>0</v>
      </c>
    </row>
    <row r="706" spans="2:34" ht="21.75" customHeight="1">
      <c r="B706" s="258">
        <v>18.2</v>
      </c>
      <c r="C706" s="813" t="s">
        <v>193</v>
      </c>
      <c r="D706" s="814"/>
      <c r="E706" s="814"/>
      <c r="F706" s="814"/>
      <c r="G706" s="814"/>
      <c r="H706" s="814"/>
      <c r="I706" s="814"/>
      <c r="J706" s="815"/>
      <c r="K706" s="161"/>
      <c r="L706" s="162"/>
      <c r="M706" s="163"/>
      <c r="N706" s="143">
        <f>ROUND(L706*M706,2)</f>
        <v>0</v>
      </c>
      <c r="O706" s="129"/>
      <c r="P706" s="164"/>
      <c r="Q706" s="143">
        <f t="shared" si="354"/>
        <v>0</v>
      </c>
      <c r="R706" s="129"/>
      <c r="S706" s="164"/>
      <c r="T706" s="143">
        <f t="shared" si="355"/>
        <v>0</v>
      </c>
      <c r="U706" s="129"/>
      <c r="V706" s="144">
        <f t="shared" si="353"/>
        <v>0</v>
      </c>
      <c r="W706" s="143">
        <f t="shared" si="356"/>
        <v>0</v>
      </c>
      <c r="X706" s="792">
        <f t="shared" si="357"/>
        <v>0</v>
      </c>
      <c r="Y706" s="793"/>
      <c r="AA706" s="6">
        <f t="shared" ref="AA706:AA734" si="361">+W706-Z706</f>
        <v>0</v>
      </c>
      <c r="AB706" s="7">
        <f t="shared" si="358"/>
        <v>0</v>
      </c>
      <c r="AD706" s="6" t="e">
        <f t="shared" si="359"/>
        <v>#DIV/0!</v>
      </c>
      <c r="AE706" s="79">
        <f t="shared" si="360"/>
        <v>0</v>
      </c>
    </row>
    <row r="707" spans="2:34" ht="21.75" customHeight="1">
      <c r="B707" s="264" t="s">
        <v>194</v>
      </c>
      <c r="C707" s="796" t="s">
        <v>195</v>
      </c>
      <c r="D707" s="797"/>
      <c r="E707" s="797"/>
      <c r="F707" s="797"/>
      <c r="G707" s="797"/>
      <c r="H707" s="797"/>
      <c r="I707" s="797"/>
      <c r="J707" s="798"/>
      <c r="K707" s="161" t="s">
        <v>74</v>
      </c>
      <c r="L707" s="162">
        <f>48.4+30.4</f>
        <v>78.8</v>
      </c>
      <c r="M707" s="163">
        <v>18312</v>
      </c>
      <c r="N707" s="143">
        <f>+M707*L707</f>
        <v>1442985.5999999999</v>
      </c>
      <c r="O707" s="129"/>
      <c r="P707" s="164"/>
      <c r="Q707" s="143">
        <f t="shared" si="354"/>
        <v>0</v>
      </c>
      <c r="R707" s="129"/>
      <c r="S707" s="164"/>
      <c r="T707" s="143">
        <f t="shared" si="355"/>
        <v>0</v>
      </c>
      <c r="U707" s="129"/>
      <c r="V707" s="144">
        <f t="shared" si="353"/>
        <v>0</v>
      </c>
      <c r="W707" s="143">
        <f t="shared" si="356"/>
        <v>0</v>
      </c>
      <c r="X707" s="792">
        <f t="shared" si="357"/>
        <v>0</v>
      </c>
      <c r="Y707" s="793"/>
      <c r="AA707" s="6">
        <f t="shared" si="361"/>
        <v>0</v>
      </c>
      <c r="AB707" s="7">
        <f t="shared" si="358"/>
        <v>1442985.5999999999</v>
      </c>
      <c r="AD707" s="6">
        <f t="shared" si="359"/>
        <v>0</v>
      </c>
      <c r="AE707" s="79">
        <f t="shared" si="360"/>
        <v>-1442985.5999999999</v>
      </c>
      <c r="AG707" s="19">
        <v>0</v>
      </c>
    </row>
    <row r="708" spans="2:34" ht="21.75" customHeight="1">
      <c r="B708" s="264" t="s">
        <v>196</v>
      </c>
      <c r="C708" s="796" t="s">
        <v>197</v>
      </c>
      <c r="D708" s="797"/>
      <c r="E708" s="797"/>
      <c r="F708" s="797"/>
      <c r="G708" s="797"/>
      <c r="H708" s="797"/>
      <c r="I708" s="797"/>
      <c r="J708" s="798"/>
      <c r="K708" s="161" t="s">
        <v>145</v>
      </c>
      <c r="L708" s="162">
        <v>102</v>
      </c>
      <c r="M708" s="163">
        <v>8274</v>
      </c>
      <c r="N708" s="143">
        <f>+M708*L708</f>
        <v>843948</v>
      </c>
      <c r="O708" s="129"/>
      <c r="P708" s="164"/>
      <c r="Q708" s="143">
        <f t="shared" si="354"/>
        <v>0</v>
      </c>
      <c r="R708" s="129"/>
      <c r="S708" s="164"/>
      <c r="T708" s="143">
        <f t="shared" si="355"/>
        <v>0</v>
      </c>
      <c r="U708" s="129"/>
      <c r="V708" s="144">
        <f t="shared" si="353"/>
        <v>0</v>
      </c>
      <c r="W708" s="143">
        <f t="shared" si="356"/>
        <v>0</v>
      </c>
      <c r="X708" s="792">
        <f t="shared" si="357"/>
        <v>0</v>
      </c>
      <c r="Y708" s="793"/>
      <c r="AA708" s="6">
        <f t="shared" si="361"/>
        <v>0</v>
      </c>
      <c r="AB708" s="7">
        <f t="shared" si="358"/>
        <v>843948</v>
      </c>
      <c r="AD708" s="6">
        <f t="shared" si="359"/>
        <v>0</v>
      </c>
      <c r="AE708" s="79">
        <f t="shared" si="360"/>
        <v>-843948</v>
      </c>
      <c r="AG708" s="19">
        <v>0</v>
      </c>
    </row>
    <row r="709" spans="2:34" ht="21.75" customHeight="1">
      <c r="B709" s="258">
        <v>18.399999999999999</v>
      </c>
      <c r="C709" s="813" t="s">
        <v>341</v>
      </c>
      <c r="D709" s="814"/>
      <c r="E709" s="814"/>
      <c r="F709" s="814"/>
      <c r="G709" s="814"/>
      <c r="H709" s="814"/>
      <c r="I709" s="814"/>
      <c r="J709" s="815"/>
      <c r="K709" s="161"/>
      <c r="L709" s="162"/>
      <c r="M709" s="163"/>
      <c r="N709" s="143">
        <f>ROUND(L709*M709,2)</f>
        <v>0</v>
      </c>
      <c r="O709" s="129"/>
      <c r="P709" s="164"/>
      <c r="Q709" s="143">
        <f t="shared" si="354"/>
        <v>0</v>
      </c>
      <c r="R709" s="129"/>
      <c r="S709" s="164"/>
      <c r="T709" s="143">
        <f t="shared" si="355"/>
        <v>0</v>
      </c>
      <c r="U709" s="129"/>
      <c r="V709" s="144">
        <f t="shared" si="353"/>
        <v>0</v>
      </c>
      <c r="W709" s="143">
        <f t="shared" si="356"/>
        <v>0</v>
      </c>
      <c r="X709" s="792">
        <f t="shared" si="357"/>
        <v>0</v>
      </c>
      <c r="Y709" s="793"/>
      <c r="AA709" s="6">
        <f t="shared" si="361"/>
        <v>0</v>
      </c>
      <c r="AB709" s="7">
        <f t="shared" si="358"/>
        <v>0</v>
      </c>
      <c r="AD709" s="6" t="e">
        <f t="shared" si="359"/>
        <v>#DIV/0!</v>
      </c>
      <c r="AE709" s="79">
        <f t="shared" si="360"/>
        <v>0</v>
      </c>
    </row>
    <row r="710" spans="2:34" ht="21.75" customHeight="1">
      <c r="B710" s="264" t="s">
        <v>198</v>
      </c>
      <c r="C710" s="796" t="s">
        <v>199</v>
      </c>
      <c r="D710" s="797"/>
      <c r="E710" s="797"/>
      <c r="F710" s="797"/>
      <c r="G710" s="797"/>
      <c r="H710" s="797"/>
      <c r="I710" s="797"/>
      <c r="J710" s="798"/>
      <c r="K710" s="161" t="s">
        <v>74</v>
      </c>
      <c r="L710" s="162">
        <v>487.16</v>
      </c>
      <c r="M710" s="163">
        <v>15973</v>
      </c>
      <c r="N710" s="143">
        <f>ROUND(L710*M710,2)</f>
        <v>7781406.6799999997</v>
      </c>
      <c r="O710" s="129"/>
      <c r="P710" s="261"/>
      <c r="Q710" s="143">
        <f t="shared" si="354"/>
        <v>0</v>
      </c>
      <c r="R710" s="129"/>
      <c r="S710" s="164"/>
      <c r="T710" s="143">
        <f t="shared" si="355"/>
        <v>0</v>
      </c>
      <c r="U710" s="129"/>
      <c r="V710" s="144">
        <f t="shared" si="353"/>
        <v>0</v>
      </c>
      <c r="W710" s="143">
        <f t="shared" si="356"/>
        <v>0</v>
      </c>
      <c r="X710" s="792">
        <f t="shared" si="357"/>
        <v>0</v>
      </c>
      <c r="Y710" s="793"/>
      <c r="AA710" s="6">
        <f t="shared" si="361"/>
        <v>0</v>
      </c>
      <c r="AB710" s="7">
        <f t="shared" si="358"/>
        <v>7781406.6799999997</v>
      </c>
      <c r="AD710" s="6">
        <f t="shared" si="359"/>
        <v>0</v>
      </c>
      <c r="AE710" s="79">
        <f t="shared" si="360"/>
        <v>-7781406.6799999997</v>
      </c>
      <c r="AG710" s="19">
        <v>0</v>
      </c>
    </row>
    <row r="711" spans="2:34" s="105" customFormat="1" ht="21.75" customHeight="1">
      <c r="B711" s="492">
        <v>20</v>
      </c>
      <c r="C711" s="807" t="s">
        <v>342</v>
      </c>
      <c r="D711" s="808"/>
      <c r="E711" s="808"/>
      <c r="F711" s="808"/>
      <c r="G711" s="808"/>
      <c r="H711" s="808"/>
      <c r="I711" s="808"/>
      <c r="J711" s="809"/>
      <c r="K711" s="493"/>
      <c r="L711" s="494"/>
      <c r="M711" s="495"/>
      <c r="N711" s="495"/>
      <c r="O711" s="111"/>
      <c r="P711" s="164"/>
      <c r="Q711" s="143">
        <f t="shared" si="354"/>
        <v>0</v>
      </c>
      <c r="R711" s="129"/>
      <c r="S711" s="164"/>
      <c r="T711" s="143">
        <f t="shared" si="355"/>
        <v>0</v>
      </c>
      <c r="U711" s="129"/>
      <c r="V711" s="144">
        <f t="shared" si="353"/>
        <v>0</v>
      </c>
      <c r="W711" s="143">
        <f t="shared" si="356"/>
        <v>0</v>
      </c>
      <c r="X711" s="792">
        <f t="shared" si="357"/>
        <v>0</v>
      </c>
      <c r="Y711" s="793"/>
      <c r="Z711" s="6"/>
      <c r="AA711" s="6">
        <f t="shared" si="361"/>
        <v>0</v>
      </c>
      <c r="AB711" s="7">
        <f t="shared" si="358"/>
        <v>0</v>
      </c>
      <c r="AD711" s="6" t="e">
        <f t="shared" si="359"/>
        <v>#DIV/0!</v>
      </c>
      <c r="AE711" s="79">
        <f t="shared" si="360"/>
        <v>0</v>
      </c>
      <c r="AF711" s="122"/>
      <c r="AH711" s="123"/>
    </row>
    <row r="712" spans="2:34" s="105" customFormat="1" ht="21.75" customHeight="1">
      <c r="B712" s="258" t="s">
        <v>343</v>
      </c>
      <c r="C712" s="813" t="s">
        <v>344</v>
      </c>
      <c r="D712" s="814"/>
      <c r="E712" s="814"/>
      <c r="F712" s="814"/>
      <c r="G712" s="814"/>
      <c r="H712" s="814"/>
      <c r="I712" s="814"/>
      <c r="J712" s="815"/>
      <c r="K712" s="272"/>
      <c r="L712" s="266"/>
      <c r="M712" s="267"/>
      <c r="N712" s="268">
        <f>ROUND(L712*M712,2)</f>
        <v>0</v>
      </c>
      <c r="O712" s="170"/>
      <c r="P712" s="223"/>
      <c r="Q712" s="143">
        <f t="shared" si="354"/>
        <v>0</v>
      </c>
      <c r="R712" s="129"/>
      <c r="S712" s="164"/>
      <c r="T712" s="143">
        <f t="shared" si="355"/>
        <v>0</v>
      </c>
      <c r="U712" s="129"/>
      <c r="V712" s="144">
        <f t="shared" si="353"/>
        <v>0</v>
      </c>
      <c r="W712" s="143">
        <f t="shared" si="356"/>
        <v>0</v>
      </c>
      <c r="X712" s="792">
        <f t="shared" si="357"/>
        <v>0</v>
      </c>
      <c r="Y712" s="793"/>
      <c r="Z712" s="6"/>
      <c r="AA712" s="6">
        <f t="shared" si="361"/>
        <v>0</v>
      </c>
      <c r="AB712" s="7">
        <f t="shared" si="358"/>
        <v>0</v>
      </c>
      <c r="AD712" s="6" t="e">
        <f t="shared" si="359"/>
        <v>#DIV/0!</v>
      </c>
      <c r="AE712" s="79">
        <f t="shared" si="360"/>
        <v>0</v>
      </c>
      <c r="AF712" s="122"/>
      <c r="AH712" s="123"/>
    </row>
    <row r="713" spans="2:34" ht="21.75" customHeight="1">
      <c r="B713" s="264" t="s">
        <v>345</v>
      </c>
      <c r="C713" s="796" t="s">
        <v>346</v>
      </c>
      <c r="D713" s="797"/>
      <c r="E713" s="797"/>
      <c r="F713" s="797"/>
      <c r="G713" s="797"/>
      <c r="H713" s="797"/>
      <c r="I713" s="797"/>
      <c r="J713" s="798"/>
      <c r="K713" s="161" t="s">
        <v>74</v>
      </c>
      <c r="L713" s="162">
        <v>20.399999999999999</v>
      </c>
      <c r="M713" s="163">
        <v>73318</v>
      </c>
      <c r="N713" s="143">
        <f>ROUND(L713*M713,2)</f>
        <v>1495687.2</v>
      </c>
      <c r="O713" s="129"/>
      <c r="P713" s="250">
        <v>18.87</v>
      </c>
      <c r="Q713" s="143">
        <f t="shared" si="354"/>
        <v>1383510.66</v>
      </c>
      <c r="R713" s="129"/>
      <c r="S713" s="164"/>
      <c r="T713" s="143">
        <f t="shared" si="355"/>
        <v>0</v>
      </c>
      <c r="U713" s="129"/>
      <c r="V713" s="144">
        <f t="shared" si="353"/>
        <v>18.87</v>
      </c>
      <c r="W713" s="143">
        <f t="shared" si="356"/>
        <v>1383510.66</v>
      </c>
      <c r="X713" s="792">
        <f t="shared" si="357"/>
        <v>0.92499999999999993</v>
      </c>
      <c r="Y713" s="793"/>
      <c r="AA713" s="6">
        <f t="shared" si="361"/>
        <v>1383510.66</v>
      </c>
      <c r="AB713" s="7">
        <f t="shared" si="358"/>
        <v>112176.54000000004</v>
      </c>
      <c r="AD713" s="6">
        <f t="shared" si="359"/>
        <v>0</v>
      </c>
      <c r="AE713" s="79">
        <f t="shared" si="360"/>
        <v>-112176.54000000004</v>
      </c>
      <c r="AG713" s="19">
        <v>0</v>
      </c>
    </row>
    <row r="714" spans="2:34" s="105" customFormat="1" ht="21.75" customHeight="1">
      <c r="B714" s="492">
        <v>21</v>
      </c>
      <c r="C714" s="807" t="s">
        <v>200</v>
      </c>
      <c r="D714" s="808"/>
      <c r="E714" s="808"/>
      <c r="F714" s="808"/>
      <c r="G714" s="808"/>
      <c r="H714" s="808"/>
      <c r="I714" s="808"/>
      <c r="J714" s="809"/>
      <c r="K714" s="493"/>
      <c r="L714" s="494"/>
      <c r="M714" s="495"/>
      <c r="N714" s="495"/>
      <c r="O714" s="111"/>
      <c r="P714" s="250"/>
      <c r="Q714" s="143">
        <f t="shared" si="354"/>
        <v>0</v>
      </c>
      <c r="R714" s="129"/>
      <c r="S714" s="164"/>
      <c r="T714" s="143">
        <f t="shared" si="355"/>
        <v>0</v>
      </c>
      <c r="U714" s="129"/>
      <c r="V714" s="144">
        <f t="shared" si="353"/>
        <v>0</v>
      </c>
      <c r="W714" s="143">
        <f t="shared" si="356"/>
        <v>0</v>
      </c>
      <c r="X714" s="792">
        <f t="shared" si="357"/>
        <v>0</v>
      </c>
      <c r="Y714" s="793"/>
      <c r="Z714" s="6"/>
      <c r="AA714" s="6">
        <f t="shared" si="361"/>
        <v>0</v>
      </c>
      <c r="AB714" s="7">
        <f t="shared" si="358"/>
        <v>0</v>
      </c>
      <c r="AD714" s="6" t="e">
        <f t="shared" si="359"/>
        <v>#DIV/0!</v>
      </c>
      <c r="AE714" s="79">
        <f t="shared" si="360"/>
        <v>0</v>
      </c>
      <c r="AF714" s="122"/>
      <c r="AH714" s="123"/>
    </row>
    <row r="715" spans="2:34" s="105" customFormat="1" ht="21.75" customHeight="1">
      <c r="B715" s="258" t="s">
        <v>201</v>
      </c>
      <c r="C715" s="813" t="s">
        <v>202</v>
      </c>
      <c r="D715" s="814"/>
      <c r="E715" s="814"/>
      <c r="F715" s="814"/>
      <c r="G715" s="814"/>
      <c r="H715" s="814"/>
      <c r="I715" s="814"/>
      <c r="J715" s="815"/>
      <c r="K715" s="272"/>
      <c r="L715" s="266"/>
      <c r="M715" s="267"/>
      <c r="N715" s="268">
        <f>ROUND(L715*M715,2)</f>
        <v>0</v>
      </c>
      <c r="O715" s="170"/>
      <c r="P715" s="269"/>
      <c r="Q715" s="143">
        <f t="shared" si="354"/>
        <v>0</v>
      </c>
      <c r="R715" s="129"/>
      <c r="S715" s="164"/>
      <c r="T715" s="143">
        <f t="shared" si="355"/>
        <v>0</v>
      </c>
      <c r="U715" s="129"/>
      <c r="V715" s="144">
        <f t="shared" si="353"/>
        <v>0</v>
      </c>
      <c r="W715" s="143">
        <f t="shared" si="356"/>
        <v>0</v>
      </c>
      <c r="X715" s="792">
        <f t="shared" si="357"/>
        <v>0</v>
      </c>
      <c r="Y715" s="793"/>
      <c r="Z715" s="6"/>
      <c r="AA715" s="6">
        <f t="shared" si="361"/>
        <v>0</v>
      </c>
      <c r="AB715" s="7">
        <f t="shared" si="358"/>
        <v>0</v>
      </c>
      <c r="AD715" s="6" t="e">
        <f t="shared" si="359"/>
        <v>#DIV/0!</v>
      </c>
      <c r="AE715" s="79">
        <f t="shared" si="360"/>
        <v>0</v>
      </c>
      <c r="AF715" s="122"/>
      <c r="AH715" s="123"/>
    </row>
    <row r="716" spans="2:34" ht="21.75" customHeight="1">
      <c r="B716" s="245" t="s">
        <v>203</v>
      </c>
      <c r="C716" s="816" t="s">
        <v>204</v>
      </c>
      <c r="D716" s="817"/>
      <c r="E716" s="817"/>
      <c r="F716" s="817"/>
      <c r="G716" s="817"/>
      <c r="H716" s="817"/>
      <c r="I716" s="817"/>
      <c r="J716" s="818"/>
      <c r="K716" s="246" t="s">
        <v>74</v>
      </c>
      <c r="L716" s="247">
        <v>87.4</v>
      </c>
      <c r="M716" s="248">
        <v>2792</v>
      </c>
      <c r="N716" s="249">
        <f>ROUND(L716*M716,2)</f>
        <v>244020.8</v>
      </c>
      <c r="O716" s="129"/>
      <c r="P716" s="250">
        <v>87.4</v>
      </c>
      <c r="Q716" s="143">
        <f t="shared" si="354"/>
        <v>244020.8</v>
      </c>
      <c r="R716" s="129"/>
      <c r="S716" s="164"/>
      <c r="T716" s="143">
        <f t="shared" si="355"/>
        <v>0</v>
      </c>
      <c r="U716" s="129"/>
      <c r="V716" s="144">
        <f t="shared" si="353"/>
        <v>87.4</v>
      </c>
      <c r="W716" s="143">
        <f t="shared" si="356"/>
        <v>244020.8</v>
      </c>
      <c r="X716" s="792">
        <f t="shared" si="357"/>
        <v>1</v>
      </c>
      <c r="Y716" s="793"/>
      <c r="AA716" s="6">
        <f t="shared" si="361"/>
        <v>244020.8</v>
      </c>
      <c r="AB716" s="7">
        <f t="shared" si="358"/>
        <v>0</v>
      </c>
      <c r="AD716" s="6">
        <f t="shared" si="359"/>
        <v>0</v>
      </c>
      <c r="AE716" s="79">
        <f t="shared" si="360"/>
        <v>0</v>
      </c>
      <c r="AG716" s="19">
        <v>51</v>
      </c>
    </row>
    <row r="717" spans="2:34" ht="21.75" customHeight="1">
      <c r="B717" s="254" t="s">
        <v>203</v>
      </c>
      <c r="C717" s="819" t="s">
        <v>204</v>
      </c>
      <c r="D717" s="820"/>
      <c r="E717" s="820"/>
      <c r="F717" s="820"/>
      <c r="G717" s="820"/>
      <c r="H717" s="820"/>
      <c r="I717" s="820"/>
      <c r="J717" s="821"/>
      <c r="K717" s="255" t="s">
        <v>74</v>
      </c>
      <c r="L717" s="162">
        <v>87.4</v>
      </c>
      <c r="M717" s="163">
        <v>2741</v>
      </c>
      <c r="N717" s="263"/>
      <c r="O717" s="129"/>
      <c r="P717" s="250"/>
      <c r="Q717" s="143"/>
      <c r="R717" s="129"/>
      <c r="S717" s="164"/>
      <c r="T717" s="143"/>
      <c r="U717" s="129"/>
      <c r="V717" s="144"/>
      <c r="W717" s="143"/>
      <c r="X717" s="256"/>
      <c r="Y717" s="257"/>
    </row>
    <row r="718" spans="2:34" ht="21.75" customHeight="1">
      <c r="B718" s="254" t="s">
        <v>355</v>
      </c>
      <c r="C718" s="819" t="s">
        <v>356</v>
      </c>
      <c r="D718" s="820"/>
      <c r="E718" s="820"/>
      <c r="F718" s="820"/>
      <c r="G718" s="820"/>
      <c r="H718" s="820"/>
      <c r="I718" s="820"/>
      <c r="J718" s="821"/>
      <c r="K718" s="255" t="s">
        <v>74</v>
      </c>
      <c r="L718" s="162">
        <v>134.88</v>
      </c>
      <c r="M718" s="163">
        <v>5194</v>
      </c>
      <c r="N718" s="263">
        <f>ROUND(L718*M718,2)</f>
        <v>700566.72</v>
      </c>
      <c r="O718" s="129"/>
      <c r="P718" s="250"/>
      <c r="Q718" s="143">
        <f>ROUND(M718*P718,2)</f>
        <v>0</v>
      </c>
      <c r="R718" s="129"/>
      <c r="S718" s="164"/>
      <c r="T718" s="143">
        <f>ROUND(M718*S718,2)</f>
        <v>0</v>
      </c>
      <c r="U718" s="129"/>
      <c r="V718" s="144">
        <f t="shared" si="353"/>
        <v>0</v>
      </c>
      <c r="W718" s="143">
        <f>ROUND(M718*V718,2)</f>
        <v>0</v>
      </c>
      <c r="X718" s="792">
        <f>IF(N718=0,0)+IF(N718&gt;0,W718/N718)</f>
        <v>0</v>
      </c>
      <c r="Y718" s="793"/>
      <c r="AA718" s="6">
        <f t="shared" si="361"/>
        <v>0</v>
      </c>
      <c r="AB718" s="7">
        <f>+N718-W718</f>
        <v>700566.72</v>
      </c>
      <c r="AD718" s="6">
        <f>+Z718/M718</f>
        <v>0</v>
      </c>
      <c r="AE718" s="79">
        <f>+W718-N718</f>
        <v>-700566.72</v>
      </c>
      <c r="AG718" s="19">
        <v>0</v>
      </c>
    </row>
    <row r="719" spans="2:34" ht="21.75" customHeight="1">
      <c r="B719" s="264" t="s">
        <v>357</v>
      </c>
      <c r="C719" s="796" t="s">
        <v>358</v>
      </c>
      <c r="D719" s="797"/>
      <c r="E719" s="797"/>
      <c r="F719" s="797"/>
      <c r="G719" s="797"/>
      <c r="H719" s="797"/>
      <c r="I719" s="797"/>
      <c r="J719" s="798"/>
      <c r="K719" s="161" t="s">
        <v>74</v>
      </c>
      <c r="L719" s="162">
        <v>175.68</v>
      </c>
      <c r="M719" s="163">
        <v>4291</v>
      </c>
      <c r="N719" s="263">
        <f>ROUND(L719*M719,2)</f>
        <v>753842.88</v>
      </c>
      <c r="O719" s="129"/>
      <c r="P719" s="250"/>
      <c r="Q719" s="143">
        <f>ROUND(M719*P719,2)</f>
        <v>0</v>
      </c>
      <c r="R719" s="129"/>
      <c r="S719" s="164"/>
      <c r="T719" s="143">
        <f>ROUND(M719*S719,2)</f>
        <v>0</v>
      </c>
      <c r="U719" s="129"/>
      <c r="V719" s="144">
        <f t="shared" si="353"/>
        <v>0</v>
      </c>
      <c r="W719" s="143">
        <f>ROUND(M719*V719,2)</f>
        <v>0</v>
      </c>
      <c r="X719" s="792">
        <f>IF(N719=0,0)+IF(N719&gt;0,W719/N719)</f>
        <v>0</v>
      </c>
      <c r="Y719" s="793"/>
      <c r="AA719" s="6">
        <f t="shared" si="361"/>
        <v>0</v>
      </c>
      <c r="AB719" s="7">
        <f>+N719-W719</f>
        <v>753842.88</v>
      </c>
      <c r="AD719" s="6">
        <f>+Z719/M719</f>
        <v>0</v>
      </c>
      <c r="AE719" s="79">
        <f>+W719-N719</f>
        <v>-753842.88</v>
      </c>
      <c r="AG719" s="19">
        <v>0</v>
      </c>
    </row>
    <row r="720" spans="2:34" ht="21.75" customHeight="1">
      <c r="B720" s="245" t="s">
        <v>291</v>
      </c>
      <c r="C720" s="816" t="s">
        <v>292</v>
      </c>
      <c r="D720" s="817"/>
      <c r="E720" s="817"/>
      <c r="F720" s="817"/>
      <c r="G720" s="817"/>
      <c r="H720" s="817"/>
      <c r="I720" s="817"/>
      <c r="J720" s="818"/>
      <c r="K720" s="246" t="s">
        <v>95</v>
      </c>
      <c r="L720" s="247">
        <v>29.29</v>
      </c>
      <c r="M720" s="248">
        <v>43061</v>
      </c>
      <c r="N720" s="249">
        <f>ROUND(L720*M720,2)</f>
        <v>1261256.69</v>
      </c>
      <c r="O720" s="129"/>
      <c r="P720" s="164">
        <v>29.29</v>
      </c>
      <c r="Q720" s="656">
        <f t="shared" ref="Q720:Q721" si="362">ROUND(M720*P720,2)</f>
        <v>1261256.69</v>
      </c>
      <c r="R720" s="129"/>
      <c r="S720" s="250"/>
      <c r="T720" s="143"/>
      <c r="U720" s="251"/>
      <c r="V720" s="252">
        <f>P720+S720</f>
        <v>29.29</v>
      </c>
      <c r="W720" s="143">
        <f>ROUND(M720*V720,2)</f>
        <v>1261256.69</v>
      </c>
      <c r="X720" s="792">
        <f>IF(N720=0,0)+IF(N720&gt;0,W720/N720)</f>
        <v>1</v>
      </c>
      <c r="Y720" s="793"/>
      <c r="Z720" s="6">
        <v>1260916.54</v>
      </c>
      <c r="AA720" s="6">
        <f>+W721-Z720</f>
        <v>-1260916.54</v>
      </c>
      <c r="AB720" s="7">
        <f>+N720-W721</f>
        <v>1261256.69</v>
      </c>
      <c r="AD720" s="6">
        <f>+Z720/M720</f>
        <v>29.28210074080955</v>
      </c>
      <c r="AE720" s="79">
        <f>+W721-N720</f>
        <v>-1261256.69</v>
      </c>
      <c r="AG720" s="19">
        <v>16</v>
      </c>
    </row>
    <row r="721" spans="2:34" ht="21.75" customHeight="1">
      <c r="B721" s="254" t="s">
        <v>291</v>
      </c>
      <c r="C721" s="819" t="s">
        <v>292</v>
      </c>
      <c r="D721" s="820"/>
      <c r="E721" s="820"/>
      <c r="F721" s="820"/>
      <c r="G721" s="820"/>
      <c r="H721" s="820"/>
      <c r="I721" s="820"/>
      <c r="J721" s="821"/>
      <c r="K721" s="255" t="s">
        <v>95</v>
      </c>
      <c r="L721" s="162">
        <v>29.29</v>
      </c>
      <c r="M721" s="163">
        <f>+M720-AG720</f>
        <v>43045</v>
      </c>
      <c r="N721" s="143"/>
      <c r="O721" s="129"/>
      <c r="P721" s="164">
        <v>-29.29</v>
      </c>
      <c r="Q721" s="277">
        <f t="shared" si="362"/>
        <v>-1260788.05</v>
      </c>
      <c r="R721" s="129"/>
      <c r="S721" s="261">
        <v>29.29</v>
      </c>
      <c r="T721" s="143">
        <f>ROUND(M721*S721,2)</f>
        <v>1260788.05</v>
      </c>
      <c r="U721" s="251"/>
      <c r="V721" s="252"/>
      <c r="W721" s="143"/>
      <c r="X721" s="256"/>
      <c r="Y721" s="257"/>
    </row>
    <row r="722" spans="2:34" ht="21.75" customHeight="1">
      <c r="B722" s="245" t="s">
        <v>293</v>
      </c>
      <c r="C722" s="816" t="s">
        <v>294</v>
      </c>
      <c r="D722" s="817"/>
      <c r="E722" s="817"/>
      <c r="F722" s="817"/>
      <c r="G722" s="817"/>
      <c r="H722" s="817"/>
      <c r="I722" s="817"/>
      <c r="J722" s="818"/>
      <c r="K722" s="246" t="s">
        <v>150</v>
      </c>
      <c r="L722" s="247">
        <v>2</v>
      </c>
      <c r="M722" s="248">
        <v>123186</v>
      </c>
      <c r="N722" s="249">
        <f>ROUND(L722*M722,2)</f>
        <v>246372</v>
      </c>
      <c r="O722" s="129"/>
      <c r="P722" s="164">
        <v>2</v>
      </c>
      <c r="Q722" s="143">
        <f t="shared" ref="Q722:Q728" si="363">ROUND(M722*P722,2)</f>
        <v>246372</v>
      </c>
      <c r="R722" s="129"/>
      <c r="S722" s="250"/>
      <c r="T722" s="143">
        <f t="shared" ref="T722:T728" si="364">ROUND(M722*S722,2)</f>
        <v>0</v>
      </c>
      <c r="U722" s="251"/>
      <c r="V722" s="252">
        <f t="shared" si="353"/>
        <v>2</v>
      </c>
      <c r="W722" s="143">
        <f t="shared" ref="W722:W728" si="365">ROUND(M722*V722,2)</f>
        <v>246372</v>
      </c>
      <c r="X722" s="792">
        <f t="shared" ref="X722:X735" si="366">IF(N722=0,0)+IF(N722&gt;0,W722/N722)</f>
        <v>1</v>
      </c>
      <c r="Y722" s="793"/>
      <c r="AA722" s="6">
        <f t="shared" si="361"/>
        <v>246372</v>
      </c>
      <c r="AB722" s="7">
        <f t="shared" ref="AB722:AB734" si="367">+N722-W722</f>
        <v>0</v>
      </c>
      <c r="AD722" s="6">
        <f t="shared" ref="AD722:AD734" si="368">+Z722/M722</f>
        <v>0</v>
      </c>
      <c r="AE722" s="79">
        <f t="shared" ref="AE722:AE734" si="369">+W722-N722</f>
        <v>0</v>
      </c>
      <c r="AG722" s="19">
        <v>37</v>
      </c>
    </row>
    <row r="723" spans="2:34" ht="21.75" customHeight="1">
      <c r="B723" s="254" t="s">
        <v>293</v>
      </c>
      <c r="C723" s="819" t="s">
        <v>294</v>
      </c>
      <c r="D723" s="820"/>
      <c r="E723" s="820"/>
      <c r="F723" s="820"/>
      <c r="G723" s="820"/>
      <c r="H723" s="820"/>
      <c r="I723" s="820"/>
      <c r="J723" s="821"/>
      <c r="K723" s="255" t="s">
        <v>150</v>
      </c>
      <c r="L723" s="162">
        <v>2</v>
      </c>
      <c r="M723" s="163">
        <v>123149</v>
      </c>
      <c r="N723" s="263"/>
      <c r="O723" s="129"/>
      <c r="P723" s="164"/>
      <c r="Q723" s="143"/>
      <c r="R723" s="129"/>
      <c r="S723" s="250"/>
      <c r="T723" s="143"/>
      <c r="U723" s="251"/>
      <c r="V723" s="252"/>
      <c r="W723" s="143"/>
      <c r="X723" s="256"/>
      <c r="Y723" s="257"/>
    </row>
    <row r="724" spans="2:34" s="105" customFormat="1" ht="21.75" customHeight="1">
      <c r="B724" s="492">
        <v>26</v>
      </c>
      <c r="C724" s="807" t="s">
        <v>205</v>
      </c>
      <c r="D724" s="808"/>
      <c r="E724" s="808"/>
      <c r="F724" s="808"/>
      <c r="G724" s="808"/>
      <c r="H724" s="808"/>
      <c r="I724" s="808"/>
      <c r="J724" s="809"/>
      <c r="K724" s="493"/>
      <c r="L724" s="494"/>
      <c r="M724" s="495"/>
      <c r="N724" s="495"/>
      <c r="O724" s="111"/>
      <c r="P724" s="164"/>
      <c r="Q724" s="143">
        <f t="shared" si="363"/>
        <v>0</v>
      </c>
      <c r="R724" s="129"/>
      <c r="S724" s="250"/>
      <c r="T724" s="143">
        <f t="shared" si="364"/>
        <v>0</v>
      </c>
      <c r="U724" s="251"/>
      <c r="V724" s="252">
        <f t="shared" si="353"/>
        <v>0</v>
      </c>
      <c r="W724" s="143">
        <f t="shared" si="365"/>
        <v>0</v>
      </c>
      <c r="X724" s="792">
        <f t="shared" si="366"/>
        <v>0</v>
      </c>
      <c r="Y724" s="793"/>
      <c r="Z724" s="6"/>
      <c r="AA724" s="6">
        <f t="shared" si="361"/>
        <v>0</v>
      </c>
      <c r="AB724" s="7">
        <f t="shared" si="367"/>
        <v>0</v>
      </c>
      <c r="AD724" s="6" t="e">
        <f t="shared" si="368"/>
        <v>#DIV/0!</v>
      </c>
      <c r="AE724" s="79">
        <f t="shared" si="369"/>
        <v>0</v>
      </c>
      <c r="AF724" s="122"/>
      <c r="AH724" s="123"/>
    </row>
    <row r="725" spans="2:34" ht="21.75" customHeight="1">
      <c r="B725" s="264" t="s">
        <v>209</v>
      </c>
      <c r="C725" s="796" t="s">
        <v>210</v>
      </c>
      <c r="D725" s="797"/>
      <c r="E725" s="797"/>
      <c r="F725" s="797"/>
      <c r="G725" s="797"/>
      <c r="H725" s="797"/>
      <c r="I725" s="797"/>
      <c r="J725" s="798"/>
      <c r="K725" s="161" t="s">
        <v>211</v>
      </c>
      <c r="L725" s="162">
        <v>6835.2266508540552</v>
      </c>
      <c r="M725" s="163">
        <v>3812</v>
      </c>
      <c r="N725" s="143">
        <f>ROUND(L725*M725,2)</f>
        <v>26055883.989999998</v>
      </c>
      <c r="O725" s="129"/>
      <c r="P725" s="164"/>
      <c r="Q725" s="143">
        <f t="shared" si="363"/>
        <v>0</v>
      </c>
      <c r="R725" s="129"/>
      <c r="S725" s="250">
        <v>6007.7026514488653</v>
      </c>
      <c r="T725" s="143">
        <f t="shared" si="364"/>
        <v>22901362.510000002</v>
      </c>
      <c r="U725" s="251"/>
      <c r="V725" s="252">
        <f t="shared" si="353"/>
        <v>6007.7026514488653</v>
      </c>
      <c r="W725" s="143">
        <f t="shared" si="365"/>
        <v>22901362.510000002</v>
      </c>
      <c r="X725" s="792">
        <f t="shared" si="366"/>
        <v>0.87893247140604891</v>
      </c>
      <c r="Y725" s="793"/>
      <c r="Z725" s="6">
        <v>22587637.685884476</v>
      </c>
      <c r="AA725" s="6">
        <f t="shared" si="361"/>
        <v>313724.82411552593</v>
      </c>
      <c r="AB725" s="7">
        <f t="shared" si="367"/>
        <v>3154521.4799999967</v>
      </c>
      <c r="AD725" s="6">
        <f t="shared" si="368"/>
        <v>5925.4033803474495</v>
      </c>
      <c r="AE725" s="79">
        <f t="shared" si="369"/>
        <v>-3154521.4799999967</v>
      </c>
      <c r="AG725" s="19">
        <v>0</v>
      </c>
    </row>
    <row r="726" spans="2:34" s="105" customFormat="1" ht="21.75" customHeight="1">
      <c r="B726" s="492">
        <v>27</v>
      </c>
      <c r="C726" s="807" t="s">
        <v>295</v>
      </c>
      <c r="D726" s="808"/>
      <c r="E726" s="808"/>
      <c r="F726" s="808"/>
      <c r="G726" s="808"/>
      <c r="H726" s="808"/>
      <c r="I726" s="808"/>
      <c r="J726" s="809"/>
      <c r="K726" s="493"/>
      <c r="L726" s="494"/>
      <c r="M726" s="495"/>
      <c r="N726" s="495"/>
      <c r="O726" s="111"/>
      <c r="P726" s="164"/>
      <c r="Q726" s="143">
        <f t="shared" si="363"/>
        <v>0</v>
      </c>
      <c r="R726" s="129"/>
      <c r="S726" s="164"/>
      <c r="T726" s="143">
        <f t="shared" si="364"/>
        <v>0</v>
      </c>
      <c r="U726" s="129"/>
      <c r="V726" s="144">
        <f t="shared" si="353"/>
        <v>0</v>
      </c>
      <c r="W726" s="143">
        <f t="shared" si="365"/>
        <v>0</v>
      </c>
      <c r="X726" s="792">
        <f t="shared" si="366"/>
        <v>0</v>
      </c>
      <c r="Y726" s="793"/>
      <c r="Z726" s="6"/>
      <c r="AA726" s="6">
        <f t="shared" si="361"/>
        <v>0</v>
      </c>
      <c r="AB726" s="7">
        <f t="shared" si="367"/>
        <v>0</v>
      </c>
      <c r="AD726" s="6" t="e">
        <f t="shared" si="368"/>
        <v>#DIV/0!</v>
      </c>
      <c r="AE726" s="79">
        <f t="shared" si="369"/>
        <v>0</v>
      </c>
      <c r="AF726" s="122"/>
      <c r="AH726" s="123"/>
    </row>
    <row r="727" spans="2:34" s="105" customFormat="1" ht="29.25" customHeight="1">
      <c r="B727" s="258">
        <v>27.2</v>
      </c>
      <c r="C727" s="813" t="s">
        <v>296</v>
      </c>
      <c r="D727" s="814"/>
      <c r="E727" s="814"/>
      <c r="F727" s="814"/>
      <c r="G727" s="814"/>
      <c r="H727" s="814"/>
      <c r="I727" s="814"/>
      <c r="J727" s="815"/>
      <c r="K727" s="272"/>
      <c r="L727" s="266"/>
      <c r="M727" s="267"/>
      <c r="N727" s="268">
        <f>ROUND(L727*M727,2)</f>
        <v>0</v>
      </c>
      <c r="O727" s="170"/>
      <c r="P727" s="223"/>
      <c r="Q727" s="143">
        <f t="shared" si="363"/>
        <v>0</v>
      </c>
      <c r="R727" s="129"/>
      <c r="S727" s="164"/>
      <c r="T727" s="143">
        <f t="shared" si="364"/>
        <v>0</v>
      </c>
      <c r="U727" s="129"/>
      <c r="V727" s="144">
        <f t="shared" si="353"/>
        <v>0</v>
      </c>
      <c r="W727" s="143">
        <f t="shared" si="365"/>
        <v>0</v>
      </c>
      <c r="X727" s="792">
        <f t="shared" si="366"/>
        <v>0</v>
      </c>
      <c r="Y727" s="793"/>
      <c r="Z727" s="6"/>
      <c r="AA727" s="6">
        <f t="shared" si="361"/>
        <v>0</v>
      </c>
      <c r="AB727" s="7">
        <f t="shared" si="367"/>
        <v>0</v>
      </c>
      <c r="AD727" s="6" t="e">
        <f t="shared" si="368"/>
        <v>#DIV/0!</v>
      </c>
      <c r="AE727" s="79">
        <f t="shared" si="369"/>
        <v>0</v>
      </c>
      <c r="AF727" s="122"/>
      <c r="AH727" s="123"/>
    </row>
    <row r="728" spans="2:34" ht="21.75" customHeight="1">
      <c r="B728" s="245" t="s">
        <v>297</v>
      </c>
      <c r="C728" s="816" t="s">
        <v>298</v>
      </c>
      <c r="D728" s="817"/>
      <c r="E728" s="817"/>
      <c r="F728" s="817"/>
      <c r="G728" s="817"/>
      <c r="H728" s="817"/>
      <c r="I728" s="817"/>
      <c r="J728" s="818"/>
      <c r="K728" s="246" t="s">
        <v>150</v>
      </c>
      <c r="L728" s="247">
        <v>1</v>
      </c>
      <c r="M728" s="248">
        <v>3998847</v>
      </c>
      <c r="N728" s="249">
        <f>ROUND(L728*M728,2)</f>
        <v>3998847</v>
      </c>
      <c r="O728" s="129"/>
      <c r="P728" s="164">
        <v>1</v>
      </c>
      <c r="Q728" s="143">
        <f t="shared" si="363"/>
        <v>3998847</v>
      </c>
      <c r="R728" s="129"/>
      <c r="S728" s="164"/>
      <c r="T728" s="143">
        <f t="shared" si="364"/>
        <v>0</v>
      </c>
      <c r="U728" s="129"/>
      <c r="V728" s="144">
        <f t="shared" si="353"/>
        <v>1</v>
      </c>
      <c r="W728" s="143">
        <f t="shared" si="365"/>
        <v>3998847</v>
      </c>
      <c r="X728" s="792">
        <f t="shared" si="366"/>
        <v>1</v>
      </c>
      <c r="Y728" s="793"/>
      <c r="AA728" s="6">
        <f t="shared" si="361"/>
        <v>3998847</v>
      </c>
      <c r="AB728" s="7">
        <f t="shared" si="367"/>
        <v>0</v>
      </c>
      <c r="AD728" s="6">
        <f t="shared" si="368"/>
        <v>0</v>
      </c>
      <c r="AE728" s="79">
        <f t="shared" si="369"/>
        <v>0</v>
      </c>
      <c r="AG728" s="19">
        <v>3536</v>
      </c>
    </row>
    <row r="729" spans="2:34" ht="21.75" customHeight="1">
      <c r="B729" s="254" t="s">
        <v>297</v>
      </c>
      <c r="C729" s="819" t="s">
        <v>298</v>
      </c>
      <c r="D729" s="820"/>
      <c r="E729" s="820"/>
      <c r="F729" s="820"/>
      <c r="G729" s="820"/>
      <c r="H729" s="820"/>
      <c r="I729" s="820"/>
      <c r="J729" s="821"/>
      <c r="K729" s="255" t="s">
        <v>150</v>
      </c>
      <c r="L729" s="162">
        <v>1</v>
      </c>
      <c r="M729" s="163">
        <v>3995311</v>
      </c>
      <c r="N729" s="263">
        <f>ROUND(L729*M729,2)</f>
        <v>3995311</v>
      </c>
      <c r="O729" s="129"/>
      <c r="P729" s="164"/>
      <c r="Q729" s="143"/>
      <c r="R729" s="129"/>
      <c r="S729" s="164"/>
      <c r="T729" s="143"/>
      <c r="U729" s="129"/>
      <c r="V729" s="144"/>
      <c r="W729" s="143"/>
      <c r="X729" s="256"/>
      <c r="Y729" s="257"/>
    </row>
    <row r="730" spans="2:34" ht="21.75" customHeight="1">
      <c r="B730" s="492">
        <v>27</v>
      </c>
      <c r="C730" s="807" t="s">
        <v>212</v>
      </c>
      <c r="D730" s="808"/>
      <c r="E730" s="808"/>
      <c r="F730" s="808"/>
      <c r="G730" s="808"/>
      <c r="H730" s="808"/>
      <c r="I730" s="808"/>
      <c r="J730" s="809"/>
      <c r="K730" s="493"/>
      <c r="L730" s="494"/>
      <c r="M730" s="495"/>
      <c r="N730" s="495"/>
      <c r="O730" s="251"/>
      <c r="P730" s="164"/>
      <c r="Q730" s="143">
        <f t="shared" ref="Q730:Q735" si="370">ROUND(M730*P730,2)</f>
        <v>0</v>
      </c>
      <c r="R730" s="129"/>
      <c r="S730" s="164"/>
      <c r="T730" s="143">
        <f t="shared" ref="T730:T735" si="371">ROUND(M730*S730,2)</f>
        <v>0</v>
      </c>
      <c r="U730" s="129"/>
      <c r="V730" s="144">
        <f t="shared" si="353"/>
        <v>0</v>
      </c>
      <c r="W730" s="143">
        <f t="shared" ref="W730:W735" si="372">ROUND(M730*V730,2)</f>
        <v>0</v>
      </c>
      <c r="X730" s="792">
        <f t="shared" si="366"/>
        <v>0</v>
      </c>
      <c r="Y730" s="793"/>
      <c r="AA730" s="6">
        <f t="shared" si="361"/>
        <v>0</v>
      </c>
      <c r="AB730" s="7">
        <f t="shared" si="367"/>
        <v>0</v>
      </c>
      <c r="AD730" s="6" t="e">
        <f t="shared" si="368"/>
        <v>#DIV/0!</v>
      </c>
      <c r="AE730" s="79">
        <f t="shared" si="369"/>
        <v>0</v>
      </c>
    </row>
    <row r="731" spans="2:34" ht="21.75" customHeight="1">
      <c r="B731" s="264" t="s">
        <v>213</v>
      </c>
      <c r="C731" s="273" t="s">
        <v>214</v>
      </c>
      <c r="D731" s="274"/>
      <c r="E731" s="274"/>
      <c r="F731" s="274"/>
      <c r="G731" s="274"/>
      <c r="H731" s="274"/>
      <c r="I731" s="274"/>
      <c r="J731" s="275"/>
      <c r="K731" s="276"/>
      <c r="L731" s="162"/>
      <c r="M731" s="163"/>
      <c r="N731" s="143">
        <f>ROUND(L731*M731,2)</f>
        <v>0</v>
      </c>
      <c r="O731" s="129"/>
      <c r="P731" s="164"/>
      <c r="Q731" s="143">
        <f t="shared" si="370"/>
        <v>0</v>
      </c>
      <c r="R731" s="129"/>
      <c r="S731" s="164"/>
      <c r="T731" s="143">
        <f t="shared" si="371"/>
        <v>0</v>
      </c>
      <c r="U731" s="129"/>
      <c r="V731" s="144">
        <f t="shared" si="353"/>
        <v>0</v>
      </c>
      <c r="W731" s="143">
        <f t="shared" si="372"/>
        <v>0</v>
      </c>
      <c r="X731" s="792">
        <f t="shared" si="366"/>
        <v>0</v>
      </c>
      <c r="Y731" s="793"/>
      <c r="AA731" s="6">
        <f t="shared" si="361"/>
        <v>0</v>
      </c>
      <c r="AB731" s="7">
        <f t="shared" si="367"/>
        <v>0</v>
      </c>
      <c r="AD731" s="6" t="e">
        <f t="shared" si="368"/>
        <v>#DIV/0!</v>
      </c>
      <c r="AE731" s="79">
        <f t="shared" si="369"/>
        <v>0</v>
      </c>
    </row>
    <row r="732" spans="2:34" ht="21.75" customHeight="1">
      <c r="B732" s="264" t="s">
        <v>215</v>
      </c>
      <c r="C732" s="810" t="s">
        <v>216</v>
      </c>
      <c r="D732" s="811"/>
      <c r="E732" s="811"/>
      <c r="F732" s="811"/>
      <c r="G732" s="811"/>
      <c r="H732" s="811"/>
      <c r="I732" s="811"/>
      <c r="J732" s="812"/>
      <c r="K732" s="276"/>
      <c r="L732" s="162"/>
      <c r="M732" s="163"/>
      <c r="N732" s="143">
        <f>ROUND(L732*M732,2)</f>
        <v>0</v>
      </c>
      <c r="O732" s="129"/>
      <c r="P732" s="164"/>
      <c r="Q732" s="143">
        <f t="shared" si="370"/>
        <v>0</v>
      </c>
      <c r="R732" s="129"/>
      <c r="S732" s="164"/>
      <c r="T732" s="143">
        <f t="shared" si="371"/>
        <v>0</v>
      </c>
      <c r="U732" s="129"/>
      <c r="V732" s="144">
        <f t="shared" si="353"/>
        <v>0</v>
      </c>
      <c r="W732" s="143">
        <f t="shared" si="372"/>
        <v>0</v>
      </c>
      <c r="X732" s="792">
        <f t="shared" si="366"/>
        <v>0</v>
      </c>
      <c r="Y732" s="793"/>
      <c r="AA732" s="6">
        <f t="shared" si="361"/>
        <v>0</v>
      </c>
      <c r="AB732" s="7">
        <f t="shared" si="367"/>
        <v>0</v>
      </c>
      <c r="AD732" s="6" t="e">
        <f t="shared" si="368"/>
        <v>#DIV/0!</v>
      </c>
      <c r="AE732" s="79">
        <f t="shared" si="369"/>
        <v>0</v>
      </c>
    </row>
    <row r="733" spans="2:34" ht="21.75" customHeight="1">
      <c r="B733" s="492">
        <v>28</v>
      </c>
      <c r="C733" s="807" t="s">
        <v>217</v>
      </c>
      <c r="D733" s="808"/>
      <c r="E733" s="808"/>
      <c r="F733" s="808"/>
      <c r="G733" s="808"/>
      <c r="H733" s="808"/>
      <c r="I733" s="808"/>
      <c r="J733" s="809"/>
      <c r="K733" s="493"/>
      <c r="L733" s="494"/>
      <c r="M733" s="495"/>
      <c r="N733" s="495"/>
      <c r="O733" s="251"/>
      <c r="P733" s="164"/>
      <c r="Q733" s="143">
        <f t="shared" si="370"/>
        <v>0</v>
      </c>
      <c r="R733" s="129"/>
      <c r="S733" s="164"/>
      <c r="T733" s="143">
        <f t="shared" si="371"/>
        <v>0</v>
      </c>
      <c r="U733" s="129"/>
      <c r="V733" s="144">
        <f t="shared" si="353"/>
        <v>0</v>
      </c>
      <c r="W733" s="143">
        <f t="shared" si="372"/>
        <v>0</v>
      </c>
      <c r="X733" s="792">
        <f t="shared" si="366"/>
        <v>0</v>
      </c>
      <c r="Y733" s="793"/>
      <c r="Z733" s="6">
        <f>+T733-W733</f>
        <v>0</v>
      </c>
      <c r="AA733" s="6">
        <f t="shared" si="361"/>
        <v>0</v>
      </c>
      <c r="AB733" s="7">
        <f t="shared" si="367"/>
        <v>0</v>
      </c>
      <c r="AD733" s="6" t="e">
        <f t="shared" si="368"/>
        <v>#DIV/0!</v>
      </c>
      <c r="AE733" s="79">
        <f t="shared" si="369"/>
        <v>0</v>
      </c>
    </row>
    <row r="734" spans="2:34" ht="21.75" customHeight="1">
      <c r="B734" s="264" t="s">
        <v>218</v>
      </c>
      <c r="C734" s="810" t="s">
        <v>219</v>
      </c>
      <c r="D734" s="811"/>
      <c r="E734" s="811"/>
      <c r="F734" s="811"/>
      <c r="G734" s="811"/>
      <c r="H734" s="811"/>
      <c r="I734" s="811"/>
      <c r="J734" s="812"/>
      <c r="K734" s="276"/>
      <c r="L734" s="162"/>
      <c r="M734" s="163"/>
      <c r="N734" s="143">
        <f>ROUND(L734*M734,2)</f>
        <v>0</v>
      </c>
      <c r="O734" s="129"/>
      <c r="P734" s="164"/>
      <c r="Q734" s="143">
        <f t="shared" si="370"/>
        <v>0</v>
      </c>
      <c r="R734" s="129"/>
      <c r="S734" s="164"/>
      <c r="T734" s="143">
        <f t="shared" si="371"/>
        <v>0</v>
      </c>
      <c r="U734" s="129"/>
      <c r="V734" s="144">
        <f t="shared" si="353"/>
        <v>0</v>
      </c>
      <c r="W734" s="143">
        <f t="shared" si="372"/>
        <v>0</v>
      </c>
      <c r="X734" s="792">
        <f t="shared" si="366"/>
        <v>0</v>
      </c>
      <c r="Y734" s="793"/>
      <c r="Z734" s="6">
        <f>+T734-W734</f>
        <v>0</v>
      </c>
      <c r="AA734" s="6">
        <f t="shared" si="361"/>
        <v>0</v>
      </c>
      <c r="AB734" s="7">
        <f t="shared" si="367"/>
        <v>0</v>
      </c>
      <c r="AD734" s="6" t="e">
        <f t="shared" si="368"/>
        <v>#DIV/0!</v>
      </c>
      <c r="AE734" s="79">
        <f t="shared" si="369"/>
        <v>0</v>
      </c>
    </row>
    <row r="735" spans="2:34" ht="21.75" customHeight="1">
      <c r="B735" s="492">
        <v>29</v>
      </c>
      <c r="C735" s="807" t="s">
        <v>220</v>
      </c>
      <c r="D735" s="808"/>
      <c r="E735" s="808"/>
      <c r="F735" s="808"/>
      <c r="G735" s="808"/>
      <c r="H735" s="808"/>
      <c r="I735" s="808"/>
      <c r="J735" s="809"/>
      <c r="K735" s="493"/>
      <c r="L735" s="494"/>
      <c r="M735" s="495"/>
      <c r="N735" s="495"/>
      <c r="O735" s="251"/>
      <c r="P735" s="164"/>
      <c r="Q735" s="143">
        <f t="shared" si="370"/>
        <v>0</v>
      </c>
      <c r="R735" s="251"/>
      <c r="S735" s="164"/>
      <c r="T735" s="143">
        <f t="shared" si="371"/>
        <v>0</v>
      </c>
      <c r="U735" s="251"/>
      <c r="V735" s="144">
        <f t="shared" si="353"/>
        <v>0</v>
      </c>
      <c r="W735" s="143">
        <f t="shared" si="372"/>
        <v>0</v>
      </c>
      <c r="X735" s="792">
        <f t="shared" si="366"/>
        <v>0</v>
      </c>
      <c r="Y735" s="793"/>
    </row>
    <row r="736" spans="2:34" s="105" customFormat="1" ht="21.75" customHeight="1">
      <c r="B736" s="498" t="s">
        <v>61</v>
      </c>
      <c r="C736" s="377" t="s">
        <v>62</v>
      </c>
      <c r="D736" s="378"/>
      <c r="E736" s="378"/>
      <c r="F736" s="378"/>
      <c r="G736" s="378"/>
      <c r="H736" s="378"/>
      <c r="I736" s="378"/>
      <c r="J736" s="379"/>
      <c r="K736" s="499" t="s">
        <v>63</v>
      </c>
      <c r="L736" s="500" t="s">
        <v>64</v>
      </c>
      <c r="M736" s="501" t="s">
        <v>65</v>
      </c>
      <c r="N736" s="502" t="s">
        <v>66</v>
      </c>
      <c r="O736" s="170"/>
      <c r="P736" s="503"/>
      <c r="Q736" s="504"/>
      <c r="R736" s="111"/>
      <c r="S736" s="503"/>
      <c r="T736" s="384"/>
      <c r="U736" s="101"/>
      <c r="V736" s="384"/>
      <c r="W736" s="384"/>
      <c r="X736" s="505"/>
      <c r="Y736" s="506"/>
      <c r="Z736" s="6">
        <f>+T736-W736</f>
        <v>0</v>
      </c>
      <c r="AA736" s="6">
        <f t="shared" ref="AA736:AA779" si="373">+W736-Z736</f>
        <v>0</v>
      </c>
      <c r="AB736" s="7" t="e">
        <f t="shared" ref="AB736:AB743" si="374">+N736-W736</f>
        <v>#VALUE!</v>
      </c>
      <c r="AD736" s="119"/>
      <c r="AE736" s="79" t="e">
        <f t="shared" ref="AE736:AE743" si="375">+W736-N736</f>
        <v>#VALUE!</v>
      </c>
      <c r="AF736" s="122"/>
      <c r="AH736" s="123"/>
    </row>
    <row r="737" spans="1:34" ht="21.75" customHeight="1">
      <c r="B737" s="507" t="s">
        <v>191</v>
      </c>
      <c r="C737" s="796" t="s">
        <v>192</v>
      </c>
      <c r="D737" s="797"/>
      <c r="E737" s="797"/>
      <c r="F737" s="797"/>
      <c r="G737" s="797"/>
      <c r="H737" s="797"/>
      <c r="I737" s="797"/>
      <c r="J737" s="798"/>
      <c r="K737" s="161" t="s">
        <v>74</v>
      </c>
      <c r="L737" s="162">
        <v>0</v>
      </c>
      <c r="M737" s="163">
        <v>6608</v>
      </c>
      <c r="N737" s="143">
        <f t="shared" ref="N737:N743" si="376">ROUND(L737*M737,2)</f>
        <v>0</v>
      </c>
      <c r="O737" s="129"/>
      <c r="P737" s="164">
        <v>169.40600000000003</v>
      </c>
      <c r="Q737" s="143">
        <f t="shared" ref="Q737:Q743" si="377">ROUND(M737*P737,2)</f>
        <v>1119434.8500000001</v>
      </c>
      <c r="R737" s="129"/>
      <c r="S737" s="164"/>
      <c r="T737" s="143">
        <f t="shared" ref="T737:T743" si="378">ROUND(M737*S737,2)</f>
        <v>0</v>
      </c>
      <c r="U737" s="129"/>
      <c r="V737" s="144">
        <f t="shared" ref="V737:V743" si="379">P737+S737</f>
        <v>169.40600000000003</v>
      </c>
      <c r="W737" s="143">
        <f t="shared" ref="W737:W743" si="380">ROUND(M737*V737,2)</f>
        <v>1119434.8500000001</v>
      </c>
      <c r="X737" s="792">
        <f t="shared" ref="X737:X744" si="381">IF(N737=0,0)+IF(N737&gt;0,W737/N737)</f>
        <v>0</v>
      </c>
      <c r="Y737" s="793"/>
      <c r="Z737" s="6">
        <v>985416.5</v>
      </c>
      <c r="AA737" s="6">
        <f t="shared" si="373"/>
        <v>134018.35000000009</v>
      </c>
      <c r="AB737" s="7">
        <f t="shared" si="374"/>
        <v>-1119434.8500000001</v>
      </c>
      <c r="AD737" s="6">
        <f t="shared" ref="AD737:AD743" si="382">+Z737/M737</f>
        <v>149.12477300242131</v>
      </c>
      <c r="AE737" s="79">
        <f t="shared" si="375"/>
        <v>1119434.8500000001</v>
      </c>
    </row>
    <row r="738" spans="1:34" ht="21.75" customHeight="1">
      <c r="B738" s="507" t="s">
        <v>314</v>
      </c>
      <c r="C738" s="789" t="s">
        <v>322</v>
      </c>
      <c r="D738" s="790"/>
      <c r="E738" s="790"/>
      <c r="F738" s="790"/>
      <c r="G738" s="790"/>
      <c r="H738" s="790"/>
      <c r="I738" s="790"/>
      <c r="J738" s="791"/>
      <c r="K738" s="161" t="s">
        <v>74</v>
      </c>
      <c r="L738" s="162">
        <v>0</v>
      </c>
      <c r="M738" s="163"/>
      <c r="N738" s="143">
        <f t="shared" si="376"/>
        <v>0</v>
      </c>
      <c r="O738" s="129"/>
      <c r="P738" s="164"/>
      <c r="Q738" s="143">
        <f t="shared" si="377"/>
        <v>0</v>
      </c>
      <c r="R738" s="129"/>
      <c r="S738" s="164"/>
      <c r="T738" s="143">
        <f t="shared" si="378"/>
        <v>0</v>
      </c>
      <c r="U738" s="129"/>
      <c r="V738" s="144">
        <f t="shared" si="379"/>
        <v>0</v>
      </c>
      <c r="W738" s="143">
        <f t="shared" si="380"/>
        <v>0</v>
      </c>
      <c r="X738" s="792">
        <f t="shared" si="381"/>
        <v>0</v>
      </c>
      <c r="Y738" s="793"/>
      <c r="Z738" s="6">
        <f>+T738-W738</f>
        <v>0</v>
      </c>
      <c r="AA738" s="6">
        <f t="shared" si="373"/>
        <v>0</v>
      </c>
      <c r="AB738" s="7">
        <f t="shared" si="374"/>
        <v>0</v>
      </c>
      <c r="AD738" s="6" t="e">
        <f t="shared" si="382"/>
        <v>#DIV/0!</v>
      </c>
      <c r="AE738" s="79">
        <f t="shared" si="375"/>
        <v>0</v>
      </c>
    </row>
    <row r="739" spans="1:34" ht="21.75" customHeight="1">
      <c r="B739" s="507" t="s">
        <v>306</v>
      </c>
      <c r="C739" s="789" t="s">
        <v>307</v>
      </c>
      <c r="D739" s="790"/>
      <c r="E739" s="790"/>
      <c r="F739" s="790"/>
      <c r="G739" s="790"/>
      <c r="H739" s="790"/>
      <c r="I739" s="790"/>
      <c r="J739" s="791"/>
      <c r="K739" s="161" t="s">
        <v>74</v>
      </c>
      <c r="L739" s="162">
        <v>0</v>
      </c>
      <c r="M739" s="163">
        <v>12136</v>
      </c>
      <c r="N739" s="143">
        <f t="shared" si="376"/>
        <v>0</v>
      </c>
      <c r="O739" s="129"/>
      <c r="P739" s="164"/>
      <c r="Q739" s="143">
        <f t="shared" si="377"/>
        <v>0</v>
      </c>
      <c r="R739" s="129"/>
      <c r="S739" s="164"/>
      <c r="T739" s="143">
        <f t="shared" si="378"/>
        <v>0</v>
      </c>
      <c r="U739" s="129"/>
      <c r="V739" s="144">
        <f t="shared" si="379"/>
        <v>0</v>
      </c>
      <c r="W739" s="143">
        <f t="shared" si="380"/>
        <v>0</v>
      </c>
      <c r="X739" s="792">
        <f t="shared" si="381"/>
        <v>0</v>
      </c>
      <c r="Y739" s="793"/>
      <c r="Z739" s="6">
        <f>+T739-W739</f>
        <v>0</v>
      </c>
      <c r="AA739" s="6">
        <f t="shared" si="373"/>
        <v>0</v>
      </c>
      <c r="AB739" s="7">
        <f t="shared" si="374"/>
        <v>0</v>
      </c>
      <c r="AD739" s="6">
        <f t="shared" si="382"/>
        <v>0</v>
      </c>
      <c r="AE739" s="79">
        <f t="shared" si="375"/>
        <v>0</v>
      </c>
    </row>
    <row r="740" spans="1:34" ht="21.75" customHeight="1">
      <c r="B740" s="507" t="s">
        <v>303</v>
      </c>
      <c r="C740" s="796" t="s">
        <v>304</v>
      </c>
      <c r="D740" s="797"/>
      <c r="E740" s="797"/>
      <c r="F740" s="797"/>
      <c r="G740" s="797"/>
      <c r="H740" s="797"/>
      <c r="I740" s="797"/>
      <c r="J740" s="798"/>
      <c r="K740" s="161" t="s">
        <v>74</v>
      </c>
      <c r="L740" s="162">
        <v>0</v>
      </c>
      <c r="M740" s="163">
        <v>57849</v>
      </c>
      <c r="N740" s="143">
        <f t="shared" si="376"/>
        <v>0</v>
      </c>
      <c r="O740" s="129"/>
      <c r="P740" s="508"/>
      <c r="Q740" s="143">
        <f t="shared" si="377"/>
        <v>0</v>
      </c>
      <c r="R740" s="129"/>
      <c r="S740" s="164"/>
      <c r="T740" s="143">
        <f t="shared" si="378"/>
        <v>0</v>
      </c>
      <c r="U740" s="129"/>
      <c r="V740" s="144">
        <f t="shared" si="379"/>
        <v>0</v>
      </c>
      <c r="W740" s="143">
        <f t="shared" si="380"/>
        <v>0</v>
      </c>
      <c r="X740" s="792">
        <f t="shared" si="381"/>
        <v>0</v>
      </c>
      <c r="Y740" s="793"/>
      <c r="AA740" s="6">
        <f t="shared" si="373"/>
        <v>0</v>
      </c>
      <c r="AB740" s="7">
        <f t="shared" si="374"/>
        <v>0</v>
      </c>
      <c r="AD740" s="6">
        <f t="shared" si="382"/>
        <v>0</v>
      </c>
      <c r="AE740" s="79">
        <f t="shared" si="375"/>
        <v>0</v>
      </c>
    </row>
    <row r="741" spans="1:34" ht="21.75" customHeight="1">
      <c r="B741" s="507" t="s">
        <v>223</v>
      </c>
      <c r="C741" s="789" t="s">
        <v>224</v>
      </c>
      <c r="D741" s="790"/>
      <c r="E741" s="790"/>
      <c r="F741" s="790"/>
      <c r="G741" s="790"/>
      <c r="H741" s="790"/>
      <c r="I741" s="790"/>
      <c r="J741" s="791"/>
      <c r="K741" s="161" t="s">
        <v>74</v>
      </c>
      <c r="L741" s="162">
        <v>0</v>
      </c>
      <c r="M741" s="163">
        <v>233838</v>
      </c>
      <c r="N741" s="143">
        <f t="shared" si="376"/>
        <v>0</v>
      </c>
      <c r="O741" s="129"/>
      <c r="P741" s="164">
        <v>9.9600000000000009</v>
      </c>
      <c r="Q741" s="143">
        <f t="shared" si="377"/>
        <v>2329026.48</v>
      </c>
      <c r="R741" s="129"/>
      <c r="S741" s="164"/>
      <c r="T741" s="143">
        <f t="shared" si="378"/>
        <v>0</v>
      </c>
      <c r="U741" s="129"/>
      <c r="V741" s="144">
        <f t="shared" si="379"/>
        <v>9.9600000000000009</v>
      </c>
      <c r="W741" s="143">
        <f t="shared" si="380"/>
        <v>2329026.48</v>
      </c>
      <c r="X741" s="792">
        <f t="shared" si="381"/>
        <v>0</v>
      </c>
      <c r="Y741" s="793"/>
      <c r="AA741" s="6">
        <f t="shared" si="373"/>
        <v>2329026.48</v>
      </c>
      <c r="AB741" s="7">
        <f t="shared" si="374"/>
        <v>-2329026.48</v>
      </c>
      <c r="AD741" s="6">
        <f t="shared" si="382"/>
        <v>0</v>
      </c>
      <c r="AE741" s="79">
        <f t="shared" si="375"/>
        <v>2329026.48</v>
      </c>
    </row>
    <row r="742" spans="1:34" s="80" customFormat="1" ht="21.75" customHeight="1">
      <c r="A742" s="19"/>
      <c r="B742" s="507" t="s">
        <v>324</v>
      </c>
      <c r="C742" s="804" t="s">
        <v>325</v>
      </c>
      <c r="D742" s="805"/>
      <c r="E742" s="805"/>
      <c r="F742" s="805"/>
      <c r="G742" s="805"/>
      <c r="H742" s="805"/>
      <c r="I742" s="805"/>
      <c r="J742" s="806"/>
      <c r="K742" s="161" t="s">
        <v>150</v>
      </c>
      <c r="L742" s="162">
        <v>0</v>
      </c>
      <c r="M742" s="163">
        <v>126570</v>
      </c>
      <c r="N742" s="143">
        <f t="shared" si="376"/>
        <v>0</v>
      </c>
      <c r="O742" s="129"/>
      <c r="P742" s="350">
        <v>1</v>
      </c>
      <c r="Q742" s="143">
        <f t="shared" si="377"/>
        <v>126570</v>
      </c>
      <c r="R742" s="129"/>
      <c r="S742" s="164"/>
      <c r="T742" s="143">
        <f t="shared" si="378"/>
        <v>0</v>
      </c>
      <c r="U742" s="129"/>
      <c r="V742" s="144">
        <f t="shared" si="379"/>
        <v>1</v>
      </c>
      <c r="W742" s="143">
        <f t="shared" si="380"/>
        <v>126570</v>
      </c>
      <c r="X742" s="792">
        <f t="shared" si="381"/>
        <v>0</v>
      </c>
      <c r="Y742" s="793"/>
      <c r="Z742" s="6"/>
      <c r="AA742" s="6">
        <f t="shared" si="373"/>
        <v>126570</v>
      </c>
      <c r="AB742" s="7">
        <f t="shared" si="374"/>
        <v>-126570</v>
      </c>
      <c r="AC742" s="19"/>
      <c r="AD742" s="6">
        <f t="shared" si="382"/>
        <v>0</v>
      </c>
      <c r="AE742" s="79">
        <f t="shared" si="375"/>
        <v>126570</v>
      </c>
      <c r="AG742" s="19"/>
      <c r="AH742" s="253"/>
    </row>
    <row r="743" spans="1:34" s="80" customFormat="1" ht="37.5" customHeight="1">
      <c r="A743" s="19"/>
      <c r="B743" s="507" t="s">
        <v>308</v>
      </c>
      <c r="C743" s="796" t="s">
        <v>309</v>
      </c>
      <c r="D743" s="797"/>
      <c r="E743" s="797"/>
      <c r="F743" s="797"/>
      <c r="G743" s="797"/>
      <c r="H743" s="797"/>
      <c r="I743" s="797"/>
      <c r="J743" s="798"/>
      <c r="K743" s="161" t="s">
        <v>150</v>
      </c>
      <c r="L743" s="162">
        <v>0</v>
      </c>
      <c r="M743" s="163">
        <v>75632</v>
      </c>
      <c r="N743" s="143">
        <f t="shared" si="376"/>
        <v>0</v>
      </c>
      <c r="O743" s="354"/>
      <c r="P743" s="350">
        <v>12</v>
      </c>
      <c r="Q743" s="143">
        <f t="shared" si="377"/>
        <v>907584</v>
      </c>
      <c r="R743" s="129"/>
      <c r="S743" s="164"/>
      <c r="T743" s="143">
        <f t="shared" si="378"/>
        <v>0</v>
      </c>
      <c r="U743" s="129"/>
      <c r="V743" s="144">
        <f t="shared" si="379"/>
        <v>12</v>
      </c>
      <c r="W743" s="143">
        <f t="shared" si="380"/>
        <v>907584</v>
      </c>
      <c r="X743" s="792">
        <f t="shared" si="381"/>
        <v>0</v>
      </c>
      <c r="Y743" s="793"/>
      <c r="Z743" s="6">
        <f>+V743-L743</f>
        <v>12</v>
      </c>
      <c r="AA743" s="6">
        <f t="shared" si="373"/>
        <v>907572</v>
      </c>
      <c r="AB743" s="7">
        <f t="shared" si="374"/>
        <v>-907584</v>
      </c>
      <c r="AC743" s="19"/>
      <c r="AD743" s="6">
        <f t="shared" si="382"/>
        <v>1.5866299978844933E-4</v>
      </c>
      <c r="AE743" s="79">
        <f t="shared" si="375"/>
        <v>907584</v>
      </c>
      <c r="AG743" s="19"/>
      <c r="AH743" s="253"/>
    </row>
    <row r="744" spans="1:34" s="80" customFormat="1" ht="21.75" customHeight="1">
      <c r="A744" s="19"/>
      <c r="B744" s="507"/>
      <c r="C744" s="796"/>
      <c r="D744" s="797"/>
      <c r="E744" s="797"/>
      <c r="F744" s="797"/>
      <c r="G744" s="797"/>
      <c r="H744" s="797"/>
      <c r="I744" s="797"/>
      <c r="J744" s="798"/>
      <c r="K744" s="161"/>
      <c r="L744" s="161"/>
      <c r="M744" s="161"/>
      <c r="N744" s="143"/>
      <c r="O744" s="354"/>
      <c r="P744" s="161"/>
      <c r="Q744" s="268">
        <f>SUM(Q737:Q743)</f>
        <v>4482615.33</v>
      </c>
      <c r="R744" s="129"/>
      <c r="S744" s="143">
        <f>ROUND(L744*R744,2)</f>
        <v>0</v>
      </c>
      <c r="T744" s="143"/>
      <c r="U744" s="129"/>
      <c r="V744" s="144"/>
      <c r="W744" s="268">
        <f>SUM(W737:W743)</f>
        <v>4482615.33</v>
      </c>
      <c r="X744" s="792">
        <f t="shared" si="381"/>
        <v>0</v>
      </c>
      <c r="Y744" s="793"/>
      <c r="Z744" s="6"/>
      <c r="AA744" s="6"/>
      <c r="AB744" s="7"/>
      <c r="AC744" s="19"/>
      <c r="AD744" s="6"/>
      <c r="AE744" s="79"/>
      <c r="AG744" s="19"/>
      <c r="AH744" s="253"/>
    </row>
    <row r="745" spans="1:34" ht="21.75" customHeight="1">
      <c r="B745" s="799" t="s">
        <v>347</v>
      </c>
      <c r="C745" s="800"/>
      <c r="D745" s="800"/>
      <c r="E745" s="800"/>
      <c r="F745" s="800"/>
      <c r="G745" s="800"/>
      <c r="H745" s="800"/>
      <c r="I745" s="800"/>
      <c r="J745" s="801"/>
      <c r="K745" s="492"/>
      <c r="L745" s="492"/>
      <c r="M745" s="492"/>
      <c r="N745" s="492"/>
      <c r="O745" s="170"/>
      <c r="P745" s="189"/>
      <c r="Q745" s="190"/>
      <c r="R745" s="129"/>
      <c r="S745" s="190"/>
      <c r="T745" s="190"/>
      <c r="U745" s="129"/>
      <c r="V745" s="190"/>
      <c r="W745" s="190"/>
      <c r="X745" s="190"/>
      <c r="Y745" s="191"/>
      <c r="Z745" s="6">
        <f>+T745-W745</f>
        <v>0</v>
      </c>
      <c r="AA745" s="6">
        <f t="shared" si="373"/>
        <v>0</v>
      </c>
      <c r="AB745" s="7">
        <f>+N745-W745</f>
        <v>0</v>
      </c>
      <c r="AE745" s="79">
        <f t="shared" ref="AE745:AE755" si="383">+W745-N745</f>
        <v>0</v>
      </c>
    </row>
    <row r="746" spans="1:34" s="105" customFormat="1" ht="21.75" customHeight="1">
      <c r="B746" s="498" t="s">
        <v>61</v>
      </c>
      <c r="C746" s="377" t="s">
        <v>62</v>
      </c>
      <c r="D746" s="378"/>
      <c r="E746" s="378"/>
      <c r="F746" s="378"/>
      <c r="G746" s="378"/>
      <c r="H746" s="378"/>
      <c r="I746" s="378"/>
      <c r="J746" s="379"/>
      <c r="K746" s="499" t="s">
        <v>63</v>
      </c>
      <c r="L746" s="500" t="s">
        <v>64</v>
      </c>
      <c r="M746" s="501" t="s">
        <v>65</v>
      </c>
      <c r="N746" s="502" t="s">
        <v>66</v>
      </c>
      <c r="O746" s="170"/>
      <c r="P746" s="503"/>
      <c r="Q746" s="509"/>
      <c r="R746" s="129"/>
      <c r="S746" s="503"/>
      <c r="T746" s="509"/>
      <c r="U746" s="129"/>
      <c r="V746" s="509"/>
      <c r="W746" s="509"/>
      <c r="X746" s="802"/>
      <c r="Y746" s="803"/>
      <c r="Z746" s="6">
        <f>+T746-W746</f>
        <v>0</v>
      </c>
      <c r="AA746" s="6">
        <f t="shared" si="373"/>
        <v>0</v>
      </c>
      <c r="AB746" s="7"/>
      <c r="AD746" s="119"/>
      <c r="AE746" s="79" t="e">
        <f t="shared" si="383"/>
        <v>#VALUE!</v>
      </c>
      <c r="AF746" s="122"/>
      <c r="AH746" s="123"/>
    </row>
    <row r="747" spans="1:34" ht="21.75" customHeight="1">
      <c r="B747" s="507" t="s">
        <v>256</v>
      </c>
      <c r="C747" s="796" t="s">
        <v>257</v>
      </c>
      <c r="D747" s="797"/>
      <c r="E747" s="797"/>
      <c r="F747" s="797"/>
      <c r="G747" s="797"/>
      <c r="H747" s="797"/>
      <c r="I747" s="797"/>
      <c r="J747" s="798"/>
      <c r="K747" s="161" t="s">
        <v>74</v>
      </c>
      <c r="L747" s="162"/>
      <c r="M747" s="163">
        <v>96217</v>
      </c>
      <c r="N747" s="143">
        <f t="shared" ref="N747:N753" si="384">ROUND(L747*M747,2)</f>
        <v>0</v>
      </c>
      <c r="O747" s="129"/>
      <c r="P747" s="164">
        <v>28.081800000000015</v>
      </c>
      <c r="Q747" s="143">
        <f t="shared" ref="Q747:Q752" si="385">ROUND(M747*P747,2)</f>
        <v>2701946.55</v>
      </c>
      <c r="R747" s="129"/>
      <c r="S747" s="164"/>
      <c r="T747" s="143">
        <f>ROUND(M747*S747,2)</f>
        <v>0</v>
      </c>
      <c r="U747" s="129"/>
      <c r="V747" s="144">
        <f t="shared" ref="V747:V753" si="386">P747+S747</f>
        <v>28.081800000000015</v>
      </c>
      <c r="W747" s="143">
        <f t="shared" ref="W747:W753" si="387">+Q747</f>
        <v>2701946.55</v>
      </c>
      <c r="X747" s="792">
        <f t="shared" ref="X747:X753" si="388">IF(N747=0,0)+IF(N747&gt;0,W747/N747)</f>
        <v>0</v>
      </c>
      <c r="Y747" s="793"/>
      <c r="Z747" s="6">
        <v>8470101.3200000003</v>
      </c>
      <c r="AA747" s="6">
        <f t="shared" si="373"/>
        <v>-5768154.7700000005</v>
      </c>
      <c r="AB747" s="7">
        <f t="shared" ref="AB747:AB755" si="389">+N747-W747</f>
        <v>-2701946.55</v>
      </c>
      <c r="AD747" s="6">
        <f>+Z747/M747</f>
        <v>88.031234812974844</v>
      </c>
      <c r="AE747" s="79">
        <f t="shared" si="383"/>
        <v>2701946.55</v>
      </c>
    </row>
    <row r="748" spans="1:34" s="80" customFormat="1" ht="21.75" customHeight="1">
      <c r="A748" s="19"/>
      <c r="B748" s="507" t="s">
        <v>160</v>
      </c>
      <c r="C748" s="796" t="s">
        <v>161</v>
      </c>
      <c r="D748" s="797"/>
      <c r="E748" s="797"/>
      <c r="F748" s="797"/>
      <c r="G748" s="797"/>
      <c r="H748" s="797"/>
      <c r="I748" s="797"/>
      <c r="J748" s="798"/>
      <c r="K748" s="161" t="s">
        <v>74</v>
      </c>
      <c r="L748" s="162"/>
      <c r="M748" s="163">
        <v>18515</v>
      </c>
      <c r="N748" s="143">
        <f>ROUND(L748*M748,2)</f>
        <v>0</v>
      </c>
      <c r="O748" s="129"/>
      <c r="P748" s="164">
        <v>65.599999999999994</v>
      </c>
      <c r="Q748" s="143">
        <f t="shared" si="385"/>
        <v>1214584</v>
      </c>
      <c r="R748" s="278"/>
      <c r="S748" s="164"/>
      <c r="T748" s="143">
        <f t="shared" ref="T748:T749" si="390">ROUND(M748*S748,2)</f>
        <v>0</v>
      </c>
      <c r="U748" s="278"/>
      <c r="V748" s="252">
        <f>P748+S748</f>
        <v>65.599999999999994</v>
      </c>
      <c r="W748" s="277">
        <f t="shared" ref="W748:W749" si="391">ROUND(M748*V748,2)</f>
        <v>1214584</v>
      </c>
      <c r="X748" s="792">
        <f t="shared" si="388"/>
        <v>0</v>
      </c>
      <c r="Y748" s="793"/>
      <c r="Z748" s="6">
        <v>985416.5</v>
      </c>
      <c r="AA748" s="6">
        <f t="shared" si="373"/>
        <v>229167.5</v>
      </c>
      <c r="AB748" s="7">
        <f t="shared" si="389"/>
        <v>-1214584</v>
      </c>
      <c r="AC748" s="19"/>
      <c r="AD748" s="6">
        <f t="shared" ref="AD748" si="392">+Z748/M748</f>
        <v>53.222603294625976</v>
      </c>
      <c r="AE748" s="79">
        <f t="shared" si="383"/>
        <v>1214584</v>
      </c>
      <c r="AG748" s="19">
        <v>96</v>
      </c>
      <c r="AH748" s="253"/>
    </row>
    <row r="749" spans="1:34" ht="21.75" customHeight="1">
      <c r="B749" s="507" t="s">
        <v>271</v>
      </c>
      <c r="C749" s="796" t="s">
        <v>272</v>
      </c>
      <c r="D749" s="797"/>
      <c r="E749" s="797"/>
      <c r="F749" s="797"/>
      <c r="G749" s="797"/>
      <c r="H749" s="797"/>
      <c r="I749" s="797"/>
      <c r="J749" s="798"/>
      <c r="K749" s="161" t="s">
        <v>145</v>
      </c>
      <c r="L749" s="162"/>
      <c r="M749" s="163">
        <v>17878</v>
      </c>
      <c r="N749" s="143">
        <f t="shared" si="384"/>
        <v>0</v>
      </c>
      <c r="O749" s="129"/>
      <c r="P749" s="261">
        <v>14.719999999999999</v>
      </c>
      <c r="Q749" s="143">
        <f t="shared" si="385"/>
        <v>263164.15999999997</v>
      </c>
      <c r="R749" s="129"/>
      <c r="S749" s="164"/>
      <c r="T749" s="143">
        <f t="shared" si="390"/>
        <v>0</v>
      </c>
      <c r="U749" s="129"/>
      <c r="V749" s="144">
        <f t="shared" si="386"/>
        <v>14.719999999999999</v>
      </c>
      <c r="W749" s="143">
        <f t="shared" si="391"/>
        <v>263164.15999999997</v>
      </c>
      <c r="X749" s="792">
        <f t="shared" si="388"/>
        <v>0</v>
      </c>
      <c r="Y749" s="793"/>
    </row>
    <row r="750" spans="1:34" s="80" customFormat="1" ht="21.75" customHeight="1">
      <c r="A750" s="19"/>
      <c r="B750" s="507" t="s">
        <v>153</v>
      </c>
      <c r="C750" s="796" t="s">
        <v>154</v>
      </c>
      <c r="D750" s="797"/>
      <c r="E750" s="797"/>
      <c r="F750" s="797"/>
      <c r="G750" s="797"/>
      <c r="H750" s="797"/>
      <c r="I750" s="797"/>
      <c r="J750" s="798"/>
      <c r="K750" s="161" t="s">
        <v>150</v>
      </c>
      <c r="L750" s="162"/>
      <c r="M750" s="163">
        <v>115317</v>
      </c>
      <c r="N750" s="143">
        <f t="shared" si="384"/>
        <v>0</v>
      </c>
      <c r="O750" s="129"/>
      <c r="P750" s="350">
        <v>5</v>
      </c>
      <c r="Q750" s="143">
        <f t="shared" si="385"/>
        <v>576585</v>
      </c>
      <c r="R750" s="129"/>
      <c r="S750" s="164"/>
      <c r="T750" s="244">
        <f>ROUND((ROUNDDOWN(S750,2))*M750,2)</f>
        <v>0</v>
      </c>
      <c r="U750" s="129"/>
      <c r="V750" s="144">
        <f t="shared" si="386"/>
        <v>5</v>
      </c>
      <c r="W750" s="143">
        <f t="shared" si="387"/>
        <v>576585</v>
      </c>
      <c r="X750" s="792">
        <f t="shared" si="388"/>
        <v>0</v>
      </c>
      <c r="Y750" s="793"/>
      <c r="Z750" s="6"/>
      <c r="AA750" s="6">
        <f t="shared" si="373"/>
        <v>576585</v>
      </c>
      <c r="AB750" s="7">
        <f t="shared" si="389"/>
        <v>-576585</v>
      </c>
      <c r="AC750" s="19"/>
      <c r="AD750" s="6"/>
      <c r="AE750" s="79">
        <f t="shared" si="383"/>
        <v>576585</v>
      </c>
      <c r="AG750" s="19"/>
      <c r="AH750" s="253"/>
    </row>
    <row r="751" spans="1:34" s="80" customFormat="1" ht="26.25" customHeight="1">
      <c r="A751" s="19"/>
      <c r="B751" s="507" t="s">
        <v>170</v>
      </c>
      <c r="C751" s="796" t="s">
        <v>171</v>
      </c>
      <c r="D751" s="797"/>
      <c r="E751" s="797"/>
      <c r="F751" s="797"/>
      <c r="G751" s="797"/>
      <c r="H751" s="797"/>
      <c r="I751" s="797"/>
      <c r="J751" s="798"/>
      <c r="K751" s="161" t="s">
        <v>74</v>
      </c>
      <c r="L751" s="162"/>
      <c r="M751" s="163">
        <v>82164</v>
      </c>
      <c r="N751" s="143">
        <f t="shared" si="384"/>
        <v>0</v>
      </c>
      <c r="O751" s="129"/>
      <c r="P751" s="164">
        <v>24.162500000000023</v>
      </c>
      <c r="Q751" s="143">
        <f t="shared" si="385"/>
        <v>1985287.65</v>
      </c>
      <c r="R751" s="129"/>
      <c r="S751" s="164"/>
      <c r="T751" s="143">
        <f>ROUND(M751*S751,2)</f>
        <v>0</v>
      </c>
      <c r="U751" s="129"/>
      <c r="V751" s="144">
        <f t="shared" si="386"/>
        <v>24.162500000000023</v>
      </c>
      <c r="W751" s="143">
        <f t="shared" si="387"/>
        <v>1985287.65</v>
      </c>
      <c r="X751" s="792">
        <f t="shared" si="388"/>
        <v>0</v>
      </c>
      <c r="Y751" s="793"/>
      <c r="Z751" s="6">
        <f>+V751-L751</f>
        <v>24.162500000000023</v>
      </c>
      <c r="AA751" s="6">
        <f t="shared" si="373"/>
        <v>1985263.4874999998</v>
      </c>
      <c r="AB751" s="7">
        <f t="shared" si="389"/>
        <v>-1985287.65</v>
      </c>
      <c r="AC751" s="19"/>
      <c r="AD751" s="6">
        <f>+Z751/M751</f>
        <v>2.9407648118397379E-4</v>
      </c>
      <c r="AE751" s="79">
        <f t="shared" si="383"/>
        <v>1985287.65</v>
      </c>
      <c r="AG751" s="19"/>
      <c r="AH751" s="253"/>
    </row>
    <row r="752" spans="1:34" s="80" customFormat="1" ht="26.25" customHeight="1">
      <c r="A752" s="19"/>
      <c r="B752" s="507" t="s">
        <v>279</v>
      </c>
      <c r="C752" s="789" t="s">
        <v>280</v>
      </c>
      <c r="D752" s="790"/>
      <c r="E752" s="790"/>
      <c r="F752" s="790"/>
      <c r="G752" s="790"/>
      <c r="H752" s="790"/>
      <c r="I752" s="790"/>
      <c r="J752" s="791"/>
      <c r="K752" s="161" t="s">
        <v>145</v>
      </c>
      <c r="L752" s="162"/>
      <c r="M752" s="163">
        <v>98640</v>
      </c>
      <c r="N752" s="143">
        <f t="shared" si="384"/>
        <v>0</v>
      </c>
      <c r="O752" s="129"/>
      <c r="P752" s="164">
        <v>3.759999999999998</v>
      </c>
      <c r="Q752" s="143">
        <f t="shared" si="385"/>
        <v>370886.40000000002</v>
      </c>
      <c r="R752" s="129"/>
      <c r="S752" s="164"/>
      <c r="T752" s="143">
        <f>ROUND(M752*S752,2)</f>
        <v>0</v>
      </c>
      <c r="U752" s="129"/>
      <c r="V752" s="144">
        <f t="shared" si="386"/>
        <v>3.759999999999998</v>
      </c>
      <c r="W752" s="143">
        <f t="shared" si="387"/>
        <v>370886.40000000002</v>
      </c>
      <c r="X752" s="792">
        <f t="shared" si="388"/>
        <v>0</v>
      </c>
      <c r="Y752" s="793"/>
      <c r="Z752" s="6">
        <f>+V752-L752</f>
        <v>3.759999999999998</v>
      </c>
      <c r="AA752" s="6">
        <f t="shared" si="373"/>
        <v>370882.64</v>
      </c>
      <c r="AB752" s="7">
        <f t="shared" si="389"/>
        <v>-370886.40000000002</v>
      </c>
      <c r="AC752" s="19"/>
      <c r="AD752" s="6">
        <f>+Z752/M752</f>
        <v>3.8118410381184083E-5</v>
      </c>
      <c r="AE752" s="79">
        <f t="shared" si="383"/>
        <v>370886.40000000002</v>
      </c>
      <c r="AG752" s="19"/>
      <c r="AH752" s="253"/>
    </row>
    <row r="753" spans="1:34" s="80" customFormat="1" ht="15" hidden="1" customHeight="1">
      <c r="A753" s="19"/>
      <c r="B753" s="507"/>
      <c r="C753" s="367"/>
      <c r="D753" s="368"/>
      <c r="E753" s="368"/>
      <c r="F753" s="368"/>
      <c r="G753" s="368"/>
      <c r="H753" s="368"/>
      <c r="I753" s="368"/>
      <c r="J753" s="369"/>
      <c r="K753" s="264"/>
      <c r="L753" s="162"/>
      <c r="M753" s="163"/>
      <c r="N753" s="143">
        <f t="shared" si="384"/>
        <v>0</v>
      </c>
      <c r="O753" s="129"/>
      <c r="P753" s="164"/>
      <c r="Q753" s="244">
        <f>ROUND((ROUNDDOWN(P753,2))*M753,2)</f>
        <v>0</v>
      </c>
      <c r="R753" s="129"/>
      <c r="S753" s="164"/>
      <c r="T753" s="244">
        <f>ROUND((ROUNDDOWN(S753,2))*M753,2)</f>
        <v>0</v>
      </c>
      <c r="U753" s="129"/>
      <c r="V753" s="144">
        <f t="shared" si="386"/>
        <v>0</v>
      </c>
      <c r="W753" s="143">
        <f t="shared" si="387"/>
        <v>0</v>
      </c>
      <c r="X753" s="792">
        <f t="shared" si="388"/>
        <v>0</v>
      </c>
      <c r="Y753" s="793"/>
      <c r="Z753" s="6"/>
      <c r="AA753" s="6">
        <f t="shared" si="373"/>
        <v>0</v>
      </c>
      <c r="AB753" s="7">
        <f t="shared" si="389"/>
        <v>0</v>
      </c>
      <c r="AC753" s="19"/>
      <c r="AD753" s="6"/>
      <c r="AE753" s="79">
        <f t="shared" si="383"/>
        <v>0</v>
      </c>
      <c r="AG753" s="19"/>
      <c r="AH753" s="253"/>
    </row>
    <row r="754" spans="1:34" s="80" customFormat="1" ht="21.75" customHeight="1">
      <c r="A754" s="19"/>
      <c r="B754" s="464"/>
      <c r="C754" s="510"/>
      <c r="D754" s="510"/>
      <c r="E754" s="510"/>
      <c r="F754" s="510"/>
      <c r="G754" s="510"/>
      <c r="H754" s="510"/>
      <c r="I754" s="510"/>
      <c r="J754" s="510"/>
      <c r="K754" s="511"/>
      <c r="L754" s="510"/>
      <c r="M754" s="512"/>
      <c r="N754" s="473"/>
      <c r="O754" s="286"/>
      <c r="P754" s="296"/>
      <c r="Q754" s="286"/>
      <c r="R754" s="111"/>
      <c r="S754" s="676"/>
      <c r="T754" s="150"/>
      <c r="U754" s="286"/>
      <c r="V754" s="286"/>
      <c r="W754" s="286"/>
      <c r="X754" s="513"/>
      <c r="Y754" s="297"/>
      <c r="Z754" s="6"/>
      <c r="AA754" s="6">
        <f t="shared" si="373"/>
        <v>0</v>
      </c>
      <c r="AB754" s="7">
        <f t="shared" si="389"/>
        <v>0</v>
      </c>
      <c r="AC754" s="19"/>
      <c r="AD754" s="6"/>
      <c r="AE754" s="79">
        <f t="shared" si="383"/>
        <v>0</v>
      </c>
      <c r="AG754" s="19"/>
      <c r="AH754" s="253"/>
    </row>
    <row r="755" spans="1:34" s="80" customFormat="1" ht="21" customHeight="1">
      <c r="A755" s="19"/>
      <c r="B755" s="387"/>
      <c r="C755" s="393" t="s">
        <v>326</v>
      </c>
      <c r="D755" s="514"/>
      <c r="E755" s="514"/>
      <c r="F755" s="514"/>
      <c r="G755" s="514"/>
      <c r="H755" s="514"/>
      <c r="I755" s="514"/>
      <c r="J755" s="515"/>
      <c r="K755" s="388"/>
      <c r="L755" s="389"/>
      <c r="M755" s="390"/>
      <c r="N755" s="516">
        <f>ROUND(SUM(N747:N753),0)</f>
        <v>0</v>
      </c>
      <c r="O755" s="296"/>
      <c r="P755" s="470"/>
      <c r="Q755" s="268">
        <f>ROUND(SUM(Q747:Q753),0)</f>
        <v>7112454</v>
      </c>
      <c r="R755" s="286"/>
      <c r="S755" s="392">
        <f>+T756-96426046.35</f>
        <v>1767124.3400000036</v>
      </c>
      <c r="T755" s="268">
        <f>ROUND(SUM(T747:T753),0)</f>
        <v>0</v>
      </c>
      <c r="U755" s="286"/>
      <c r="V755" s="393"/>
      <c r="W755" s="268">
        <f>ROUND(SUM(W747:W753),0)</f>
        <v>7112454</v>
      </c>
      <c r="X755" s="792">
        <f>IF(N755=0,0)+IF(N755&gt;0,W755/N755)</f>
        <v>0</v>
      </c>
      <c r="Y755" s="793"/>
      <c r="Z755" s="6"/>
      <c r="AA755" s="6">
        <f t="shared" si="373"/>
        <v>7112454</v>
      </c>
      <c r="AB755" s="7">
        <f t="shared" si="389"/>
        <v>-7112454</v>
      </c>
      <c r="AC755" s="19"/>
      <c r="AD755" s="6"/>
      <c r="AE755" s="79">
        <f t="shared" si="383"/>
        <v>7112454</v>
      </c>
      <c r="AG755" s="19"/>
      <c r="AH755" s="253"/>
    </row>
    <row r="756" spans="1:34" s="80" customFormat="1" ht="21" customHeight="1">
      <c r="A756" s="19"/>
      <c r="B756" s="188"/>
      <c r="C756" s="394" t="s">
        <v>359</v>
      </c>
      <c r="D756" s="395"/>
      <c r="E756" s="396"/>
      <c r="F756" s="396"/>
      <c r="G756" s="396"/>
      <c r="H756" s="396"/>
      <c r="I756" s="396"/>
      <c r="J756" s="396"/>
      <c r="K756" s="397"/>
      <c r="L756" s="471"/>
      <c r="M756" s="517">
        <f>SUM(M583:M755)</f>
        <v>27684674</v>
      </c>
      <c r="N756" s="518">
        <f>ROUND(SUM(N580:N746)+N753+N750,2)</f>
        <v>228663591.53999999</v>
      </c>
      <c r="O756" s="286"/>
      <c r="P756" s="287"/>
      <c r="Q756" s="288">
        <f>ROUND(SUM(Q580:Q732),2)+Q744+Q755</f>
        <v>76260621.879999995</v>
      </c>
      <c r="R756" s="286"/>
      <c r="S756" s="289"/>
      <c r="T756" s="288">
        <f>ROUND(SUM(T580:T732),2)</f>
        <v>98193170.689999998</v>
      </c>
      <c r="U756" s="286"/>
      <c r="V756" s="290"/>
      <c r="W756" s="288">
        <f>ROUND(SUM(W580:W731),2)+W744+W755</f>
        <v>174453792.57000002</v>
      </c>
      <c r="X756" s="794"/>
      <c r="Y756" s="795"/>
      <c r="Z756" s="6"/>
      <c r="AA756" s="6"/>
      <c r="AB756" s="7"/>
      <c r="AC756" s="19"/>
      <c r="AD756" s="6"/>
      <c r="AE756" s="79"/>
      <c r="AG756" s="19"/>
      <c r="AH756" s="253"/>
    </row>
    <row r="757" spans="1:34" s="80" customFormat="1" ht="4.5" customHeight="1">
      <c r="A757" s="19"/>
      <c r="B757" s="286"/>
      <c r="C757" s="473"/>
      <c r="D757" s="473"/>
      <c r="E757" s="473"/>
      <c r="F757" s="473"/>
      <c r="G757" s="473"/>
      <c r="H757" s="473"/>
      <c r="I757" s="473"/>
      <c r="J757" s="473"/>
      <c r="K757" s="293"/>
      <c r="L757" s="294"/>
      <c r="M757" s="475"/>
      <c r="N757" s="178"/>
      <c r="O757" s="286"/>
      <c r="P757" s="296"/>
      <c r="Q757" s="178"/>
      <c r="R757" s="286"/>
      <c r="S757" s="296"/>
      <c r="T757" s="178"/>
      <c r="U757" s="286"/>
      <c r="V757" s="178"/>
      <c r="W757" s="178"/>
      <c r="X757" s="298"/>
      <c r="Y757" s="299"/>
      <c r="Z757" s="6">
        <f>+T757-W757</f>
        <v>0</v>
      </c>
      <c r="AA757" s="6">
        <f t="shared" si="373"/>
        <v>0</v>
      </c>
      <c r="AB757" s="7">
        <f>+N757-W757</f>
        <v>0</v>
      </c>
      <c r="AC757" s="19"/>
      <c r="AD757" s="6"/>
      <c r="AE757" s="79">
        <f>+W757-N757</f>
        <v>0</v>
      </c>
      <c r="AG757" s="19"/>
      <c r="AH757" s="253"/>
    </row>
    <row r="758" spans="1:34" s="80" customFormat="1" ht="4.5" customHeight="1">
      <c r="A758" s="19"/>
      <c r="B758" s="286"/>
      <c r="C758" s="473"/>
      <c r="D758" s="473"/>
      <c r="E758" s="473"/>
      <c r="F758" s="473"/>
      <c r="G758" s="473"/>
      <c r="H758" s="473"/>
      <c r="I758" s="473"/>
      <c r="J758" s="473"/>
      <c r="K758" s="293"/>
      <c r="L758" s="294"/>
      <c r="M758" s="475"/>
      <c r="N758" s="178"/>
      <c r="O758" s="286"/>
      <c r="P758" s="296"/>
      <c r="Q758" s="178"/>
      <c r="R758" s="286"/>
      <c r="S758" s="296"/>
      <c r="T758" s="178"/>
      <c r="U758" s="286"/>
      <c r="V758" s="178"/>
      <c r="W758" s="178"/>
      <c r="X758" s="298"/>
      <c r="Y758" s="299"/>
      <c r="Z758" s="6"/>
      <c r="AA758" s="6"/>
      <c r="AB758" s="7"/>
      <c r="AC758" s="19"/>
      <c r="AD758" s="6"/>
      <c r="AE758" s="79"/>
      <c r="AG758" s="19"/>
      <c r="AH758" s="253"/>
    </row>
    <row r="759" spans="1:34" s="80" customFormat="1" ht="12.75" customHeight="1">
      <c r="A759" s="19"/>
      <c r="B759" s="519"/>
      <c r="C759" s="520"/>
      <c r="D759" s="520"/>
      <c r="E759" s="520"/>
      <c r="F759" s="520"/>
      <c r="G759" s="520"/>
      <c r="H759" s="520"/>
      <c r="I759" s="520"/>
      <c r="J759" s="520"/>
      <c r="K759" s="521"/>
      <c r="L759" s="522"/>
      <c r="M759" s="523"/>
      <c r="N759" s="524"/>
      <c r="O759" s="525"/>
      <c r="P759" s="526"/>
      <c r="Q759" s="524"/>
      <c r="R759" s="525"/>
      <c r="S759" s="526"/>
      <c r="T759" s="524"/>
      <c r="U759" s="525"/>
      <c r="V759" s="525"/>
      <c r="W759" s="524"/>
      <c r="X759" s="527"/>
      <c r="Y759" s="528"/>
      <c r="Z759" s="6">
        <f>+T759-W759</f>
        <v>0</v>
      </c>
      <c r="AA759" s="6">
        <f t="shared" si="373"/>
        <v>0</v>
      </c>
      <c r="AB759" s="7"/>
      <c r="AC759" s="19"/>
      <c r="AD759" s="6"/>
      <c r="AE759" s="79"/>
      <c r="AG759" s="19"/>
      <c r="AH759" s="253"/>
    </row>
    <row r="760" spans="1:34" s="80" customFormat="1" ht="9" customHeight="1">
      <c r="A760" s="19"/>
      <c r="B760" s="124"/>
      <c r="C760" s="529"/>
      <c r="D760" s="530"/>
      <c r="E760" s="530"/>
      <c r="F760" s="530"/>
      <c r="G760" s="530"/>
      <c r="H760" s="530"/>
      <c r="I760" s="530"/>
      <c r="J760" s="530"/>
      <c r="K760" s="126"/>
      <c r="L760" s="531"/>
      <c r="M760" s="128"/>
      <c r="N760" s="19"/>
      <c r="O760" s="19"/>
      <c r="P760" s="6"/>
      <c r="Q760" s="19"/>
      <c r="R760" s="530"/>
      <c r="S760" s="6"/>
      <c r="T760" s="19"/>
      <c r="U760" s="530"/>
      <c r="V760" s="19"/>
      <c r="W760" s="19"/>
      <c r="X760" s="81"/>
      <c r="Y760" s="532"/>
      <c r="Z760" s="6">
        <f>+T760-W760</f>
        <v>0</v>
      </c>
      <c r="AA760" s="6">
        <f t="shared" si="373"/>
        <v>0</v>
      </c>
      <c r="AB760" s="7"/>
      <c r="AC760" s="19"/>
      <c r="AD760" s="6"/>
      <c r="AE760" s="79"/>
      <c r="AG760" s="19"/>
      <c r="AH760" s="253"/>
    </row>
    <row r="761" spans="1:34" s="80" customFormat="1" ht="7.5" customHeight="1">
      <c r="A761" s="19"/>
      <c r="B761" s="533"/>
      <c r="C761" s="125"/>
      <c r="D761" s="125"/>
      <c r="E761" s="125"/>
      <c r="F761" s="125"/>
      <c r="G761" s="125"/>
      <c r="H761" s="125"/>
      <c r="I761" s="125"/>
      <c r="J761" s="125"/>
      <c r="K761" s="126"/>
      <c r="L761" s="531"/>
      <c r="M761" s="534"/>
      <c r="N761" s="535"/>
      <c r="O761" s="129"/>
      <c r="P761" s="536"/>
      <c r="Q761" s="131"/>
      <c r="R761" s="19"/>
      <c r="S761" s="536"/>
      <c r="T761" s="131"/>
      <c r="U761" s="19"/>
      <c r="V761" s="533"/>
      <c r="W761" s="537"/>
      <c r="X761" s="538"/>
      <c r="Y761" s="539"/>
      <c r="Z761" s="6"/>
      <c r="AA761" s="6">
        <f t="shared" si="373"/>
        <v>0</v>
      </c>
      <c r="AB761" s="7"/>
      <c r="AC761" s="19"/>
      <c r="AD761" s="6"/>
      <c r="AE761" s="79"/>
      <c r="AG761" s="19"/>
      <c r="AH761" s="253"/>
    </row>
    <row r="762" spans="1:34" s="80" customFormat="1" ht="20.100000000000001" customHeight="1">
      <c r="A762" s="19"/>
      <c r="B762" s="540" t="s">
        <v>360</v>
      </c>
      <c r="C762" s="541"/>
      <c r="D762" s="541"/>
      <c r="E762" s="541"/>
      <c r="F762" s="541"/>
      <c r="G762" s="541"/>
      <c r="H762" s="541"/>
      <c r="I762" s="541"/>
      <c r="J762" s="541"/>
      <c r="K762" s="20"/>
      <c r="L762" s="38"/>
      <c r="M762" s="542">
        <f>+N562+N561+N373+N187+N756</f>
        <v>842169216.83999991</v>
      </c>
      <c r="O762" s="286"/>
      <c r="P762" s="543"/>
      <c r="Q762" s="542">
        <f>+Q756+Q562+Q373+Q187</f>
        <v>242557046.02999997</v>
      </c>
      <c r="R762" s="19"/>
      <c r="S762" s="543"/>
      <c r="T762" s="542">
        <f>ROUND(+T187+T373+T562+T756,2)</f>
        <v>391766376.06999999</v>
      </c>
      <c r="U762" s="19"/>
      <c r="V762" s="544"/>
      <c r="W762" s="545">
        <f>+W756+W562+W373+W187</f>
        <v>634323422.10000002</v>
      </c>
      <c r="X762" s="777">
        <f>IF(M762=0,0)+IF(M762&gt;0,W762/M762)</f>
        <v>0.75320186183023641</v>
      </c>
      <c r="Y762" s="778"/>
      <c r="Z762" s="6">
        <v>391766376.08000004</v>
      </c>
      <c r="AA762" s="6">
        <f t="shared" si="373"/>
        <v>242557046.01999998</v>
      </c>
      <c r="AB762" s="7"/>
      <c r="AC762" s="19"/>
      <c r="AD762" s="6"/>
      <c r="AE762" s="79"/>
      <c r="AG762" s="19"/>
      <c r="AH762" s="253"/>
    </row>
    <row r="763" spans="1:34" s="80" customFormat="1" ht="9.9499999999999993" customHeight="1">
      <c r="A763" s="19"/>
      <c r="B763" s="546"/>
      <c r="C763" s="129"/>
      <c r="D763" s="547"/>
      <c r="E763" s="547"/>
      <c r="F763" s="547"/>
      <c r="G763" s="547"/>
      <c r="H763" s="547"/>
      <c r="I763" s="547"/>
      <c r="J763" s="129"/>
      <c r="K763" s="20"/>
      <c r="L763" s="38"/>
      <c r="M763" s="548"/>
      <c r="O763" s="286"/>
      <c r="P763" s="543"/>
      <c r="Q763" s="548"/>
      <c r="R763" s="19"/>
      <c r="S763" s="543"/>
      <c r="T763" s="548"/>
      <c r="U763" s="19"/>
      <c r="V763" s="549"/>
      <c r="W763" s="550"/>
      <c r="X763" s="551"/>
      <c r="Y763" s="552"/>
      <c r="Z763" s="6"/>
      <c r="AA763" s="6">
        <f t="shared" si="373"/>
        <v>0</v>
      </c>
      <c r="AB763" s="7"/>
      <c r="AC763" s="19"/>
      <c r="AD763" s="6"/>
      <c r="AE763" s="79"/>
      <c r="AG763" s="19"/>
      <c r="AH763" s="253"/>
    </row>
    <row r="764" spans="1:34" s="7" customFormat="1" ht="20.100000000000001" customHeight="1">
      <c r="A764" s="19"/>
      <c r="B764" s="540" t="s">
        <v>361</v>
      </c>
      <c r="C764" s="541"/>
      <c r="D764" s="553"/>
      <c r="E764" s="554" t="s">
        <v>362</v>
      </c>
      <c r="F764" s="554"/>
      <c r="G764" s="554"/>
      <c r="H764" s="555">
        <v>0.2505</v>
      </c>
      <c r="I764" s="556"/>
      <c r="J764" s="541" t="s">
        <v>363</v>
      </c>
      <c r="K764" s="20"/>
      <c r="L764" s="38"/>
      <c r="M764" s="542">
        <f>+ROUND(M762*$H764,2)</f>
        <v>210963388.81999999</v>
      </c>
      <c r="O764" s="286"/>
      <c r="P764" s="543"/>
      <c r="Q764" s="542">
        <f>+ROUND(Q762*$H764,2)</f>
        <v>60760540.030000001</v>
      </c>
      <c r="R764" s="19"/>
      <c r="S764" s="543"/>
      <c r="T764" s="542">
        <f>+ROUND(T762*$H764,2)-0.01</f>
        <v>98137477.199999988</v>
      </c>
      <c r="U764" s="19"/>
      <c r="V764" s="549"/>
      <c r="W764" s="545">
        <f>+ROUND(W762*$H764,2)</f>
        <v>158898017.24000001</v>
      </c>
      <c r="X764" s="777">
        <f>IF(M764=0,0)+IF(M764&gt;0,W764/M764)</f>
        <v>0.75320186184331894</v>
      </c>
      <c r="Y764" s="778"/>
      <c r="Z764" s="6">
        <v>98137477.199999988</v>
      </c>
      <c r="AA764" s="6">
        <f t="shared" si="373"/>
        <v>60760540.040000021</v>
      </c>
      <c r="AC764" s="19"/>
      <c r="AD764" s="6"/>
      <c r="AE764" s="79"/>
      <c r="AF764" s="80"/>
      <c r="AG764" s="19"/>
      <c r="AH764" s="271"/>
    </row>
    <row r="765" spans="1:34" s="7" customFormat="1" ht="9.9499999999999993" customHeight="1">
      <c r="A765" s="19"/>
      <c r="B765" s="540"/>
      <c r="C765" s="541"/>
      <c r="D765" s="541"/>
      <c r="E765" s="541"/>
      <c r="F765" s="541"/>
      <c r="G765" s="541"/>
      <c r="H765" s="541"/>
      <c r="I765" s="541"/>
      <c r="J765" s="541"/>
      <c r="K765" s="20"/>
      <c r="L765" s="38"/>
      <c r="M765" s="548"/>
      <c r="O765" s="286"/>
      <c r="P765" s="543"/>
      <c r="Q765" s="548"/>
      <c r="R765" s="19"/>
      <c r="S765" s="543"/>
      <c r="T765" s="548"/>
      <c r="U765" s="19"/>
      <c r="V765" s="549"/>
      <c r="W765" s="550"/>
      <c r="X765" s="557"/>
      <c r="Y765" s="558"/>
      <c r="Z765" s="6"/>
      <c r="AA765" s="6">
        <f t="shared" si="373"/>
        <v>0</v>
      </c>
      <c r="AC765" s="19"/>
      <c r="AD765" s="6"/>
      <c r="AE765" s="79"/>
      <c r="AF765" s="80"/>
      <c r="AG765" s="19"/>
      <c r="AH765" s="271"/>
    </row>
    <row r="766" spans="1:34" s="7" customFormat="1" ht="20.100000000000001" customHeight="1">
      <c r="A766" s="19"/>
      <c r="B766" s="540" t="s">
        <v>364</v>
      </c>
      <c r="C766" s="541"/>
      <c r="D766" s="553"/>
      <c r="E766" s="554" t="s">
        <v>362</v>
      </c>
      <c r="F766" s="554"/>
      <c r="G766" s="554"/>
      <c r="H766" s="555">
        <v>0.01</v>
      </c>
      <c r="I766" s="556"/>
      <c r="J766" s="541" t="s">
        <v>363</v>
      </c>
      <c r="K766" s="559"/>
      <c r="L766" s="38"/>
      <c r="M766" s="542">
        <f>+ROUND(M762*$H766,2)</f>
        <v>8421692.1699999999</v>
      </c>
      <c r="O766" s="286"/>
      <c r="P766" s="543"/>
      <c r="Q766" s="542">
        <f>+ROUND(Q762*$H766,2)</f>
        <v>2425570.46</v>
      </c>
      <c r="R766" s="19"/>
      <c r="S766" s="543"/>
      <c r="T766" s="542">
        <f>+ROUND(T762*$H766,2)+0.01</f>
        <v>3917663.7699999996</v>
      </c>
      <c r="U766" s="19"/>
      <c r="V766" s="549"/>
      <c r="W766" s="545">
        <f>+ROUND(W762*$H766,2)</f>
        <v>6343234.2199999997</v>
      </c>
      <c r="X766" s="777">
        <f>IF(M766=0,0)+IF(M766&gt;0,W766/M766)</f>
        <v>0.75320186156839786</v>
      </c>
      <c r="Y766" s="778"/>
      <c r="Z766" s="6">
        <v>3917663.7700000005</v>
      </c>
      <c r="AA766" s="6">
        <f t="shared" si="373"/>
        <v>2425570.4499999993</v>
      </c>
      <c r="AC766" s="19"/>
      <c r="AD766" s="6"/>
      <c r="AE766" s="79"/>
      <c r="AF766" s="80"/>
      <c r="AG766" s="19"/>
      <c r="AH766" s="271"/>
    </row>
    <row r="767" spans="1:34" s="7" customFormat="1" ht="9.9499999999999993" customHeight="1">
      <c r="A767" s="19"/>
      <c r="B767" s="540"/>
      <c r="C767" s="541"/>
      <c r="D767" s="541"/>
      <c r="E767" s="541"/>
      <c r="F767" s="541"/>
      <c r="G767" s="541"/>
      <c r="H767" s="541"/>
      <c r="I767" s="541"/>
      <c r="J767" s="541"/>
      <c r="K767" s="20"/>
      <c r="L767" s="38"/>
      <c r="M767" s="548"/>
      <c r="O767" s="286"/>
      <c r="P767" s="543"/>
      <c r="Q767" s="548"/>
      <c r="R767" s="19"/>
      <c r="S767" s="543"/>
      <c r="T767" s="548"/>
      <c r="U767" s="19"/>
      <c r="V767" s="549"/>
      <c r="W767" s="550"/>
      <c r="X767" s="557"/>
      <c r="Y767" s="558"/>
      <c r="Z767" s="6"/>
      <c r="AA767" s="6">
        <f t="shared" si="373"/>
        <v>0</v>
      </c>
      <c r="AC767" s="19"/>
      <c r="AD767" s="6"/>
      <c r="AE767" s="79"/>
      <c r="AF767" s="80"/>
      <c r="AG767" s="19"/>
      <c r="AH767" s="271"/>
    </row>
    <row r="768" spans="1:34" s="7" customFormat="1" ht="20.100000000000001" customHeight="1">
      <c r="A768" s="19"/>
      <c r="B768" s="540" t="s">
        <v>365</v>
      </c>
      <c r="C768" s="541"/>
      <c r="D768" s="553"/>
      <c r="E768" s="554" t="s">
        <v>362</v>
      </c>
      <c r="F768" s="554"/>
      <c r="G768" s="554"/>
      <c r="H768" s="555">
        <v>0.05</v>
      </c>
      <c r="I768" s="556"/>
      <c r="J768" s="541" t="s">
        <v>363</v>
      </c>
      <c r="K768" s="560">
        <f>+H764+H766+H768+H768*H770</f>
        <v>0.32</v>
      </c>
      <c r="L768" s="38"/>
      <c r="M768" s="542">
        <f>+ROUND(M762*$H768,2)</f>
        <v>42108460.840000004</v>
      </c>
      <c r="O768" s="286"/>
      <c r="P768" s="543"/>
      <c r="Q768" s="542">
        <f>+ROUND(Q762*$H768,2)</f>
        <v>12127852.300000001</v>
      </c>
      <c r="R768" s="19"/>
      <c r="S768" s="543"/>
      <c r="T768" s="542">
        <f>+ROUND(T762*$H768,2)+0.01</f>
        <v>19588318.810000002</v>
      </c>
      <c r="U768" s="19"/>
      <c r="V768" s="549"/>
      <c r="W768" s="545">
        <f>+ROUND(W762*$H768,2)</f>
        <v>31716171.109999999</v>
      </c>
      <c r="X768" s="777">
        <f>IF(M768=0,0)+IF(M768&gt;0,W768/M768)</f>
        <v>0.75320186198475159</v>
      </c>
      <c r="Y768" s="778"/>
      <c r="Z768" s="6">
        <v>19588318.809999999</v>
      </c>
      <c r="AA768" s="6">
        <f t="shared" si="373"/>
        <v>12127852.300000001</v>
      </c>
      <c r="AC768" s="19"/>
      <c r="AD768" s="6"/>
      <c r="AE768" s="79"/>
      <c r="AF768" s="80"/>
      <c r="AG768" s="19"/>
      <c r="AH768" s="271"/>
    </row>
    <row r="769" spans="1:34" s="7" customFormat="1" ht="9.9499999999999993" customHeight="1">
      <c r="A769" s="19"/>
      <c r="B769" s="540"/>
      <c r="C769" s="541"/>
      <c r="D769" s="541"/>
      <c r="E769" s="541"/>
      <c r="F769" s="541"/>
      <c r="G769" s="541"/>
      <c r="H769" s="541"/>
      <c r="I769" s="541"/>
      <c r="J769" s="541"/>
      <c r="K769" s="20"/>
      <c r="L769" s="38"/>
      <c r="M769" s="548"/>
      <c r="O769" s="286"/>
      <c r="P769" s="543"/>
      <c r="Q769" s="548"/>
      <c r="R769" s="19"/>
      <c r="S769" s="543"/>
      <c r="T769" s="548"/>
      <c r="U769" s="19"/>
      <c r="V769" s="549"/>
      <c r="W769" s="550"/>
      <c r="X769" s="557"/>
      <c r="Y769" s="558"/>
      <c r="Z769" s="6"/>
      <c r="AA769" s="6">
        <f t="shared" si="373"/>
        <v>0</v>
      </c>
      <c r="AC769" s="19"/>
      <c r="AD769" s="6"/>
      <c r="AE769" s="79"/>
      <c r="AF769" s="80"/>
      <c r="AG769" s="19"/>
      <c r="AH769" s="271"/>
    </row>
    <row r="770" spans="1:34" s="7" customFormat="1" ht="20.100000000000001" customHeight="1">
      <c r="A770" s="19"/>
      <c r="B770" s="540" t="s">
        <v>366</v>
      </c>
      <c r="C770" s="541"/>
      <c r="D770" s="541"/>
      <c r="E770" s="554" t="s">
        <v>362</v>
      </c>
      <c r="F770" s="554"/>
      <c r="G770" s="554"/>
      <c r="H770" s="555">
        <v>0.19</v>
      </c>
      <c r="I770" s="556"/>
      <c r="J770" s="541" t="s">
        <v>363</v>
      </c>
      <c r="K770" s="561"/>
      <c r="L770" s="38"/>
      <c r="M770" s="542">
        <f>+ROUNDDOWN(M768*$H770,2)</f>
        <v>8000607.5499999998</v>
      </c>
      <c r="O770" s="286"/>
      <c r="P770" s="543"/>
      <c r="Q770" s="542">
        <f>+ROUNDDOWN(Q768*$H770,2)</f>
        <v>2304291.9300000002</v>
      </c>
      <c r="R770" s="19"/>
      <c r="S770" s="543"/>
      <c r="T770" s="542">
        <f>+ROUNDDOWN(T768*$H770,2)</f>
        <v>3721780.57</v>
      </c>
      <c r="U770" s="19"/>
      <c r="V770" s="549"/>
      <c r="W770" s="545">
        <f>+ROUND(W768*$H770,2)</f>
        <v>6026072.5099999998</v>
      </c>
      <c r="X770" s="777">
        <f>IF(M770=0,0)+IF(M770&gt;0,W770/M770)</f>
        <v>0.75320186277603374</v>
      </c>
      <c r="Y770" s="778"/>
      <c r="Z770" s="6">
        <v>3721780.57</v>
      </c>
      <c r="AA770" s="6">
        <f t="shared" si="373"/>
        <v>2304291.94</v>
      </c>
      <c r="AC770" s="19"/>
      <c r="AD770" s="6"/>
      <c r="AE770" s="79"/>
      <c r="AF770" s="80"/>
      <c r="AG770" s="19"/>
      <c r="AH770" s="271"/>
    </row>
    <row r="771" spans="1:34" s="7" customFormat="1" ht="9.9499999999999993" customHeight="1">
      <c r="A771" s="19"/>
      <c r="B771" s="540"/>
      <c r="C771" s="541"/>
      <c r="D771" s="541"/>
      <c r="E771" s="541"/>
      <c r="F771" s="541"/>
      <c r="G771" s="541"/>
      <c r="H771" s="541"/>
      <c r="I771" s="541"/>
      <c r="J771" s="541"/>
      <c r="K771" s="20"/>
      <c r="L771" s="38"/>
      <c r="M771" s="548"/>
      <c r="O771" s="286"/>
      <c r="P771" s="543"/>
      <c r="Q771" s="548"/>
      <c r="R771" s="19"/>
      <c r="S771" s="543"/>
      <c r="T771" s="548"/>
      <c r="U771" s="19"/>
      <c r="V771" s="549"/>
      <c r="W771" s="550"/>
      <c r="X771" s="557"/>
      <c r="Y771" s="558"/>
      <c r="Z771" s="6"/>
      <c r="AA771" s="6">
        <f t="shared" si="373"/>
        <v>0</v>
      </c>
      <c r="AC771" s="19"/>
      <c r="AD771" s="6"/>
      <c r="AE771" s="79"/>
      <c r="AF771" s="80"/>
      <c r="AG771" s="19"/>
      <c r="AH771" s="271"/>
    </row>
    <row r="772" spans="1:34" s="7" customFormat="1" ht="20.100000000000001" customHeight="1">
      <c r="A772" s="19"/>
      <c r="B772" s="540" t="s">
        <v>367</v>
      </c>
      <c r="C772" s="541"/>
      <c r="D772" s="541"/>
      <c r="E772" s="541"/>
      <c r="F772" s="541"/>
      <c r="G772" s="541"/>
      <c r="H772" s="182"/>
      <c r="I772" s="182"/>
      <c r="J772" s="182"/>
      <c r="K772" s="561"/>
      <c r="L772" s="38"/>
      <c r="M772" s="542">
        <f>ROUNDDOWN(M762+M764+M766+M768+M770,2)</f>
        <v>1111663366.22</v>
      </c>
      <c r="O772" s="286"/>
      <c r="P772" s="543"/>
      <c r="Q772" s="542">
        <f>ROUNDDOWN(Q762+Q764+Q766+Q768+Q770,2)</f>
        <v>320175300.75</v>
      </c>
      <c r="R772" s="19"/>
      <c r="S772" s="543"/>
      <c r="T772" s="542">
        <f>ROUNDDOWN(T762+T764+T766+T768+T770,2)</f>
        <v>517131616.42000002</v>
      </c>
      <c r="U772" s="19"/>
      <c r="V772" s="549"/>
      <c r="W772" s="545">
        <f>ROUNDDOWN(W762+W764+W766+W768+W770,2)</f>
        <v>837306917.17999995</v>
      </c>
      <c r="X772" s="777">
        <f>IF(M772=0,0)+IF(M772&gt;0,W772/M772)</f>
        <v>0.7532018618433951</v>
      </c>
      <c r="Y772" s="778"/>
      <c r="Z772" s="6">
        <v>517131616.43000001</v>
      </c>
      <c r="AA772" s="6">
        <f t="shared" si="373"/>
        <v>320175300.74999994</v>
      </c>
      <c r="AC772" s="19"/>
      <c r="AD772" s="6"/>
      <c r="AE772" s="79"/>
      <c r="AF772" s="80"/>
      <c r="AG772" s="19"/>
      <c r="AH772" s="271"/>
    </row>
    <row r="773" spans="1:34" s="7" customFormat="1" ht="9.9499999999999993" customHeight="1">
      <c r="A773" s="19"/>
      <c r="B773" s="540"/>
      <c r="C773" s="541"/>
      <c r="D773" s="541"/>
      <c r="E773" s="541"/>
      <c r="F773" s="541"/>
      <c r="G773" s="541"/>
      <c r="H773" s="541"/>
      <c r="I773" s="541"/>
      <c r="J773" s="541"/>
      <c r="K773" s="20"/>
      <c r="L773" s="38"/>
      <c r="M773" s="548"/>
      <c r="O773" s="286"/>
      <c r="P773" s="543"/>
      <c r="Q773" s="548"/>
      <c r="R773" s="19"/>
      <c r="S773" s="543"/>
      <c r="T773" s="548"/>
      <c r="U773" s="19"/>
      <c r="V773" s="549"/>
      <c r="W773" s="550"/>
      <c r="X773" s="557"/>
      <c r="Y773" s="558"/>
      <c r="Z773" s="6"/>
      <c r="AA773" s="6">
        <f t="shared" si="373"/>
        <v>0</v>
      </c>
      <c r="AC773" s="19"/>
      <c r="AD773" s="6"/>
      <c r="AE773" s="79"/>
      <c r="AF773" s="80"/>
      <c r="AG773" s="19"/>
      <c r="AH773" s="271"/>
    </row>
    <row r="774" spans="1:34" s="7" customFormat="1" ht="20.100000000000001" customHeight="1">
      <c r="A774" s="19"/>
      <c r="B774" s="540" t="s">
        <v>368</v>
      </c>
      <c r="C774" s="541"/>
      <c r="D774" s="541"/>
      <c r="E774" s="541"/>
      <c r="F774" s="541"/>
      <c r="G774" s="541"/>
      <c r="H774" s="541"/>
      <c r="I774" s="541"/>
      <c r="J774" s="541"/>
      <c r="K774" s="20"/>
      <c r="L774" s="38"/>
      <c r="M774" s="542">
        <f>ROUNDDOWN(+N61+N201+N388+N576,2)</f>
        <v>18639360.530000001</v>
      </c>
      <c r="O774" s="286"/>
      <c r="P774" s="543"/>
      <c r="Q774" s="562">
        <f>Q61+Q201+Q388+Q576</f>
        <v>127140.03</v>
      </c>
      <c r="R774" s="19"/>
      <c r="S774" s="543"/>
      <c r="T774" s="542">
        <f>+T576+T388+T201+T61</f>
        <v>17582135.579999998</v>
      </c>
      <c r="U774" s="19"/>
      <c r="V774" s="549"/>
      <c r="W774" s="563">
        <f>T774+Q774</f>
        <v>17709275.609999999</v>
      </c>
      <c r="X774" s="777">
        <f>IF(M774=0,0)+IF(M774&gt;0,W774/M774)</f>
        <v>0.95010102849274081</v>
      </c>
      <c r="Y774" s="778"/>
      <c r="Z774" s="6">
        <v>17582136.023109246</v>
      </c>
      <c r="AA774" s="6">
        <f t="shared" si="373"/>
        <v>127139.58689075336</v>
      </c>
      <c r="AC774" s="19"/>
      <c r="AD774" s="6"/>
      <c r="AE774" s="79"/>
      <c r="AF774" s="80"/>
      <c r="AG774" s="19"/>
      <c r="AH774" s="271"/>
    </row>
    <row r="775" spans="1:34" s="7" customFormat="1" ht="9.9499999999999993" customHeight="1">
      <c r="A775" s="19"/>
      <c r="B775" s="546"/>
      <c r="C775" s="129"/>
      <c r="D775" s="547"/>
      <c r="E775" s="547"/>
      <c r="F775" s="547"/>
      <c r="G775" s="547"/>
      <c r="H775" s="547"/>
      <c r="I775" s="547"/>
      <c r="J775" s="129"/>
      <c r="K775" s="20"/>
      <c r="L775" s="38"/>
      <c r="M775" s="548"/>
      <c r="O775" s="286"/>
      <c r="P775" s="543"/>
      <c r="Q775" s="548"/>
      <c r="R775" s="19"/>
      <c r="S775" s="543"/>
      <c r="T775" s="548"/>
      <c r="U775" s="19"/>
      <c r="V775" s="549"/>
      <c r="W775" s="550"/>
      <c r="X775" s="551"/>
      <c r="Y775" s="552"/>
      <c r="Z775" s="6"/>
      <c r="AA775" s="6">
        <f t="shared" si="373"/>
        <v>0</v>
      </c>
      <c r="AC775" s="19"/>
      <c r="AD775" s="6"/>
      <c r="AE775" s="79"/>
      <c r="AF775" s="80"/>
      <c r="AG775" s="19"/>
      <c r="AH775" s="271"/>
    </row>
    <row r="776" spans="1:34" s="7" customFormat="1" ht="20.100000000000001" customHeight="1">
      <c r="A776" s="19"/>
      <c r="B776" s="540" t="s">
        <v>369</v>
      </c>
      <c r="C776" s="541"/>
      <c r="D776" s="553"/>
      <c r="E776" s="553"/>
      <c r="F776" s="553"/>
      <c r="G776" s="553"/>
      <c r="H776" s="555">
        <v>0.19</v>
      </c>
      <c r="I776" s="556"/>
      <c r="J776" s="541" t="s">
        <v>363</v>
      </c>
      <c r="K776" s="20"/>
      <c r="L776" s="38"/>
      <c r="M776" s="542">
        <f>ROUNDDOWN(M774*$H776,2)</f>
        <v>3541478.5</v>
      </c>
      <c r="O776" s="564"/>
      <c r="P776" s="543"/>
      <c r="Q776" s="542">
        <f>ROUNDDOWN(Q774*$H776,2)</f>
        <v>24156.6</v>
      </c>
      <c r="R776" s="19"/>
      <c r="S776" s="543"/>
      <c r="T776" s="542">
        <f>ROUNDDOWN(T774*$H776,2)</f>
        <v>3340605.76</v>
      </c>
      <c r="U776" s="19"/>
      <c r="V776" s="549"/>
      <c r="W776" s="563">
        <f>Q776+T776</f>
        <v>3364762.36</v>
      </c>
      <c r="X776" s="777">
        <f>IF(M776=0,0)+IF(M776&gt;0,W776/M776)</f>
        <v>0.95010102701456467</v>
      </c>
      <c r="Y776" s="778"/>
      <c r="Z776" s="6">
        <v>3340605.8443907565</v>
      </c>
      <c r="AA776" s="6">
        <f t="shared" si="373"/>
        <v>24156.515609243419</v>
      </c>
      <c r="AC776" s="19"/>
      <c r="AD776" s="6"/>
      <c r="AE776" s="79"/>
      <c r="AF776" s="80"/>
      <c r="AG776" s="19"/>
      <c r="AH776" s="271"/>
    </row>
    <row r="777" spans="1:34" s="7" customFormat="1" ht="9.9499999999999993" customHeight="1">
      <c r="A777" s="19"/>
      <c r="B777" s="540"/>
      <c r="C777" s="541"/>
      <c r="D777" s="541"/>
      <c r="E777" s="541"/>
      <c r="F777" s="541"/>
      <c r="G777" s="541"/>
      <c r="H777" s="541"/>
      <c r="I777" s="541"/>
      <c r="J777" s="541"/>
      <c r="K777" s="20"/>
      <c r="L777" s="38"/>
      <c r="M777" s="548"/>
      <c r="O777" s="286"/>
      <c r="P777" s="543"/>
      <c r="Q777" s="548"/>
      <c r="R777" s="19"/>
      <c r="S777" s="543"/>
      <c r="T777" s="548"/>
      <c r="U777" s="19"/>
      <c r="V777" s="549"/>
      <c r="W777" s="550"/>
      <c r="X777" s="557"/>
      <c r="Y777" s="558"/>
      <c r="Z777" s="6"/>
      <c r="AA777" s="6">
        <f t="shared" si="373"/>
        <v>0</v>
      </c>
      <c r="AC777" s="19"/>
      <c r="AD777" s="6"/>
      <c r="AE777" s="79"/>
      <c r="AF777" s="80"/>
      <c r="AG777" s="19"/>
      <c r="AH777" s="271"/>
    </row>
    <row r="778" spans="1:34" s="7" customFormat="1" ht="20.100000000000001" customHeight="1">
      <c r="A778" s="19"/>
      <c r="B778" s="540" t="s">
        <v>370</v>
      </c>
      <c r="C778" s="541"/>
      <c r="D778" s="541"/>
      <c r="E778" s="541"/>
      <c r="F778" s="541"/>
      <c r="G778" s="541"/>
      <c r="H778" s="182"/>
      <c r="I778" s="182"/>
      <c r="J778" s="182"/>
      <c r="K778" s="561"/>
      <c r="L778" s="38"/>
      <c r="M778" s="542">
        <f>M774+M776</f>
        <v>22180839.030000001</v>
      </c>
      <c r="O778" s="286"/>
      <c r="P778" s="543"/>
      <c r="Q778" s="542">
        <f>(Q774+Q776)</f>
        <v>151296.63</v>
      </c>
      <c r="R778" s="19"/>
      <c r="S778" s="543"/>
      <c r="T778" s="542">
        <f>T774+T776</f>
        <v>20922741.339999996</v>
      </c>
      <c r="U778" s="19"/>
      <c r="V778" s="549"/>
      <c r="W778" s="563">
        <f>+W776+W774</f>
        <v>21074037.969999999</v>
      </c>
      <c r="X778" s="777">
        <f>IF(M778=0,0)+IF(M778&gt;0,W778/M778)</f>
        <v>0.95010102825672949</v>
      </c>
      <c r="Y778" s="778"/>
      <c r="Z778" s="6">
        <v>20922741.857500002</v>
      </c>
      <c r="AA778" s="6">
        <f t="shared" si="373"/>
        <v>151296.11249999702</v>
      </c>
      <c r="AC778" s="19"/>
      <c r="AD778" s="6"/>
      <c r="AE778" s="79"/>
      <c r="AF778" s="80"/>
      <c r="AG778" s="19"/>
      <c r="AH778" s="271"/>
    </row>
    <row r="779" spans="1:34" s="7" customFormat="1" ht="9.9499999999999993" customHeight="1">
      <c r="A779" s="19"/>
      <c r="B779" s="540"/>
      <c r="C779" s="541"/>
      <c r="D779" s="541"/>
      <c r="E779" s="541"/>
      <c r="F779" s="541"/>
      <c r="G779" s="541"/>
      <c r="H779" s="541"/>
      <c r="I779" s="541"/>
      <c r="J779" s="541"/>
      <c r="K779" s="20"/>
      <c r="L779" s="38"/>
      <c r="M779" s="548"/>
      <c r="O779" s="286"/>
      <c r="P779" s="543"/>
      <c r="Q779" s="548"/>
      <c r="R779" s="19"/>
      <c r="S779" s="543"/>
      <c r="T779" s="548"/>
      <c r="U779" s="19"/>
      <c r="V779" s="549"/>
      <c r="W779" s="550"/>
      <c r="X779" s="557"/>
      <c r="Y779" s="558"/>
      <c r="Z779" s="6"/>
      <c r="AA779" s="6">
        <f t="shared" si="373"/>
        <v>0</v>
      </c>
      <c r="AC779" s="19"/>
      <c r="AD779" s="6"/>
      <c r="AE779" s="79"/>
      <c r="AF779" s="80"/>
      <c r="AG779" s="19"/>
      <c r="AH779" s="271"/>
    </row>
    <row r="780" spans="1:34" s="6" customFormat="1" ht="20.100000000000001" customHeight="1">
      <c r="A780" s="19"/>
      <c r="B780" s="540" t="s">
        <v>371</v>
      </c>
      <c r="C780" s="541"/>
      <c r="D780" s="541"/>
      <c r="E780" s="541"/>
      <c r="F780" s="541"/>
      <c r="G780" s="541"/>
      <c r="H780" s="541"/>
      <c r="I780" s="541"/>
      <c r="J780" s="541"/>
      <c r="K780" s="20"/>
      <c r="L780" s="38"/>
      <c r="M780" s="542"/>
      <c r="O780" s="286"/>
      <c r="P780" s="543"/>
      <c r="Q780" s="542"/>
      <c r="R780" s="19"/>
      <c r="S780" s="543"/>
      <c r="T780" s="542"/>
      <c r="U780" s="19"/>
      <c r="V780" s="549"/>
      <c r="W780" s="563">
        <f>T780+Q780</f>
        <v>0</v>
      </c>
      <c r="X780" s="777">
        <f>IF(M780=0,0)+IF(M780&gt;0,W780/M780)</f>
        <v>0</v>
      </c>
      <c r="Y780" s="778"/>
      <c r="AB780" s="7"/>
      <c r="AC780" s="19"/>
      <c r="AE780" s="79"/>
      <c r="AF780" s="80"/>
      <c r="AG780" s="19"/>
      <c r="AH780" s="81"/>
    </row>
    <row r="781" spans="1:34" s="6" customFormat="1" ht="9.9499999999999993" customHeight="1">
      <c r="A781" s="19"/>
      <c r="B781" s="546"/>
      <c r="C781" s="129"/>
      <c r="D781" s="547"/>
      <c r="E781" s="547"/>
      <c r="F781" s="547"/>
      <c r="G781" s="547"/>
      <c r="H781" s="547"/>
      <c r="I781" s="547"/>
      <c r="J781" s="129"/>
      <c r="K781" s="20"/>
      <c r="L781" s="38"/>
      <c r="M781" s="548"/>
      <c r="O781" s="286"/>
      <c r="P781" s="543"/>
      <c r="Q781" s="548"/>
      <c r="R781" s="19"/>
      <c r="S781" s="543"/>
      <c r="T781" s="548"/>
      <c r="U781" s="19"/>
      <c r="V781" s="549"/>
      <c r="W781" s="550"/>
      <c r="X781" s="551"/>
      <c r="Y781" s="552"/>
      <c r="AB781" s="7"/>
      <c r="AC781" s="19"/>
      <c r="AE781" s="79"/>
      <c r="AF781" s="80"/>
      <c r="AG781" s="19"/>
      <c r="AH781" s="81"/>
    </row>
    <row r="782" spans="1:34" s="6" customFormat="1" ht="20.100000000000001" customHeight="1">
      <c r="A782" s="19"/>
      <c r="B782" s="540" t="s">
        <v>369</v>
      </c>
      <c r="C782" s="541"/>
      <c r="D782" s="553"/>
      <c r="E782" s="553"/>
      <c r="F782" s="553"/>
      <c r="G782" s="553"/>
      <c r="H782" s="555">
        <v>0.19</v>
      </c>
      <c r="I782" s="556"/>
      <c r="J782" s="541" t="s">
        <v>363</v>
      </c>
      <c r="K782" s="20"/>
      <c r="L782" s="38"/>
      <c r="M782" s="563"/>
      <c r="O782" s="564"/>
      <c r="P782" s="543"/>
      <c r="Q782" s="542"/>
      <c r="R782" s="19"/>
      <c r="S782" s="543"/>
      <c r="T782" s="542"/>
      <c r="U782" s="19"/>
      <c r="V782" s="549"/>
      <c r="W782" s="563">
        <f>Q782+T782</f>
        <v>0</v>
      </c>
      <c r="X782" s="777">
        <f>IF(M782=0,0)+IF(M782&gt;0,W782/M782)</f>
        <v>0</v>
      </c>
      <c r="Y782" s="778"/>
      <c r="AB782" s="7"/>
      <c r="AC782" s="19"/>
      <c r="AE782" s="79"/>
      <c r="AF782" s="80"/>
      <c r="AG782" s="19"/>
      <c r="AH782" s="81"/>
    </row>
    <row r="783" spans="1:34" s="6" customFormat="1" ht="9.9499999999999993" customHeight="1">
      <c r="A783" s="19"/>
      <c r="B783" s="540"/>
      <c r="C783" s="541"/>
      <c r="D783" s="541"/>
      <c r="E783" s="541"/>
      <c r="F783" s="541"/>
      <c r="G783" s="541"/>
      <c r="H783" s="541"/>
      <c r="I783" s="541"/>
      <c r="J783" s="541"/>
      <c r="K783" s="20"/>
      <c r="L783" s="38"/>
      <c r="M783" s="548"/>
      <c r="O783" s="286"/>
      <c r="P783" s="543"/>
      <c r="Q783" s="548"/>
      <c r="R783" s="19"/>
      <c r="S783" s="543"/>
      <c r="T783" s="548"/>
      <c r="U783" s="19"/>
      <c r="V783" s="549"/>
      <c r="W783" s="550"/>
      <c r="X783" s="557"/>
      <c r="Y783" s="558"/>
      <c r="AB783" s="7"/>
      <c r="AC783" s="19"/>
      <c r="AE783" s="79"/>
      <c r="AF783" s="80"/>
      <c r="AG783" s="19"/>
      <c r="AH783" s="81"/>
    </row>
    <row r="784" spans="1:34" s="6" customFormat="1" ht="21" customHeight="1">
      <c r="A784" s="19"/>
      <c r="B784" s="540"/>
      <c r="C784" s="541"/>
      <c r="D784" s="541"/>
      <c r="E784" s="541"/>
      <c r="F784" s="541"/>
      <c r="G784" s="541"/>
      <c r="H784" s="541"/>
      <c r="I784" s="541"/>
      <c r="J784" s="541"/>
      <c r="K784" s="20"/>
      <c r="L784" s="38"/>
      <c r="M784" s="548"/>
      <c r="O784" s="286"/>
      <c r="P784" s="543"/>
      <c r="Q784" s="548"/>
      <c r="R784" s="19"/>
      <c r="S784" s="543"/>
      <c r="T784" s="548"/>
      <c r="U784" s="19"/>
      <c r="V784" s="549"/>
      <c r="W784" s="550"/>
      <c r="X784" s="557"/>
      <c r="Y784" s="558"/>
      <c r="AB784" s="7"/>
      <c r="AC784" s="19"/>
      <c r="AE784" s="79"/>
      <c r="AF784" s="80"/>
      <c r="AG784" s="19"/>
      <c r="AH784" s="81"/>
    </row>
    <row r="785" spans="1:34" s="6" customFormat="1" ht="21" customHeight="1">
      <c r="A785" s="19"/>
      <c r="B785" s="565" t="s">
        <v>372</v>
      </c>
      <c r="C785" s="566"/>
      <c r="D785" s="566"/>
      <c r="E785" s="566"/>
      <c r="F785" s="566"/>
      <c r="G785" s="566"/>
      <c r="H785" s="566"/>
      <c r="I785" s="566"/>
      <c r="J785" s="541"/>
      <c r="K785" s="20"/>
      <c r="L785" s="38"/>
      <c r="M785" s="563"/>
      <c r="O785" s="286"/>
      <c r="P785" s="543"/>
      <c r="Q785" s="542"/>
      <c r="R785" s="19"/>
      <c r="S785" s="543"/>
      <c r="T785" s="542"/>
      <c r="U785" s="19"/>
      <c r="V785" s="549"/>
      <c r="W785" s="563">
        <f>Q785+T785</f>
        <v>0</v>
      </c>
      <c r="X785" s="777">
        <f>IF(M785=0,0)+IF(M785&gt;0,W785/M785)</f>
        <v>0</v>
      </c>
      <c r="Y785" s="778"/>
      <c r="AB785" s="7"/>
      <c r="AC785" s="19"/>
      <c r="AE785" s="79"/>
      <c r="AF785" s="80"/>
      <c r="AG785" s="19"/>
      <c r="AH785" s="81"/>
    </row>
    <row r="786" spans="1:34" s="6" customFormat="1" ht="21" customHeight="1">
      <c r="A786" s="19"/>
      <c r="B786" s="549"/>
      <c r="C786" s="567"/>
      <c r="D786" s="567"/>
      <c r="E786" s="567"/>
      <c r="F786" s="568"/>
      <c r="G786" s="541"/>
      <c r="H786" s="541"/>
      <c r="I786" s="541"/>
      <c r="J786" s="541"/>
      <c r="K786" s="20"/>
      <c r="L786" s="38"/>
      <c r="M786" s="569"/>
      <c r="O786" s="286"/>
      <c r="P786" s="543"/>
      <c r="Q786" s="548"/>
      <c r="R786" s="19"/>
      <c r="S786" s="543"/>
      <c r="T786" s="548"/>
      <c r="U786" s="19"/>
      <c r="V786" s="549"/>
      <c r="W786" s="550"/>
      <c r="X786" s="557"/>
      <c r="Y786" s="558"/>
      <c r="AB786" s="7"/>
      <c r="AC786" s="19"/>
      <c r="AE786" s="79"/>
      <c r="AF786" s="80"/>
      <c r="AG786" s="19"/>
      <c r="AH786" s="81"/>
    </row>
    <row r="787" spans="1:34" s="6" customFormat="1" ht="21" customHeight="1">
      <c r="A787" s="19"/>
      <c r="B787" s="570" t="s">
        <v>373</v>
      </c>
      <c r="C787" s="571"/>
      <c r="D787" s="571"/>
      <c r="E787" s="571"/>
      <c r="F787" s="571"/>
      <c r="G787" s="571"/>
      <c r="H787" s="571"/>
      <c r="I787" s="571"/>
      <c r="J787" s="541"/>
      <c r="K787" s="20"/>
      <c r="L787" s="38"/>
      <c r="M787" s="563"/>
      <c r="O787" s="286"/>
      <c r="P787" s="543"/>
      <c r="Q787" s="542"/>
      <c r="R787" s="19"/>
      <c r="S787" s="543"/>
      <c r="T787" s="542"/>
      <c r="U787" s="19"/>
      <c r="V787" s="549"/>
      <c r="W787" s="563">
        <f>Q787+T787</f>
        <v>0</v>
      </c>
      <c r="X787" s="777">
        <f>IF(M787=0,0)+IF(M787&gt;0,W787/M787)</f>
        <v>0</v>
      </c>
      <c r="Y787" s="778"/>
      <c r="AB787" s="7"/>
      <c r="AC787" s="19"/>
      <c r="AE787" s="79"/>
      <c r="AF787" s="80"/>
      <c r="AG787" s="19"/>
      <c r="AH787" s="81"/>
    </row>
    <row r="788" spans="1:34" s="6" customFormat="1" ht="21" customHeight="1">
      <c r="A788" s="19"/>
      <c r="B788" s="572"/>
      <c r="C788" s="251"/>
      <c r="D788" s="292"/>
      <c r="E788" s="292"/>
      <c r="F788" s="292"/>
      <c r="G788" s="541"/>
      <c r="H788" s="541"/>
      <c r="I788" s="541"/>
      <c r="J788" s="541"/>
      <c r="K788" s="20"/>
      <c r="L788" s="38"/>
      <c r="M788" s="569"/>
      <c r="O788" s="286"/>
      <c r="P788" s="543"/>
      <c r="Q788" s="548"/>
      <c r="R788" s="19"/>
      <c r="S788" s="543"/>
      <c r="T788" s="548"/>
      <c r="U788" s="19"/>
      <c r="V788" s="549"/>
      <c r="W788" s="550"/>
      <c r="X788" s="557"/>
      <c r="Y788" s="558"/>
      <c r="AB788" s="7"/>
      <c r="AC788" s="19"/>
      <c r="AE788" s="79"/>
      <c r="AF788" s="80"/>
      <c r="AG788" s="19"/>
      <c r="AH788" s="81"/>
    </row>
    <row r="789" spans="1:34" s="6" customFormat="1" ht="21" customHeight="1">
      <c r="A789" s="19"/>
      <c r="B789" s="565" t="s">
        <v>374</v>
      </c>
      <c r="C789" s="566"/>
      <c r="D789" s="566"/>
      <c r="E789" s="566"/>
      <c r="F789" s="566"/>
      <c r="G789" s="566"/>
      <c r="H789" s="566"/>
      <c r="I789" s="566"/>
      <c r="J789" s="541"/>
      <c r="K789" s="20"/>
      <c r="L789" s="38"/>
      <c r="M789" s="563"/>
      <c r="O789" s="286"/>
      <c r="P789" s="543"/>
      <c r="Q789" s="542"/>
      <c r="R789" s="19"/>
      <c r="S789" s="543"/>
      <c r="T789" s="542"/>
      <c r="U789" s="19"/>
      <c r="V789" s="549"/>
      <c r="W789" s="563">
        <f>Q789+T789</f>
        <v>0</v>
      </c>
      <c r="X789" s="777">
        <f>IF(M789=0,0)+IF(M789&gt;0,W789/M789)</f>
        <v>0</v>
      </c>
      <c r="Y789" s="778"/>
      <c r="AB789" s="7"/>
      <c r="AC789" s="19"/>
      <c r="AE789" s="79"/>
      <c r="AF789" s="80"/>
      <c r="AG789" s="19"/>
      <c r="AH789" s="81"/>
    </row>
    <row r="790" spans="1:34" s="6" customFormat="1" ht="21" customHeight="1">
      <c r="A790" s="19"/>
      <c r="B790" s="540"/>
      <c r="C790" s="541"/>
      <c r="D790" s="541"/>
      <c r="E790" s="541"/>
      <c r="F790" s="541"/>
      <c r="G790" s="541"/>
      <c r="H790" s="541"/>
      <c r="I790" s="541"/>
      <c r="J790" s="541"/>
      <c r="K790" s="20"/>
      <c r="L790" s="38"/>
      <c r="M790" s="569"/>
      <c r="O790" s="286"/>
      <c r="P790" s="543"/>
      <c r="Q790" s="548"/>
      <c r="R790" s="19"/>
      <c r="S790" s="543"/>
      <c r="T790" s="548"/>
      <c r="U790" s="19"/>
      <c r="V790" s="549"/>
      <c r="W790" s="550"/>
      <c r="X790" s="557"/>
      <c r="Y790" s="558"/>
      <c r="AB790" s="7"/>
      <c r="AC790" s="19"/>
      <c r="AE790" s="79"/>
      <c r="AF790" s="80"/>
      <c r="AG790" s="19"/>
      <c r="AH790" s="81"/>
    </row>
    <row r="791" spans="1:34" s="6" customFormat="1" ht="20.25" customHeight="1">
      <c r="A791" s="19"/>
      <c r="B791" s="549" t="s">
        <v>375</v>
      </c>
      <c r="C791" s="541"/>
      <c r="D791" s="541"/>
      <c r="E791" s="541"/>
      <c r="F791" s="541"/>
      <c r="G791" s="541"/>
      <c r="H791" s="541"/>
      <c r="I791" s="541"/>
      <c r="J791" s="541"/>
      <c r="K791" s="20"/>
      <c r="L791" s="38"/>
      <c r="M791" s="563"/>
      <c r="O791" s="286"/>
      <c r="P791" s="543"/>
      <c r="Q791" s="542"/>
      <c r="R791" s="19"/>
      <c r="S791" s="543"/>
      <c r="T791" s="542"/>
      <c r="U791" s="19"/>
      <c r="V791" s="549"/>
      <c r="W791" s="563">
        <f>Q791+T791</f>
        <v>0</v>
      </c>
      <c r="X791" s="777">
        <f>IF(M791=0,0)+IF(M791&gt;0,W791/M791)</f>
        <v>0</v>
      </c>
      <c r="Y791" s="778"/>
      <c r="AB791" s="7"/>
      <c r="AC791" s="19"/>
      <c r="AE791" s="79"/>
      <c r="AF791" s="80"/>
      <c r="AG791" s="19"/>
      <c r="AH791" s="81"/>
    </row>
    <row r="792" spans="1:34" s="6" customFormat="1" ht="20.25" customHeight="1">
      <c r="A792" s="19"/>
      <c r="B792" s="549"/>
      <c r="C792" s="541"/>
      <c r="D792" s="541"/>
      <c r="E792" s="541"/>
      <c r="F792" s="541"/>
      <c r="G792" s="541"/>
      <c r="H792" s="541"/>
      <c r="I792" s="541"/>
      <c r="J792" s="541"/>
      <c r="K792" s="20"/>
      <c r="L792" s="38"/>
      <c r="M792" s="569"/>
      <c r="O792" s="286"/>
      <c r="P792" s="543"/>
      <c r="Q792" s="548"/>
      <c r="R792" s="19"/>
      <c r="S792" s="543"/>
      <c r="T792" s="548"/>
      <c r="U792" s="19"/>
      <c r="V792" s="549"/>
      <c r="W792" s="550"/>
      <c r="X792" s="557"/>
      <c r="Y792" s="558"/>
      <c r="AB792" s="7"/>
      <c r="AC792" s="19"/>
      <c r="AE792" s="79"/>
      <c r="AF792" s="80"/>
      <c r="AG792" s="19"/>
      <c r="AH792" s="81"/>
    </row>
    <row r="793" spans="1:34" s="6" customFormat="1" ht="20.25" customHeight="1">
      <c r="A793" s="19"/>
      <c r="B793" s="98" t="s">
        <v>376</v>
      </c>
      <c r="C793" s="573"/>
      <c r="D793" s="573"/>
      <c r="E793" s="573"/>
      <c r="F793" s="574"/>
      <c r="G793" s="574"/>
      <c r="H793" s="574"/>
      <c r="I793" s="541"/>
      <c r="J793" s="541"/>
      <c r="K793" s="20"/>
      <c r="L793" s="38"/>
      <c r="M793" s="563">
        <f>+M772+M778</f>
        <v>1133844205.25</v>
      </c>
      <c r="O793" s="286"/>
      <c r="P793" s="543"/>
      <c r="Q793" s="542">
        <f>+Q772+Q778</f>
        <v>320326597.38</v>
      </c>
      <c r="R793" s="19"/>
      <c r="S793" s="543"/>
      <c r="T793" s="542">
        <f>+T772+T778</f>
        <v>538054357.75999999</v>
      </c>
      <c r="U793" s="19"/>
      <c r="V793" s="549"/>
      <c r="W793" s="563">
        <f>+W772+W778</f>
        <v>858380955.14999998</v>
      </c>
      <c r="X793" s="777">
        <f>IF(M793=0,0)+IF(M793&gt;0,W793/M793)</f>
        <v>0.75705370382938686</v>
      </c>
      <c r="Y793" s="778"/>
      <c r="AB793" s="7"/>
      <c r="AC793" s="19"/>
      <c r="AE793" s="79"/>
      <c r="AF793" s="80"/>
      <c r="AG793" s="19"/>
      <c r="AH793" s="81"/>
    </row>
    <row r="794" spans="1:34" s="6" customFormat="1" ht="20.25" customHeight="1">
      <c r="A794" s="19"/>
      <c r="B794" s="98"/>
      <c r="C794" s="573"/>
      <c r="D794" s="573"/>
      <c r="E794" s="573"/>
      <c r="F794" s="573"/>
      <c r="G794" s="573"/>
      <c r="H794" s="573"/>
      <c r="I794" s="541"/>
      <c r="J794" s="541"/>
      <c r="K794" s="20"/>
      <c r="L794" s="38"/>
      <c r="M794" s="575"/>
      <c r="O794" s="286"/>
      <c r="P794" s="543"/>
      <c r="Q794" s="548"/>
      <c r="R794" s="19"/>
      <c r="S794" s="543"/>
      <c r="T794" s="548"/>
      <c r="U794" s="19"/>
      <c r="V794" s="549"/>
      <c r="W794" s="550"/>
      <c r="X794" s="557"/>
      <c r="Y794" s="558"/>
      <c r="AB794" s="7"/>
      <c r="AC794" s="19"/>
      <c r="AE794" s="79"/>
      <c r="AF794" s="80"/>
      <c r="AG794" s="19"/>
      <c r="AH794" s="81"/>
    </row>
    <row r="795" spans="1:34" s="6" customFormat="1" ht="20.25" customHeight="1">
      <c r="A795" s="19"/>
      <c r="B795" s="98" t="s">
        <v>375</v>
      </c>
      <c r="C795" s="573"/>
      <c r="D795" s="573"/>
      <c r="E795" s="573"/>
      <c r="F795" s="573"/>
      <c r="G795" s="573"/>
      <c r="H795" s="573"/>
      <c r="I795" s="541"/>
      <c r="J795" s="541"/>
      <c r="K795" s="20"/>
      <c r="L795" s="38"/>
      <c r="M795" s="563">
        <v>1.75</v>
      </c>
      <c r="O795" s="286"/>
      <c r="P795" s="543"/>
      <c r="Q795" s="576">
        <v>-0.38</v>
      </c>
      <c r="R795" s="19"/>
      <c r="S795" s="543"/>
      <c r="T795" s="576">
        <v>0.24</v>
      </c>
      <c r="U795" s="19"/>
      <c r="V795" s="549"/>
      <c r="W795" s="577">
        <v>-0.32</v>
      </c>
      <c r="X795" s="787">
        <f>IF(M795=0,0)+IF(M795&gt;0,W795/M795)</f>
        <v>-0.18285714285714286</v>
      </c>
      <c r="Y795" s="788"/>
      <c r="AB795" s="7"/>
      <c r="AC795" s="19"/>
      <c r="AE795" s="79"/>
      <c r="AF795" s="80"/>
      <c r="AG795" s="19"/>
      <c r="AH795" s="81"/>
    </row>
    <row r="796" spans="1:34" s="6" customFormat="1" ht="20.25" customHeight="1">
      <c r="A796" s="19"/>
      <c r="B796" s="98"/>
      <c r="C796" s="573"/>
      <c r="D796" s="573"/>
      <c r="E796" s="573"/>
      <c r="F796" s="573"/>
      <c r="G796" s="573"/>
      <c r="H796" s="573"/>
      <c r="I796" s="541"/>
      <c r="J796" s="541"/>
      <c r="K796" s="20"/>
      <c r="L796" s="38"/>
      <c r="M796" s="575"/>
      <c r="O796" s="286"/>
      <c r="P796" s="543"/>
      <c r="Q796" s="548"/>
      <c r="R796" s="19"/>
      <c r="S796" s="543"/>
      <c r="T796" s="548"/>
      <c r="U796" s="19"/>
      <c r="V796" s="549"/>
      <c r="W796" s="550"/>
      <c r="X796" s="557"/>
      <c r="Y796" s="558"/>
      <c r="AB796" s="7"/>
      <c r="AC796" s="19"/>
      <c r="AE796" s="79"/>
      <c r="AF796" s="80"/>
      <c r="AG796" s="19"/>
      <c r="AH796" s="81"/>
    </row>
    <row r="797" spans="1:34" s="6" customFormat="1" ht="20.25" customHeight="1">
      <c r="A797" s="19"/>
      <c r="B797" s="98" t="s">
        <v>377</v>
      </c>
      <c r="C797" s="573"/>
      <c r="D797" s="573"/>
      <c r="E797" s="573"/>
      <c r="F797" s="573"/>
      <c r="G797" s="573"/>
      <c r="H797" s="573"/>
      <c r="I797" s="541"/>
      <c r="J797" s="541"/>
      <c r="K797" s="20"/>
      <c r="L797" s="38"/>
      <c r="M797" s="563">
        <f>+M793+M795</f>
        <v>1133844207</v>
      </c>
      <c r="O797" s="286"/>
      <c r="P797" s="543"/>
      <c r="Q797" s="542"/>
      <c r="R797" s="19"/>
      <c r="S797" s="543"/>
      <c r="T797" s="542"/>
      <c r="U797" s="19"/>
      <c r="V797" s="549"/>
      <c r="W797" s="563"/>
      <c r="X797" s="777">
        <f>IF(M797=0,0)+IF(M797&gt;0,W797/M797)</f>
        <v>0</v>
      </c>
      <c r="Y797" s="778"/>
      <c r="AB797" s="7"/>
      <c r="AC797" s="19"/>
      <c r="AE797" s="79"/>
      <c r="AF797" s="80"/>
      <c r="AG797" s="19"/>
      <c r="AH797" s="81"/>
    </row>
    <row r="798" spans="1:34" s="6" customFormat="1" ht="20.25" customHeight="1">
      <c r="A798" s="19"/>
      <c r="B798" s="98"/>
      <c r="C798" s="573"/>
      <c r="D798" s="573"/>
      <c r="E798" s="573"/>
      <c r="F798" s="573"/>
      <c r="G798" s="573"/>
      <c r="H798" s="573"/>
      <c r="I798" s="541"/>
      <c r="J798" s="541"/>
      <c r="K798" s="20"/>
      <c r="L798" s="38"/>
      <c r="M798" s="575"/>
      <c r="O798" s="286"/>
      <c r="P798" s="543"/>
      <c r="Q798" s="578"/>
      <c r="R798" s="19"/>
      <c r="S798" s="543"/>
      <c r="T798" s="548"/>
      <c r="U798" s="19"/>
      <c r="V798" s="549"/>
      <c r="W798" s="550"/>
      <c r="X798" s="557"/>
      <c r="Y798" s="558"/>
      <c r="AB798" s="7"/>
      <c r="AC798" s="19"/>
      <c r="AE798" s="79"/>
      <c r="AF798" s="80"/>
      <c r="AG798" s="19"/>
      <c r="AH798" s="81"/>
    </row>
    <row r="799" spans="1:34" s="6" customFormat="1" ht="20.25" customHeight="1">
      <c r="A799" s="19"/>
      <c r="B799" s="98" t="s">
        <v>378</v>
      </c>
      <c r="C799" s="573"/>
      <c r="D799" s="573"/>
      <c r="E799" s="579" t="s">
        <v>362</v>
      </c>
      <c r="F799" s="580">
        <v>0</v>
      </c>
      <c r="G799" s="581"/>
      <c r="H799" s="573" t="s">
        <v>363</v>
      </c>
      <c r="I799" s="541"/>
      <c r="J799" s="541"/>
      <c r="K799" s="20"/>
      <c r="L799" s="38"/>
      <c r="M799" s="563"/>
      <c r="O799" s="286"/>
      <c r="P799" s="543"/>
      <c r="Q799" s="576"/>
      <c r="R799" s="19"/>
      <c r="S799" s="543"/>
      <c r="T799" s="542"/>
      <c r="U799" s="19"/>
      <c r="V799" s="549"/>
      <c r="W799" s="563"/>
      <c r="X799" s="777">
        <f>IF(M799=0,0)+IF(M799&gt;0,W799/M799)</f>
        <v>0</v>
      </c>
      <c r="Y799" s="778"/>
      <c r="AB799" s="7"/>
      <c r="AC799" s="19"/>
      <c r="AE799" s="79"/>
      <c r="AF799" s="80"/>
      <c r="AG799" s="19"/>
      <c r="AH799" s="81"/>
    </row>
    <row r="800" spans="1:34" s="6" customFormat="1" ht="22.5" customHeight="1">
      <c r="A800" s="19"/>
      <c r="B800" s="98"/>
      <c r="C800" s="573"/>
      <c r="D800" s="573"/>
      <c r="E800" s="573"/>
      <c r="F800" s="573"/>
      <c r="G800" s="573"/>
      <c r="H800" s="573"/>
      <c r="I800" s="541"/>
      <c r="J800" s="541"/>
      <c r="K800" s="20"/>
      <c r="L800" s="38"/>
      <c r="M800" s="575"/>
      <c r="O800" s="286"/>
      <c r="P800" s="543"/>
      <c r="Q800" s="548"/>
      <c r="R800" s="19"/>
      <c r="S800" s="543"/>
      <c r="T800" s="548"/>
      <c r="U800" s="19"/>
      <c r="V800" s="549"/>
      <c r="W800" s="550"/>
      <c r="X800" s="557"/>
      <c r="Y800" s="558"/>
      <c r="AB800" s="7"/>
      <c r="AC800" s="19"/>
      <c r="AE800" s="79"/>
      <c r="AF800" s="80"/>
      <c r="AG800" s="19"/>
      <c r="AH800" s="81"/>
    </row>
    <row r="801" spans="1:34" s="6" customFormat="1" ht="22.5" customHeight="1">
      <c r="A801" s="19"/>
      <c r="B801" s="98" t="s">
        <v>379</v>
      </c>
      <c r="C801" s="573"/>
      <c r="D801" s="573"/>
      <c r="E801" s="573"/>
      <c r="F801" s="574"/>
      <c r="G801" s="574"/>
      <c r="H801" s="574"/>
      <c r="I801" s="541"/>
      <c r="J801" s="541"/>
      <c r="K801" s="20"/>
      <c r="L801" s="38"/>
      <c r="M801" s="563"/>
      <c r="O801" s="286"/>
      <c r="P801" s="543"/>
      <c r="Q801" s="542">
        <f>+Q793+Q795</f>
        <v>320326597</v>
      </c>
      <c r="R801" s="19"/>
      <c r="S801" s="543"/>
      <c r="T801" s="542">
        <f>T793+T795+T797</f>
        <v>538054358</v>
      </c>
      <c r="U801" s="19"/>
      <c r="V801" s="549"/>
      <c r="W801" s="563">
        <f>+W793+W795</f>
        <v>858380954.82999992</v>
      </c>
      <c r="X801" s="777">
        <f>IF(M801=0,0)+IF(M801&gt;0,W801/M801)</f>
        <v>0</v>
      </c>
      <c r="Y801" s="778"/>
      <c r="AB801" s="7"/>
      <c r="AC801" s="19"/>
      <c r="AE801" s="79"/>
      <c r="AF801" s="80"/>
      <c r="AG801" s="19"/>
      <c r="AH801" s="81"/>
    </row>
    <row r="802" spans="1:34" s="6" customFormat="1" ht="22.5" customHeight="1">
      <c r="A802" s="19"/>
      <c r="B802" s="98"/>
      <c r="C802" s="573"/>
      <c r="D802" s="573"/>
      <c r="E802" s="573"/>
      <c r="F802" s="573"/>
      <c r="G802" s="573"/>
      <c r="H802" s="573"/>
      <c r="I802" s="541"/>
      <c r="J802" s="541"/>
      <c r="K802" s="20"/>
      <c r="L802" s="38"/>
      <c r="M802" s="575"/>
      <c r="O802" s="286"/>
      <c r="P802" s="543"/>
      <c r="Q802" s="548"/>
      <c r="R802" s="19"/>
      <c r="S802" s="543"/>
      <c r="T802" s="548"/>
      <c r="U802" s="19"/>
      <c r="V802" s="549"/>
      <c r="W802" s="550"/>
      <c r="X802" s="557"/>
      <c r="Y802" s="558"/>
      <c r="AB802" s="7"/>
      <c r="AC802" s="19"/>
      <c r="AE802" s="79"/>
      <c r="AF802" s="80"/>
      <c r="AG802" s="19"/>
      <c r="AH802" s="81"/>
    </row>
    <row r="803" spans="1:34" s="6" customFormat="1" ht="22.5" customHeight="1">
      <c r="A803" s="19"/>
      <c r="B803" s="98" t="s">
        <v>380</v>
      </c>
      <c r="C803" s="573"/>
      <c r="D803" s="573"/>
      <c r="E803" s="573"/>
      <c r="F803" s="573"/>
      <c r="G803" s="573"/>
      <c r="H803" s="573"/>
      <c r="I803" s="541"/>
      <c r="J803" s="541"/>
      <c r="K803" s="20"/>
      <c r="L803" s="38"/>
      <c r="M803" s="582"/>
      <c r="O803" s="286"/>
      <c r="P803" s="543"/>
      <c r="Q803" s="582">
        <f>+Q801/M793</f>
        <v>0.28251376645645204</v>
      </c>
      <c r="R803" s="19"/>
      <c r="S803" s="543"/>
      <c r="T803" s="582">
        <f>+T801/M793</f>
        <v>0.47453993724064147</v>
      </c>
      <c r="U803" s="19"/>
      <c r="V803" s="549"/>
      <c r="W803" s="582">
        <f>+W801/M793</f>
        <v>0.75705370354716106</v>
      </c>
      <c r="X803" s="777">
        <f>IF(M803=0,0)+IF(M803&gt;0,W803/M803)</f>
        <v>0</v>
      </c>
      <c r="Y803" s="778"/>
      <c r="AB803" s="7"/>
      <c r="AC803" s="19"/>
      <c r="AE803" s="79"/>
      <c r="AF803" s="80"/>
      <c r="AG803" s="19"/>
      <c r="AH803" s="81"/>
    </row>
    <row r="804" spans="1:34" s="6" customFormat="1" ht="22.5" customHeight="1">
      <c r="A804" s="19"/>
      <c r="B804" s="98"/>
      <c r="C804" s="573"/>
      <c r="D804" s="573"/>
      <c r="E804" s="573"/>
      <c r="F804" s="573"/>
      <c r="G804" s="573"/>
      <c r="H804" s="573"/>
      <c r="I804" s="541"/>
      <c r="J804" s="541"/>
      <c r="K804" s="20"/>
      <c r="L804" s="38"/>
      <c r="M804" s="548"/>
      <c r="O804" s="286"/>
      <c r="P804" s="543"/>
      <c r="Q804" s="548"/>
      <c r="R804" s="19"/>
      <c r="S804" s="543"/>
      <c r="T804" s="548"/>
      <c r="U804" s="19"/>
      <c r="V804" s="549"/>
      <c r="W804" s="550"/>
      <c r="X804" s="557"/>
      <c r="Y804" s="558"/>
      <c r="AB804" s="7"/>
      <c r="AC804" s="19"/>
      <c r="AE804" s="79"/>
      <c r="AF804" s="80"/>
      <c r="AG804" s="19"/>
      <c r="AH804" s="81"/>
    </row>
    <row r="805" spans="1:34" s="6" customFormat="1" ht="22.5" customHeight="1">
      <c r="A805" s="19"/>
      <c r="B805" s="98" t="s">
        <v>381</v>
      </c>
      <c r="C805" s="573"/>
      <c r="D805" s="573"/>
      <c r="E805" s="573"/>
      <c r="F805" s="573"/>
      <c r="G805" s="573"/>
      <c r="H805" s="573"/>
      <c r="I805" s="541"/>
      <c r="J805" s="541"/>
      <c r="K805" s="20"/>
      <c r="L805" s="38"/>
      <c r="M805" s="563"/>
      <c r="O805" s="286"/>
      <c r="P805" s="543"/>
      <c r="Q805" s="563">
        <f>+Q801</f>
        <v>320326597</v>
      </c>
      <c r="R805" s="19"/>
      <c r="S805" s="543"/>
      <c r="T805" s="542">
        <f>+T801</f>
        <v>538054358</v>
      </c>
      <c r="U805" s="19"/>
      <c r="V805" s="549"/>
      <c r="W805" s="545">
        <f>+W801</f>
        <v>858380954.82999992</v>
      </c>
      <c r="X805" s="557"/>
      <c r="Y805" s="558"/>
      <c r="AB805" s="7"/>
      <c r="AC805" s="19"/>
      <c r="AE805" s="79"/>
      <c r="AF805" s="80"/>
      <c r="AG805" s="19"/>
      <c r="AH805" s="81"/>
    </row>
    <row r="806" spans="1:34" s="6" customFormat="1" ht="22.5" customHeight="1">
      <c r="A806" s="19"/>
      <c r="B806" s="583"/>
      <c r="C806" s="584"/>
      <c r="D806" s="585"/>
      <c r="E806" s="585"/>
      <c r="F806" s="585"/>
      <c r="G806" s="585"/>
      <c r="H806" s="584"/>
      <c r="I806" s="586"/>
      <c r="J806" s="586"/>
      <c r="K806" s="587"/>
      <c r="L806" s="588"/>
      <c r="M806" s="589"/>
      <c r="N806" s="590"/>
      <c r="O806" s="408"/>
      <c r="P806" s="591"/>
      <c r="Q806" s="592"/>
      <c r="R806" s="19"/>
      <c r="S806" s="591"/>
      <c r="T806" s="593"/>
      <c r="U806" s="19"/>
      <c r="V806" s="594"/>
      <c r="W806" s="595"/>
      <c r="X806" s="779"/>
      <c r="Y806" s="780"/>
      <c r="AB806" s="7"/>
      <c r="AC806" s="19"/>
      <c r="AE806" s="79"/>
      <c r="AF806" s="80"/>
      <c r="AG806" s="19"/>
      <c r="AH806" s="81"/>
    </row>
    <row r="807" spans="1:34" s="6" customFormat="1" ht="22.5" customHeight="1">
      <c r="A807" s="19"/>
      <c r="B807" s="781"/>
      <c r="C807" s="781"/>
      <c r="D807" s="781"/>
      <c r="E807" s="781"/>
      <c r="F807" s="781"/>
      <c r="G807" s="781"/>
      <c r="H807" s="781"/>
      <c r="I807" s="781"/>
      <c r="J807" s="781"/>
      <c r="K807" s="781"/>
      <c r="L807" s="781"/>
      <c r="M807" s="781"/>
      <c r="N807" s="781"/>
      <c r="O807" s="781"/>
      <c r="P807" s="596"/>
      <c r="Q807" s="596"/>
      <c r="R807" s="19"/>
      <c r="S807" s="596"/>
      <c r="T807" s="596"/>
      <c r="U807" s="19"/>
      <c r="V807" s="596"/>
      <c r="W807" s="596"/>
      <c r="X807" s="596"/>
      <c r="Y807" s="597"/>
      <c r="AB807" s="7"/>
      <c r="AC807" s="19"/>
      <c r="AE807" s="79"/>
      <c r="AF807" s="80"/>
      <c r="AG807" s="19"/>
      <c r="AH807" s="81"/>
    </row>
    <row r="808" spans="1:34" ht="22.5" customHeight="1">
      <c r="A808" s="598"/>
      <c r="B808" s="599" t="s">
        <v>382</v>
      </c>
      <c r="C808" s="600"/>
      <c r="D808" s="782">
        <f>+M793-W805</f>
        <v>275463250.42000008</v>
      </c>
      <c r="E808" s="783"/>
      <c r="F808" s="601"/>
      <c r="G808" s="601"/>
      <c r="H808" s="601"/>
      <c r="I808" s="602" t="s">
        <v>383</v>
      </c>
      <c r="J808" s="603"/>
      <c r="K808" s="604"/>
      <c r="L808" s="605">
        <f>L798-U798</f>
        <v>0</v>
      </c>
      <c r="M808" s="606">
        <f>+M799-W799</f>
        <v>0</v>
      </c>
      <c r="N808" s="607"/>
      <c r="O808" s="170"/>
      <c r="P808" s="784" t="s">
        <v>58</v>
      </c>
      <c r="Q808" s="785"/>
      <c r="R808" s="51"/>
      <c r="S808" s="784" t="s">
        <v>59</v>
      </c>
      <c r="T808" s="785"/>
      <c r="U808" s="608"/>
      <c r="V808" s="784" t="s">
        <v>60</v>
      </c>
      <c r="W808" s="786"/>
      <c r="X808" s="786"/>
      <c r="Y808" s="785"/>
      <c r="Z808" s="609"/>
      <c r="AA808" s="609"/>
      <c r="AB808" s="610"/>
      <c r="AC808" s="598"/>
      <c r="AD808" s="609"/>
      <c r="AF808" s="611"/>
    </row>
    <row r="809" spans="1:34" ht="22.5" customHeight="1">
      <c r="A809" s="598"/>
      <c r="B809" s="612"/>
      <c r="C809" s="613"/>
      <c r="D809" s="613"/>
      <c r="E809" s="613"/>
      <c r="F809" s="613"/>
      <c r="G809" s="613"/>
      <c r="H809" s="613"/>
      <c r="I809" s="613"/>
      <c r="J809" s="613"/>
      <c r="K809" s="614"/>
      <c r="L809" s="615"/>
      <c r="M809" s="598"/>
      <c r="N809" s="613"/>
      <c r="O809" s="612"/>
      <c r="P809" s="612"/>
      <c r="Q809" s="612"/>
      <c r="R809" s="612"/>
      <c r="S809" s="612"/>
      <c r="T809" s="612"/>
      <c r="U809" s="612"/>
      <c r="V809" s="612"/>
      <c r="W809" s="612"/>
      <c r="X809" s="616"/>
      <c r="Y809" s="617"/>
      <c r="Z809" s="609"/>
      <c r="AA809" s="609"/>
      <c r="AB809" s="610"/>
      <c r="AC809" s="598"/>
      <c r="AD809" s="609"/>
      <c r="AF809" s="611"/>
    </row>
    <row r="810" spans="1:34" ht="22.5" customHeight="1">
      <c r="A810" s="598"/>
      <c r="B810" s="768" t="s">
        <v>384</v>
      </c>
      <c r="C810" s="769"/>
      <c r="D810" s="769"/>
      <c r="E810" s="769"/>
      <c r="F810" s="769"/>
      <c r="G810" s="769"/>
      <c r="H810" s="769"/>
      <c r="I810" s="769"/>
      <c r="J810" s="769"/>
      <c r="K810" s="769"/>
      <c r="L810" s="769"/>
      <c r="M810" s="769"/>
      <c r="N810" s="769"/>
      <c r="O810" s="769"/>
      <c r="P810" s="769"/>
      <c r="Q810" s="769"/>
      <c r="R810" s="769"/>
      <c r="S810" s="769"/>
      <c r="T810" s="769"/>
      <c r="U810" s="769"/>
      <c r="V810" s="769"/>
      <c r="W810" s="770"/>
      <c r="X810" s="616"/>
      <c r="Y810" s="617"/>
      <c r="Z810" s="609"/>
      <c r="AA810" s="609"/>
      <c r="AB810" s="610"/>
      <c r="AC810" s="598"/>
      <c r="AD810" s="609"/>
      <c r="AF810" s="611"/>
    </row>
    <row r="811" spans="1:34" ht="22.5" customHeight="1">
      <c r="A811" s="598"/>
      <c r="B811" s="771"/>
      <c r="C811" s="772"/>
      <c r="D811" s="772"/>
      <c r="E811" s="772"/>
      <c r="F811" s="772"/>
      <c r="G811" s="772"/>
      <c r="H811" s="772"/>
      <c r="I811" s="772"/>
      <c r="J811" s="772"/>
      <c r="K811" s="772"/>
      <c r="L811" s="772"/>
      <c r="M811" s="772"/>
      <c r="N811" s="772"/>
      <c r="O811" s="772"/>
      <c r="P811" s="772"/>
      <c r="Q811" s="772"/>
      <c r="R811" s="772"/>
      <c r="S811" s="772"/>
      <c r="T811" s="772"/>
      <c r="U811" s="772"/>
      <c r="V811" s="772"/>
      <c r="W811" s="773"/>
      <c r="X811" s="616"/>
      <c r="Y811" s="617"/>
      <c r="Z811" s="609"/>
      <c r="AA811" s="609"/>
      <c r="AB811" s="610"/>
      <c r="AC811" s="598"/>
      <c r="AD811" s="609"/>
      <c r="AF811" s="611"/>
    </row>
    <row r="812" spans="1:34" ht="22.5" customHeight="1">
      <c r="A812" s="598"/>
      <c r="B812" s="549"/>
      <c r="C812" s="473"/>
      <c r="D812" s="473"/>
      <c r="E812" s="473"/>
      <c r="F812" s="473"/>
      <c r="G812" s="473"/>
      <c r="H812" s="618"/>
      <c r="I812" s="619"/>
      <c r="J812" s="620"/>
      <c r="K812" s="621"/>
      <c r="L812" s="473"/>
      <c r="M812" s="286"/>
      <c r="N812" s="564"/>
      <c r="O812" s="622"/>
      <c r="P812" s="286"/>
      <c r="Q812" s="286"/>
      <c r="R812" s="286"/>
      <c r="S812" s="286"/>
      <c r="T812" s="286"/>
      <c r="U812" s="622"/>
      <c r="V812" s="286"/>
      <c r="W812" s="623"/>
      <c r="X812" s="616"/>
      <c r="Y812" s="617"/>
      <c r="Z812" s="609"/>
      <c r="AA812" s="609"/>
      <c r="AB812" s="610"/>
      <c r="AC812" s="598"/>
      <c r="AD812" s="609"/>
      <c r="AF812" s="611"/>
    </row>
    <row r="813" spans="1:34" ht="22.5" customHeight="1">
      <c r="A813" s="598"/>
      <c r="B813" s="549"/>
      <c r="G813" s="473"/>
      <c r="H813" s="473"/>
      <c r="I813" s="619"/>
      <c r="J813" s="620"/>
      <c r="K813" s="286"/>
      <c r="L813" s="286"/>
      <c r="M813" s="286"/>
      <c r="N813" s="286"/>
      <c r="O813" s="624"/>
      <c r="P813" s="286"/>
      <c r="Q813" s="286"/>
      <c r="R813" s="286"/>
      <c r="S813" s="286"/>
      <c r="T813" s="286"/>
      <c r="U813" s="286"/>
      <c r="V813" s="286"/>
      <c r="W813" s="623"/>
      <c r="X813" s="616"/>
      <c r="Y813" s="617"/>
      <c r="Z813" s="609"/>
      <c r="AA813" s="609"/>
      <c r="AB813" s="610"/>
      <c r="AC813" s="598"/>
      <c r="AD813" s="609"/>
      <c r="AF813" s="611"/>
    </row>
    <row r="814" spans="1:34" ht="94.5" customHeight="1">
      <c r="A814" s="598"/>
      <c r="B814" s="549"/>
      <c r="C814" s="473"/>
      <c r="D814" s="473"/>
      <c r="E814" s="473"/>
      <c r="F814" s="473"/>
      <c r="G814" s="473"/>
      <c r="H814" s="473"/>
      <c r="I814" s="619"/>
      <c r="J814" s="620"/>
      <c r="K814" s="286"/>
      <c r="L814" s="286"/>
      <c r="M814" s="286"/>
      <c r="N814" s="286"/>
      <c r="O814" s="564"/>
      <c r="P814" s="286"/>
      <c r="Q814" s="286"/>
      <c r="R814" s="286"/>
      <c r="S814" s="286"/>
      <c r="T814" s="286"/>
      <c r="U814" s="286"/>
      <c r="V814" s="286"/>
      <c r="W814" s="623"/>
      <c r="X814" s="616"/>
      <c r="Y814" s="617"/>
      <c r="Z814" s="609"/>
      <c r="AA814" s="609"/>
      <c r="AB814" s="610"/>
      <c r="AC814" s="598"/>
      <c r="AD814" s="609"/>
      <c r="AF814" s="611"/>
    </row>
    <row r="815" spans="1:34" ht="15.75" customHeight="1">
      <c r="A815" s="598"/>
      <c r="B815" s="549"/>
      <c r="C815" s="774" t="s">
        <v>385</v>
      </c>
      <c r="D815" s="774"/>
      <c r="E815" s="774"/>
      <c r="F815" s="774"/>
      <c r="G815" s="547"/>
      <c r="I815" s="561"/>
      <c r="J815" s="38"/>
      <c r="K815" s="39"/>
      <c r="L815" s="625"/>
      <c r="M815" s="182"/>
      <c r="N815" s="6"/>
      <c r="O815" s="626"/>
      <c r="P815" s="170"/>
      <c r="Q815" s="6"/>
      <c r="R815" s="775" t="s">
        <v>386</v>
      </c>
      <c r="S815" s="775"/>
      <c r="T815" s="775"/>
      <c r="U815" s="775"/>
      <c r="V815" s="286"/>
      <c r="W815" s="623"/>
      <c r="X815" s="616"/>
      <c r="Y815" s="617"/>
      <c r="Z815" s="609"/>
      <c r="AA815" s="609"/>
      <c r="AB815" s="610"/>
      <c r="AC815" s="598"/>
      <c r="AD815" s="609"/>
      <c r="AF815" s="611"/>
    </row>
    <row r="816" spans="1:34" ht="17.25" customHeight="1">
      <c r="A816" s="598"/>
      <c r="B816" s="627"/>
      <c r="C816" s="776" t="s">
        <v>387</v>
      </c>
      <c r="D816" s="776"/>
      <c r="E816" s="776"/>
      <c r="F816" s="776"/>
      <c r="G816" s="547"/>
      <c r="I816" s="561"/>
      <c r="J816" s="38"/>
      <c r="K816" s="39"/>
      <c r="L816" s="628"/>
      <c r="M816" s="182"/>
      <c r="N816" s="6"/>
      <c r="O816" s="182"/>
      <c r="P816" s="182"/>
      <c r="Q816" s="6"/>
      <c r="R816" s="776" t="s">
        <v>388</v>
      </c>
      <c r="S816" s="776"/>
      <c r="T816" s="776"/>
      <c r="U816" s="776"/>
      <c r="V816" s="629"/>
      <c r="W816" s="630"/>
      <c r="X816" s="616"/>
      <c r="Y816" s="617"/>
      <c r="Z816" s="609"/>
      <c r="AA816" s="609"/>
      <c r="AB816" s="610"/>
      <c r="AC816" s="598"/>
      <c r="AD816" s="609"/>
      <c r="AF816" s="611"/>
    </row>
    <row r="817" spans="1:32" ht="16.5" customHeight="1">
      <c r="A817" s="598"/>
      <c r="B817" s="549"/>
      <c r="C817" s="764" t="s">
        <v>389</v>
      </c>
      <c r="D817" s="764"/>
      <c r="E817" s="764"/>
      <c r="F817" s="764"/>
      <c r="G817" s="631"/>
      <c r="I817" s="561"/>
      <c r="J817" s="38"/>
      <c r="K817" s="39"/>
      <c r="L817" s="19"/>
      <c r="M817" s="182"/>
      <c r="N817" s="6"/>
      <c r="O817" s="182"/>
      <c r="P817" s="19"/>
      <c r="Q817" s="6"/>
      <c r="R817" s="765" t="s">
        <v>390</v>
      </c>
      <c r="S817" s="765"/>
      <c r="T817" s="765"/>
      <c r="U817" s="765"/>
      <c r="V817" s="629"/>
      <c r="W817" s="630"/>
      <c r="X817" s="616"/>
      <c r="Y817" s="617"/>
      <c r="Z817" s="609"/>
      <c r="AA817" s="609"/>
      <c r="AB817" s="610"/>
      <c r="AC817" s="598"/>
      <c r="AD817" s="609"/>
      <c r="AF817" s="611"/>
    </row>
    <row r="818" spans="1:32" ht="4.5" customHeight="1">
      <c r="B818" s="632"/>
      <c r="C818" s="1057"/>
      <c r="D818" s="1057"/>
      <c r="E818" s="1057"/>
      <c r="F818" s="1057"/>
      <c r="M818" s="39"/>
      <c r="R818" s="1057"/>
      <c r="S818" s="1058"/>
      <c r="T818" s="1057"/>
      <c r="U818" s="1057"/>
      <c r="W818" s="633"/>
    </row>
    <row r="819" spans="1:32" ht="18" customHeight="1">
      <c r="A819" s="598"/>
      <c r="B819" s="98"/>
      <c r="C819" s="766" t="s">
        <v>391</v>
      </c>
      <c r="D819" s="766"/>
      <c r="E819" s="766"/>
      <c r="F819" s="766"/>
      <c r="G819" s="111"/>
      <c r="I819" s="561"/>
      <c r="J819" s="38"/>
      <c r="K819" s="39"/>
      <c r="L819" s="19"/>
      <c r="M819" s="182"/>
      <c r="N819" s="6"/>
      <c r="O819" s="182"/>
      <c r="P819" s="19"/>
      <c r="Q819" s="6"/>
      <c r="R819" s="767" t="s">
        <v>392</v>
      </c>
      <c r="S819" s="767"/>
      <c r="T819" s="767"/>
      <c r="U819" s="767"/>
      <c r="V819" s="634"/>
      <c r="W819" s="635"/>
      <c r="X819" s="616"/>
      <c r="Y819" s="617"/>
      <c r="Z819" s="609"/>
      <c r="AA819" s="609"/>
      <c r="AB819" s="610"/>
      <c r="AC819" s="598"/>
      <c r="AD819" s="609"/>
      <c r="AF819" s="611"/>
    </row>
    <row r="820" spans="1:32" ht="22.5" customHeight="1">
      <c r="A820" s="598"/>
      <c r="B820" s="636"/>
      <c r="C820" s="637"/>
      <c r="D820" s="637"/>
      <c r="E820" s="637"/>
      <c r="F820" s="637"/>
      <c r="G820" s="637"/>
      <c r="H820" s="637"/>
      <c r="I820" s="638"/>
      <c r="J820" s="639"/>
      <c r="K820" s="640"/>
      <c r="L820" s="637"/>
      <c r="M820" s="637"/>
      <c r="N820" s="641"/>
      <c r="O820" s="640"/>
      <c r="P820" s="637"/>
      <c r="Q820" s="637"/>
      <c r="R820" s="637"/>
      <c r="S820" s="637"/>
      <c r="T820" s="637"/>
      <c r="U820" s="640"/>
      <c r="V820" s="637"/>
      <c r="W820" s="642"/>
      <c r="X820" s="616"/>
      <c r="Y820" s="617"/>
      <c r="Z820" s="609"/>
      <c r="AA820" s="609"/>
      <c r="AB820" s="610"/>
      <c r="AC820" s="598"/>
      <c r="AD820" s="609"/>
      <c r="AF820" s="611"/>
    </row>
    <row r="821" spans="1:32" ht="20.25" customHeight="1">
      <c r="A821" s="598"/>
      <c r="B821" s="612"/>
      <c r="C821" s="613"/>
      <c r="D821" s="613"/>
      <c r="E821" s="613"/>
      <c r="F821" s="613"/>
      <c r="G821" s="613"/>
      <c r="H821" s="613"/>
      <c r="I821" s="613"/>
      <c r="J821" s="613"/>
      <c r="K821" s="614"/>
      <c r="L821" s="615"/>
      <c r="M821" s="598"/>
      <c r="N821" s="613"/>
      <c r="O821" s="612"/>
      <c r="P821" s="612"/>
      <c r="Q821" s="612"/>
      <c r="R821" s="612"/>
      <c r="S821" s="612"/>
      <c r="T821" s="612"/>
      <c r="U821" s="612"/>
      <c r="V821" s="612"/>
      <c r="W821" s="612"/>
      <c r="X821" s="616"/>
      <c r="Y821" s="617"/>
      <c r="Z821" s="609"/>
      <c r="AA821" s="609"/>
      <c r="AB821" s="610"/>
      <c r="AC821" s="598"/>
      <c r="AD821" s="609"/>
      <c r="AF821" s="611"/>
    </row>
    <row r="822" spans="1:32" ht="20.25" customHeight="1">
      <c r="A822" s="598"/>
      <c r="B822" s="753" t="s">
        <v>393</v>
      </c>
      <c r="C822" s="754"/>
      <c r="D822" s="754"/>
      <c r="E822" s="754"/>
      <c r="F822" s="754"/>
      <c r="G822" s="754"/>
      <c r="H822" s="754"/>
      <c r="I822" s="754"/>
      <c r="J822" s="754"/>
      <c r="K822" s="754"/>
      <c r="L822" s="754"/>
      <c r="M822" s="755"/>
      <c r="N822" s="613"/>
      <c r="O822" s="612"/>
      <c r="P822" s="612"/>
      <c r="Q822" s="612"/>
      <c r="R822" s="612"/>
      <c r="S822" s="612"/>
      <c r="T822" s="612"/>
      <c r="U822" s="612"/>
      <c r="V822" s="612"/>
      <c r="W822" s="612"/>
      <c r="X822" s="616"/>
      <c r="Y822" s="617"/>
      <c r="Z822" s="609"/>
      <c r="AA822" s="609"/>
      <c r="AB822" s="610"/>
      <c r="AC822" s="598"/>
      <c r="AD822" s="609"/>
      <c r="AF822" s="611"/>
    </row>
    <row r="823" spans="1:32" ht="20.25" customHeight="1">
      <c r="A823" s="598"/>
      <c r="B823" s="643" t="s">
        <v>394</v>
      </c>
      <c r="C823" s="756" t="s">
        <v>395</v>
      </c>
      <c r="D823" s="757"/>
      <c r="E823" s="758" t="s">
        <v>396</v>
      </c>
      <c r="F823" s="759"/>
      <c r="G823" s="759"/>
      <c r="H823" s="759"/>
      <c r="I823" s="759"/>
      <c r="J823" s="759"/>
      <c r="K823" s="759"/>
      <c r="L823" s="759"/>
      <c r="M823" s="760"/>
      <c r="N823" s="613"/>
      <c r="O823" s="612"/>
      <c r="P823" s="612"/>
      <c r="Q823" s="612"/>
      <c r="R823" s="612"/>
      <c r="S823" s="612"/>
      <c r="T823" s="612"/>
      <c r="U823" s="612"/>
      <c r="V823" s="612"/>
      <c r="W823" s="612"/>
      <c r="X823" s="616"/>
      <c r="Y823" s="617"/>
      <c r="Z823" s="609"/>
      <c r="AA823" s="609"/>
      <c r="AB823" s="610"/>
      <c r="AC823" s="598"/>
      <c r="AD823" s="609"/>
      <c r="AF823" s="611"/>
    </row>
    <row r="824" spans="1:32" ht="20.25" customHeight="1">
      <c r="A824" s="598"/>
      <c r="B824" s="644">
        <v>1</v>
      </c>
      <c r="C824" s="748" t="s">
        <v>397</v>
      </c>
      <c r="D824" s="749"/>
      <c r="E824" s="761" t="s">
        <v>398</v>
      </c>
      <c r="F824" s="762"/>
      <c r="G824" s="762"/>
      <c r="H824" s="762"/>
      <c r="I824" s="762"/>
      <c r="J824" s="762"/>
      <c r="K824" s="762"/>
      <c r="L824" s="762"/>
      <c r="M824" s="763"/>
      <c r="N824" s="613"/>
      <c r="O824" s="612"/>
      <c r="P824" s="612"/>
      <c r="Q824" s="612"/>
      <c r="R824" s="612"/>
      <c r="S824" s="612"/>
      <c r="T824" s="612"/>
      <c r="U824" s="612"/>
      <c r="V824" s="612"/>
      <c r="W824" s="612"/>
      <c r="X824" s="616"/>
      <c r="Y824" s="617"/>
      <c r="Z824" s="609"/>
      <c r="AA824" s="609"/>
      <c r="AB824" s="610"/>
      <c r="AC824" s="598"/>
      <c r="AD824" s="609"/>
      <c r="AF824" s="611"/>
    </row>
    <row r="825" spans="1:32" ht="41.25" customHeight="1">
      <c r="A825" s="598"/>
      <c r="B825" s="644">
        <v>2</v>
      </c>
      <c r="C825" s="748" t="s">
        <v>399</v>
      </c>
      <c r="D825" s="749"/>
      <c r="E825" s="750" t="s">
        <v>400</v>
      </c>
      <c r="F825" s="751"/>
      <c r="G825" s="751"/>
      <c r="H825" s="751"/>
      <c r="I825" s="751"/>
      <c r="J825" s="751"/>
      <c r="K825" s="751"/>
      <c r="L825" s="751"/>
      <c r="M825" s="752"/>
      <c r="N825" s="613"/>
      <c r="O825" s="612"/>
      <c r="P825" s="612"/>
      <c r="Q825" s="612"/>
      <c r="R825" s="612"/>
      <c r="S825" s="612"/>
      <c r="T825" s="612"/>
      <c r="U825" s="612"/>
      <c r="V825" s="612"/>
      <c r="W825" s="612"/>
      <c r="X825" s="616"/>
      <c r="Y825" s="617"/>
      <c r="Z825" s="609"/>
      <c r="AA825" s="609"/>
      <c r="AB825" s="610"/>
      <c r="AC825" s="598"/>
      <c r="AD825" s="609"/>
      <c r="AF825" s="611"/>
    </row>
    <row r="826" spans="1:32" ht="48.75" customHeight="1">
      <c r="A826" s="598"/>
      <c r="B826" s="644">
        <v>3</v>
      </c>
      <c r="C826" s="748" t="s">
        <v>401</v>
      </c>
      <c r="D826" s="749"/>
      <c r="E826" s="750" t="s">
        <v>402</v>
      </c>
      <c r="F826" s="751"/>
      <c r="G826" s="751"/>
      <c r="H826" s="751"/>
      <c r="I826" s="751"/>
      <c r="J826" s="751"/>
      <c r="K826" s="751"/>
      <c r="L826" s="751"/>
      <c r="M826" s="752"/>
      <c r="N826" s="613"/>
      <c r="O826" s="612"/>
      <c r="P826" s="612"/>
      <c r="Q826" s="612"/>
      <c r="R826" s="612"/>
      <c r="S826" s="612"/>
      <c r="T826" s="612"/>
      <c r="U826" s="612"/>
      <c r="V826" s="612"/>
      <c r="W826" s="612"/>
      <c r="X826" s="616"/>
      <c r="Y826" s="617"/>
      <c r="Z826" s="609"/>
      <c r="AA826" s="609"/>
      <c r="AB826" s="610"/>
      <c r="AC826" s="598"/>
      <c r="AD826" s="609"/>
      <c r="AF826" s="611"/>
    </row>
    <row r="827" spans="1:32" ht="20.25" customHeight="1">
      <c r="A827" s="598"/>
      <c r="B827" s="612"/>
      <c r="C827" s="613"/>
      <c r="D827" s="613"/>
      <c r="E827" s="613"/>
      <c r="F827" s="613"/>
      <c r="G827" s="613"/>
      <c r="H827" s="613"/>
      <c r="I827" s="613"/>
      <c r="J827" s="613"/>
      <c r="K827" s="614"/>
      <c r="L827" s="615"/>
      <c r="M827" s="598"/>
      <c r="N827" s="613"/>
      <c r="O827" s="612"/>
      <c r="P827" s="612"/>
      <c r="Q827" s="612"/>
      <c r="R827" s="612"/>
      <c r="S827" s="612"/>
      <c r="T827" s="612"/>
      <c r="U827" s="612"/>
      <c r="V827" s="612"/>
      <c r="W827" s="612"/>
      <c r="X827" s="616"/>
      <c r="Y827" s="617"/>
      <c r="Z827" s="609"/>
      <c r="AA827" s="609"/>
      <c r="AB827" s="610"/>
      <c r="AC827" s="598"/>
      <c r="AD827" s="609"/>
      <c r="AF827" s="611"/>
    </row>
    <row r="828" spans="1:32" ht="20.25" customHeight="1">
      <c r="A828" s="598"/>
      <c r="B828" s="612"/>
      <c r="C828" s="613"/>
      <c r="D828" s="613"/>
      <c r="E828" s="613"/>
      <c r="F828" s="613"/>
      <c r="G828" s="613"/>
      <c r="H828" s="613"/>
      <c r="I828" s="613"/>
      <c r="J828" s="613"/>
      <c r="K828" s="614"/>
      <c r="L828" s="615"/>
      <c r="M828" s="598"/>
      <c r="N828" s="613"/>
      <c r="O828" s="612"/>
      <c r="P828" s="612"/>
      <c r="Q828" s="612"/>
      <c r="R828" s="612"/>
      <c r="S828" s="612"/>
      <c r="T828" s="612"/>
      <c r="U828" s="612"/>
      <c r="V828" s="612"/>
      <c r="W828" s="612"/>
      <c r="X828" s="616"/>
      <c r="Y828" s="617"/>
      <c r="Z828" s="609"/>
      <c r="AA828" s="609"/>
      <c r="AB828" s="610"/>
      <c r="AC828" s="598"/>
      <c r="AD828" s="609"/>
      <c r="AF828" s="611"/>
    </row>
    <row r="829" spans="1:32" ht="20.25" customHeight="1">
      <c r="A829" s="598"/>
      <c r="B829" s="612"/>
      <c r="C829" s="613"/>
      <c r="D829" s="613"/>
      <c r="E829" s="613"/>
      <c r="F829" s="613"/>
      <c r="G829" s="613"/>
      <c r="H829" s="613"/>
      <c r="I829" s="613"/>
      <c r="J829" s="613"/>
      <c r="K829" s="614"/>
      <c r="L829" s="615"/>
      <c r="M829" s="598"/>
      <c r="N829" s="613"/>
      <c r="O829" s="612"/>
      <c r="P829" s="612"/>
      <c r="Q829" s="612"/>
      <c r="R829" s="612"/>
      <c r="S829" s="612"/>
      <c r="T829" s="612"/>
      <c r="U829" s="612"/>
      <c r="V829" s="612"/>
      <c r="W829" s="612"/>
      <c r="X829" s="616"/>
      <c r="Y829" s="617"/>
      <c r="Z829" s="609"/>
      <c r="AA829" s="609"/>
      <c r="AB829" s="610"/>
      <c r="AC829" s="598"/>
      <c r="AD829" s="609"/>
      <c r="AF829" s="611"/>
    </row>
    <row r="830" spans="1:32" ht="17.45" customHeight="1">
      <c r="A830" s="598"/>
      <c r="B830" s="612"/>
      <c r="C830" s="613"/>
      <c r="D830" s="613"/>
      <c r="E830" s="613"/>
      <c r="F830" s="613"/>
      <c r="G830" s="613"/>
      <c r="H830" s="613"/>
      <c r="I830" s="613"/>
      <c r="J830" s="613"/>
      <c r="K830" s="614"/>
      <c r="L830" s="615"/>
      <c r="M830" s="598"/>
      <c r="N830" s="613"/>
      <c r="O830" s="612"/>
      <c r="P830" s="612"/>
      <c r="Q830" s="612"/>
      <c r="R830" s="612"/>
      <c r="S830" s="612"/>
      <c r="T830" s="612"/>
      <c r="U830" s="612"/>
      <c r="V830" s="612"/>
      <c r="W830" s="612"/>
      <c r="X830" s="616"/>
      <c r="Y830" s="617"/>
      <c r="Z830" s="609"/>
      <c r="AA830" s="609"/>
      <c r="AB830" s="610"/>
      <c r="AC830" s="598"/>
      <c r="AD830" s="609"/>
      <c r="AF830" s="611"/>
    </row>
    <row r="831" spans="1:32" ht="17.45" customHeight="1">
      <c r="A831" s="598"/>
      <c r="B831" s="612"/>
      <c r="C831" s="613"/>
      <c r="D831" s="613"/>
      <c r="E831" s="613"/>
      <c r="F831" s="613"/>
      <c r="G831" s="613"/>
      <c r="H831" s="613"/>
      <c r="I831" s="613"/>
      <c r="J831" s="613"/>
      <c r="K831" s="614"/>
      <c r="L831" s="615"/>
      <c r="M831" s="598"/>
      <c r="N831" s="613"/>
      <c r="O831" s="612"/>
      <c r="P831" s="612"/>
      <c r="Q831" s="612"/>
      <c r="R831" s="612"/>
      <c r="S831" s="612"/>
      <c r="T831" s="612"/>
      <c r="U831" s="612"/>
      <c r="V831" s="612"/>
      <c r="W831" s="612"/>
      <c r="X831" s="616"/>
      <c r="Y831" s="617"/>
      <c r="Z831" s="609"/>
      <c r="AA831" s="609"/>
      <c r="AB831" s="610"/>
      <c r="AC831" s="598"/>
      <c r="AD831" s="609"/>
      <c r="AF831" s="611"/>
    </row>
    <row r="832" spans="1:32" ht="17.45" customHeight="1">
      <c r="A832" s="598"/>
      <c r="B832" s="612"/>
      <c r="C832" s="613"/>
      <c r="D832" s="613"/>
      <c r="E832" s="613"/>
      <c r="F832" s="613"/>
      <c r="G832" s="613"/>
      <c r="H832" s="613"/>
      <c r="I832" s="613"/>
      <c r="J832" s="613"/>
      <c r="K832" s="614"/>
      <c r="L832" s="615"/>
      <c r="M832" s="598"/>
      <c r="N832" s="613"/>
      <c r="O832" s="612"/>
      <c r="P832" s="612"/>
      <c r="Q832" s="612"/>
      <c r="R832" s="612"/>
      <c r="S832" s="612"/>
      <c r="T832" s="612"/>
      <c r="U832" s="612"/>
      <c r="V832" s="612"/>
      <c r="W832" s="612"/>
      <c r="X832" s="616"/>
      <c r="Y832" s="617"/>
      <c r="Z832" s="609"/>
      <c r="AA832" s="609"/>
      <c r="AB832" s="610"/>
      <c r="AC832" s="598"/>
      <c r="AD832" s="609"/>
      <c r="AF832" s="611"/>
    </row>
  </sheetData>
  <sheetProtection formatCells="0" formatColumns="0" formatRows="0" insertRows="0" selectLockedCells="1"/>
  <protectedRanges>
    <protectedRange sqref="R764:S764 R768:S768 R766:S766" name="Rango15_1_2_1"/>
    <protectedRange sqref="B809:Y809 X808:Y808 B821:Y821 B827:Y832 N822:Y826 X45:Y45 X810:Y820" name="Rango14_1_2_3"/>
    <protectedRange sqref="W776" name="Rango15_1_2_1_2_1"/>
    <protectedRange sqref="W782 W785 W787 W789 W791 W793 W795 W797 W799 W801 W803 T803 Q803" name="Rango15_1_2_1_2_2"/>
    <protectedRange sqref="V43:W43" name="Rango9_1_2"/>
    <protectedRange sqref="J18 L21 L14:L15 J33:K38 E33:H39 I33:I40 D33:D40 J41:K41 I43 J44:K44 L17 L19" name="Rango4_3_2"/>
    <protectedRange sqref="O13" name="Rango7_1_2"/>
    <protectedRange sqref="O21:P21 O24:P29 K40 P40:P41 O41 O38:P38 O44" name="Rango8_1_3"/>
    <protectedRange sqref="V18:W22 V24:W27 V29:W29 V31:W31 V33:W37 V39:W39 V41:W41" name="Rango9_1_1_3"/>
    <protectedRange sqref="D16:K17 J14:K14 J27:K28 D19:K19 E18:I18 H24:I24 D25:I25 J23:K23 D30:K32 H20:I20 D21:I23 J21:K21 E26:I29 D13:I14 H15:I15" name="Rango4_3_1_2"/>
    <protectedRange sqref="E9:G10 E20:G20" name="Rango3_2_1_1_2"/>
    <protectedRange sqref="D15:G15 D24:G24" name="Rango4_1_1_1_1"/>
    <protectedRange sqref="V30:W30 V38:W38 V40:W40" name="Rango9_1_1_2_1"/>
    <protectedRange sqref="B816:B819 V816:W819" name="Rango14_3"/>
    <protectedRange sqref="C814:F814 G813:U814" name="Rango14_1_2_1_2"/>
    <protectedRange sqref="B810:W811" name="Rango14_1_2_3_1"/>
    <protectedRange sqref="C815:U815 G816:Q816 C817:U817 C819:U819 G818:U818" name="Rango14_3_2"/>
    <protectedRange sqref="C816:F816 R816:U816" name="Rango14_3_1_3"/>
    <protectedRange sqref="E818:F818" name="Rango14_3_1_1_1_3"/>
  </protectedRanges>
  <dataConsolidate/>
  <mergeCells count="1336">
    <mergeCell ref="B5:Y5"/>
    <mergeCell ref="E7:Q7"/>
    <mergeCell ref="S7:T7"/>
    <mergeCell ref="D10:G10"/>
    <mergeCell ref="D13:I13"/>
    <mergeCell ref="J13:K13"/>
    <mergeCell ref="O13:X15"/>
    <mergeCell ref="D15:I15"/>
    <mergeCell ref="B2:D3"/>
    <mergeCell ref="E2:S2"/>
    <mergeCell ref="U2:V2"/>
    <mergeCell ref="W2:Y3"/>
    <mergeCell ref="E3:S3"/>
    <mergeCell ref="U3:V3"/>
    <mergeCell ref="J25:K25"/>
    <mergeCell ref="O25:P25"/>
    <mergeCell ref="V25:X25"/>
    <mergeCell ref="J26:K26"/>
    <mergeCell ref="O26:P26"/>
    <mergeCell ref="V26:X26"/>
    <mergeCell ref="D22:I22"/>
    <mergeCell ref="J22:K22"/>
    <mergeCell ref="O22:P22"/>
    <mergeCell ref="V22:X22"/>
    <mergeCell ref="J24:K24"/>
    <mergeCell ref="O24:P24"/>
    <mergeCell ref="V24:X24"/>
    <mergeCell ref="D18:E18"/>
    <mergeCell ref="J18:K18"/>
    <mergeCell ref="O18:P18"/>
    <mergeCell ref="V18:X18"/>
    <mergeCell ref="D20:G20"/>
    <mergeCell ref="J20:K20"/>
    <mergeCell ref="O20:P20"/>
    <mergeCell ref="V20:X20"/>
    <mergeCell ref="E43:H44"/>
    <mergeCell ref="I43:P44"/>
    <mergeCell ref="B47:N47"/>
    <mergeCell ref="P47:Y47"/>
    <mergeCell ref="P48:Q48"/>
    <mergeCell ref="S48:T48"/>
    <mergeCell ref="V48:Y48"/>
    <mergeCell ref="V33:X33"/>
    <mergeCell ref="V35:X35"/>
    <mergeCell ref="V37:X37"/>
    <mergeCell ref="V39:X39"/>
    <mergeCell ref="E40:H41"/>
    <mergeCell ref="J40:N41"/>
    <mergeCell ref="V41:X41"/>
    <mergeCell ref="V27:X27"/>
    <mergeCell ref="J29:K29"/>
    <mergeCell ref="O29:P29"/>
    <mergeCell ref="V29:X29"/>
    <mergeCell ref="V31:X31"/>
    <mergeCell ref="D32:E32"/>
    <mergeCell ref="E45:P45"/>
    <mergeCell ref="C58:J58"/>
    <mergeCell ref="X58:Y58"/>
    <mergeCell ref="C59:J59"/>
    <mergeCell ref="X59:Y59"/>
    <mergeCell ref="C60:J60"/>
    <mergeCell ref="X60:Y60"/>
    <mergeCell ref="C55:J55"/>
    <mergeCell ref="X55:Y55"/>
    <mergeCell ref="C56:J56"/>
    <mergeCell ref="X56:Y56"/>
    <mergeCell ref="C57:J57"/>
    <mergeCell ref="X57:Y57"/>
    <mergeCell ref="C49:J49"/>
    <mergeCell ref="X50:Y50"/>
    <mergeCell ref="C51:M51"/>
    <mergeCell ref="X51:Y51"/>
    <mergeCell ref="C52:I52"/>
    <mergeCell ref="X52:Y52"/>
    <mergeCell ref="C75:J75"/>
    <mergeCell ref="X75:Y75"/>
    <mergeCell ref="X76:Y76"/>
    <mergeCell ref="C77:J77"/>
    <mergeCell ref="X77:Y77"/>
    <mergeCell ref="C78:J78"/>
    <mergeCell ref="X79:Y79"/>
    <mergeCell ref="C67:J67"/>
    <mergeCell ref="X67:Y67"/>
    <mergeCell ref="C71:J71"/>
    <mergeCell ref="X72:Y72"/>
    <mergeCell ref="X73:Y73"/>
    <mergeCell ref="C74:K74"/>
    <mergeCell ref="C61:J61"/>
    <mergeCell ref="X61:Y61"/>
    <mergeCell ref="X64:Y64"/>
    <mergeCell ref="C65:J65"/>
    <mergeCell ref="X65:Y65"/>
    <mergeCell ref="C66:J66"/>
    <mergeCell ref="X66:Y66"/>
    <mergeCell ref="X78:Y78"/>
    <mergeCell ref="C87:J87"/>
    <mergeCell ref="X88:Y88"/>
    <mergeCell ref="C88:J88"/>
    <mergeCell ref="C89:J89"/>
    <mergeCell ref="X90:Y90"/>
    <mergeCell ref="C90:J90"/>
    <mergeCell ref="C83:J83"/>
    <mergeCell ref="X84:Y84"/>
    <mergeCell ref="C84:J84"/>
    <mergeCell ref="C85:J85"/>
    <mergeCell ref="X85:Y85"/>
    <mergeCell ref="C86:J86"/>
    <mergeCell ref="X86:Y86"/>
    <mergeCell ref="C79:J79"/>
    <mergeCell ref="C80:J80"/>
    <mergeCell ref="X81:Y81"/>
    <mergeCell ref="C81:J81"/>
    <mergeCell ref="C82:J82"/>
    <mergeCell ref="X82:Y82"/>
    <mergeCell ref="X80:Y80"/>
    <mergeCell ref="X83:Y83"/>
    <mergeCell ref="X87:Y87"/>
    <mergeCell ref="X89:Y89"/>
    <mergeCell ref="C99:J99"/>
    <mergeCell ref="C100:J100"/>
    <mergeCell ref="X100:Y100"/>
    <mergeCell ref="C101:J101"/>
    <mergeCell ref="X101:Y101"/>
    <mergeCell ref="C102:J102"/>
    <mergeCell ref="X102:Y102"/>
    <mergeCell ref="C95:J95"/>
    <mergeCell ref="C96:J96"/>
    <mergeCell ref="X96:Y96"/>
    <mergeCell ref="C97:J97"/>
    <mergeCell ref="C98:J98"/>
    <mergeCell ref="X98:Y98"/>
    <mergeCell ref="C91:J91"/>
    <mergeCell ref="X91:Y91"/>
    <mergeCell ref="C92:J92"/>
    <mergeCell ref="X93:Y93"/>
    <mergeCell ref="C93:J93"/>
    <mergeCell ref="C94:J94"/>
    <mergeCell ref="X94:Y94"/>
    <mergeCell ref="X92:Y92"/>
    <mergeCell ref="X99:Y99"/>
    <mergeCell ref="X95:Y95"/>
    <mergeCell ref="X97:Y97"/>
    <mergeCell ref="C109:J109"/>
    <mergeCell ref="C110:J110"/>
    <mergeCell ref="X110:Y110"/>
    <mergeCell ref="C111:J111"/>
    <mergeCell ref="X112:Y112"/>
    <mergeCell ref="C112:J112"/>
    <mergeCell ref="C106:J106"/>
    <mergeCell ref="X106:Y106"/>
    <mergeCell ref="C107:J107"/>
    <mergeCell ref="X107:Y107"/>
    <mergeCell ref="C108:J108"/>
    <mergeCell ref="X109:Y109"/>
    <mergeCell ref="C103:J103"/>
    <mergeCell ref="X103:Y103"/>
    <mergeCell ref="C104:J104"/>
    <mergeCell ref="X104:Y104"/>
    <mergeCell ref="C105:J105"/>
    <mergeCell ref="X105:Y105"/>
    <mergeCell ref="X108:Y108"/>
    <mergeCell ref="X111:Y111"/>
    <mergeCell ref="C119:J119"/>
    <mergeCell ref="X119:Y119"/>
    <mergeCell ref="C120:J120"/>
    <mergeCell ref="X120:Y120"/>
    <mergeCell ref="C121:J121"/>
    <mergeCell ref="X121:Y121"/>
    <mergeCell ref="C116:J116"/>
    <mergeCell ref="X116:Y116"/>
    <mergeCell ref="C117:J117"/>
    <mergeCell ref="X117:Y117"/>
    <mergeCell ref="C118:J118"/>
    <mergeCell ref="X118:Y118"/>
    <mergeCell ref="C113:J113"/>
    <mergeCell ref="X113:Y113"/>
    <mergeCell ref="C114:J114"/>
    <mergeCell ref="X114:Y114"/>
    <mergeCell ref="C115:J115"/>
    <mergeCell ref="X115:Y115"/>
    <mergeCell ref="C128:J128"/>
    <mergeCell ref="X128:Y128"/>
    <mergeCell ref="C129:J129"/>
    <mergeCell ref="X129:Y129"/>
    <mergeCell ref="C130:J130"/>
    <mergeCell ref="X130:Y130"/>
    <mergeCell ref="C125:J125"/>
    <mergeCell ref="X125:Y125"/>
    <mergeCell ref="C126:J126"/>
    <mergeCell ref="X126:Y126"/>
    <mergeCell ref="C127:J127"/>
    <mergeCell ref="X127:Y127"/>
    <mergeCell ref="C122:J122"/>
    <mergeCell ref="X122:Y122"/>
    <mergeCell ref="C123:J123"/>
    <mergeCell ref="X123:Y123"/>
    <mergeCell ref="C124:J124"/>
    <mergeCell ref="X124:Y124"/>
    <mergeCell ref="C137:J137"/>
    <mergeCell ref="X137:Y137"/>
    <mergeCell ref="C138:J138"/>
    <mergeCell ref="X138:Y138"/>
    <mergeCell ref="C139:J139"/>
    <mergeCell ref="X139:Y139"/>
    <mergeCell ref="C134:J134"/>
    <mergeCell ref="X134:Y134"/>
    <mergeCell ref="C135:J135"/>
    <mergeCell ref="X135:Y135"/>
    <mergeCell ref="C136:J136"/>
    <mergeCell ref="X136:Y136"/>
    <mergeCell ref="C131:J131"/>
    <mergeCell ref="X131:Y131"/>
    <mergeCell ref="C132:J132"/>
    <mergeCell ref="X132:Y132"/>
    <mergeCell ref="C133:J133"/>
    <mergeCell ref="X133:Y133"/>
    <mergeCell ref="C148:J148"/>
    <mergeCell ref="X148:Y148"/>
    <mergeCell ref="C149:J149"/>
    <mergeCell ref="X149:Y149"/>
    <mergeCell ref="C150:J150"/>
    <mergeCell ref="C151:J151"/>
    <mergeCell ref="X151:Y151"/>
    <mergeCell ref="C144:J144"/>
    <mergeCell ref="C145:J145"/>
    <mergeCell ref="X145:Y145"/>
    <mergeCell ref="C146:J146"/>
    <mergeCell ref="C147:J147"/>
    <mergeCell ref="X147:Y147"/>
    <mergeCell ref="C140:J140"/>
    <mergeCell ref="X140:Y140"/>
    <mergeCell ref="C141:J141"/>
    <mergeCell ref="C142:J142"/>
    <mergeCell ref="X142:Y142"/>
    <mergeCell ref="C143:J143"/>
    <mergeCell ref="X143:Y143"/>
    <mergeCell ref="C159:J159"/>
    <mergeCell ref="X159:Y159"/>
    <mergeCell ref="C160:J160"/>
    <mergeCell ref="X160:Y160"/>
    <mergeCell ref="C161:J161"/>
    <mergeCell ref="X161:Y161"/>
    <mergeCell ref="C156:J156"/>
    <mergeCell ref="X156:Y156"/>
    <mergeCell ref="C157:J157"/>
    <mergeCell ref="X157:Y157"/>
    <mergeCell ref="C158:J158"/>
    <mergeCell ref="X158:Y158"/>
    <mergeCell ref="C152:J152"/>
    <mergeCell ref="C153:J153"/>
    <mergeCell ref="X153:Y153"/>
    <mergeCell ref="C154:J154"/>
    <mergeCell ref="C155:J155"/>
    <mergeCell ref="X155:Y155"/>
    <mergeCell ref="C169:J169"/>
    <mergeCell ref="X169:Y169"/>
    <mergeCell ref="C170:J170"/>
    <mergeCell ref="X170:Y170"/>
    <mergeCell ref="C171:J171"/>
    <mergeCell ref="C172:J172"/>
    <mergeCell ref="X172:Y172"/>
    <mergeCell ref="C166:J166"/>
    <mergeCell ref="X166:Y166"/>
    <mergeCell ref="C167:J167"/>
    <mergeCell ref="X167:Y167"/>
    <mergeCell ref="C168:J168"/>
    <mergeCell ref="X168:Y168"/>
    <mergeCell ref="C162:J162"/>
    <mergeCell ref="X162:Y162"/>
    <mergeCell ref="C163:J163"/>
    <mergeCell ref="C164:J164"/>
    <mergeCell ref="X164:Y164"/>
    <mergeCell ref="C165:J165"/>
    <mergeCell ref="C180:J180"/>
    <mergeCell ref="X180:Y180"/>
    <mergeCell ref="C181:J181"/>
    <mergeCell ref="X181:Y181"/>
    <mergeCell ref="C182:J182"/>
    <mergeCell ref="X182:Y182"/>
    <mergeCell ref="X176:Y176"/>
    <mergeCell ref="C177:J177"/>
    <mergeCell ref="X177:Y177"/>
    <mergeCell ref="C178:J178"/>
    <mergeCell ref="X178:Y178"/>
    <mergeCell ref="C179:J179"/>
    <mergeCell ref="X179:Y179"/>
    <mergeCell ref="C173:J173"/>
    <mergeCell ref="X173:Y173"/>
    <mergeCell ref="C174:J174"/>
    <mergeCell ref="X174:Y174"/>
    <mergeCell ref="C175:J175"/>
    <mergeCell ref="X175:Y175"/>
    <mergeCell ref="C196:J196"/>
    <mergeCell ref="X196:Y196"/>
    <mergeCell ref="C197:J197"/>
    <mergeCell ref="X197:Y197"/>
    <mergeCell ref="C198:J198"/>
    <mergeCell ref="X198:Y198"/>
    <mergeCell ref="C186:J186"/>
    <mergeCell ref="X187:Y187"/>
    <mergeCell ref="X191:Y191"/>
    <mergeCell ref="C192:I192"/>
    <mergeCell ref="X192:Y192"/>
    <mergeCell ref="C195:J195"/>
    <mergeCell ref="X195:Y195"/>
    <mergeCell ref="C183:J183"/>
    <mergeCell ref="X183:Y183"/>
    <mergeCell ref="C184:J184"/>
    <mergeCell ref="X184:Y184"/>
    <mergeCell ref="C185:J185"/>
    <mergeCell ref="X185:Y185"/>
    <mergeCell ref="C207:J207"/>
    <mergeCell ref="C208:J208"/>
    <mergeCell ref="X209:Y209"/>
    <mergeCell ref="C209:J209"/>
    <mergeCell ref="C210:J210"/>
    <mergeCell ref="X210:Y210"/>
    <mergeCell ref="C203:J203"/>
    <mergeCell ref="C204:J204"/>
    <mergeCell ref="C205:J205"/>
    <mergeCell ref="X205:Y205"/>
    <mergeCell ref="C206:J206"/>
    <mergeCell ref="X207:Y207"/>
    <mergeCell ref="C199:J199"/>
    <mergeCell ref="X199:Y199"/>
    <mergeCell ref="C200:J200"/>
    <mergeCell ref="X200:Y200"/>
    <mergeCell ref="C201:J201"/>
    <mergeCell ref="X201:Y201"/>
    <mergeCell ref="X206:Y206"/>
    <mergeCell ref="X208:Y208"/>
    <mergeCell ref="C219:J219"/>
    <mergeCell ref="X219:Y219"/>
    <mergeCell ref="C220:J220"/>
    <mergeCell ref="C221:J221"/>
    <mergeCell ref="X221:Y221"/>
    <mergeCell ref="C222:J222"/>
    <mergeCell ref="C215:J215"/>
    <mergeCell ref="C216:J216"/>
    <mergeCell ref="X216:Y216"/>
    <mergeCell ref="C217:J217"/>
    <mergeCell ref="X217:Y217"/>
    <mergeCell ref="C218:J218"/>
    <mergeCell ref="C211:J211"/>
    <mergeCell ref="X211:Y211"/>
    <mergeCell ref="C212:J212"/>
    <mergeCell ref="X213:Y213"/>
    <mergeCell ref="C213:J213"/>
    <mergeCell ref="C214:J214"/>
    <mergeCell ref="X214:Y214"/>
    <mergeCell ref="X212:Y212"/>
    <mergeCell ref="X215:Y215"/>
    <mergeCell ref="X218:Y218"/>
    <mergeCell ref="X220:Y220"/>
    <mergeCell ref="X222:Y222"/>
    <mergeCell ref="C230:J230"/>
    <mergeCell ref="X230:Y230"/>
    <mergeCell ref="C231:J231"/>
    <mergeCell ref="X231:Y231"/>
    <mergeCell ref="C232:J232"/>
    <mergeCell ref="X232:Y232"/>
    <mergeCell ref="C227:J227"/>
    <mergeCell ref="X227:Y227"/>
    <mergeCell ref="C228:J228"/>
    <mergeCell ref="X228:Y228"/>
    <mergeCell ref="C229:J229"/>
    <mergeCell ref="X229:Y229"/>
    <mergeCell ref="C223:J223"/>
    <mergeCell ref="X223:Y223"/>
    <mergeCell ref="C224:J224"/>
    <mergeCell ref="C225:J225"/>
    <mergeCell ref="X225:Y225"/>
    <mergeCell ref="C226:J226"/>
    <mergeCell ref="X226:Y226"/>
    <mergeCell ref="X224:Y224"/>
    <mergeCell ref="C241:J241"/>
    <mergeCell ref="X241:Y241"/>
    <mergeCell ref="C242:J242"/>
    <mergeCell ref="C243:J243"/>
    <mergeCell ref="X243:Y243"/>
    <mergeCell ref="C244:J244"/>
    <mergeCell ref="X244:Y244"/>
    <mergeCell ref="C237:J237"/>
    <mergeCell ref="X237:Y237"/>
    <mergeCell ref="C238:J238"/>
    <mergeCell ref="X238:Y238"/>
    <mergeCell ref="C239:J239"/>
    <mergeCell ref="C240:J240"/>
    <mergeCell ref="X240:Y240"/>
    <mergeCell ref="C233:J233"/>
    <mergeCell ref="X233:Y233"/>
    <mergeCell ref="C234:J234"/>
    <mergeCell ref="C235:J235"/>
    <mergeCell ref="X235:Y235"/>
    <mergeCell ref="C236:J236"/>
    <mergeCell ref="X234:Y234"/>
    <mergeCell ref="X236:Y236"/>
    <mergeCell ref="C253:J253"/>
    <mergeCell ref="X253:Y253"/>
    <mergeCell ref="C254:J254"/>
    <mergeCell ref="X254:Y254"/>
    <mergeCell ref="C255:J255"/>
    <mergeCell ref="C256:J256"/>
    <mergeCell ref="X256:Y256"/>
    <mergeCell ref="C249:J249"/>
    <mergeCell ref="C250:J250"/>
    <mergeCell ref="X250:Y250"/>
    <mergeCell ref="C251:J251"/>
    <mergeCell ref="X251:Y251"/>
    <mergeCell ref="C252:J252"/>
    <mergeCell ref="X252:Y252"/>
    <mergeCell ref="C245:J245"/>
    <mergeCell ref="X245:Y245"/>
    <mergeCell ref="C246:J246"/>
    <mergeCell ref="C247:J247"/>
    <mergeCell ref="X247:Y247"/>
    <mergeCell ref="C248:J248"/>
    <mergeCell ref="X248:Y248"/>
    <mergeCell ref="X246:Y246"/>
    <mergeCell ref="X249:Y249"/>
    <mergeCell ref="X255:Y255"/>
    <mergeCell ref="C263:J263"/>
    <mergeCell ref="X263:Y263"/>
    <mergeCell ref="C264:J264"/>
    <mergeCell ref="X264:Y264"/>
    <mergeCell ref="C265:J265"/>
    <mergeCell ref="C266:J266"/>
    <mergeCell ref="X266:Y266"/>
    <mergeCell ref="C260:J260"/>
    <mergeCell ref="X260:Y260"/>
    <mergeCell ref="C261:J261"/>
    <mergeCell ref="X261:Y261"/>
    <mergeCell ref="C262:J262"/>
    <mergeCell ref="X262:Y262"/>
    <mergeCell ref="C257:J257"/>
    <mergeCell ref="X257:Y257"/>
    <mergeCell ref="C258:J258"/>
    <mergeCell ref="X258:Y258"/>
    <mergeCell ref="C259:J259"/>
    <mergeCell ref="X259:Y259"/>
    <mergeCell ref="C275:J275"/>
    <mergeCell ref="X275:Y275"/>
    <mergeCell ref="C276:J276"/>
    <mergeCell ref="C277:J277"/>
    <mergeCell ref="X277:Y277"/>
    <mergeCell ref="C278:J278"/>
    <mergeCell ref="C271:J271"/>
    <mergeCell ref="X271:Y271"/>
    <mergeCell ref="C272:J272"/>
    <mergeCell ref="C273:J273"/>
    <mergeCell ref="X273:Y273"/>
    <mergeCell ref="C274:J274"/>
    <mergeCell ref="C267:J267"/>
    <mergeCell ref="X267:Y267"/>
    <mergeCell ref="C268:J268"/>
    <mergeCell ref="C269:J269"/>
    <mergeCell ref="X269:Y269"/>
    <mergeCell ref="C270:J270"/>
    <mergeCell ref="X270:Y270"/>
    <mergeCell ref="X268:Y268"/>
    <mergeCell ref="C286:J286"/>
    <mergeCell ref="X286:Y286"/>
    <mergeCell ref="C287:J287"/>
    <mergeCell ref="X287:Y287"/>
    <mergeCell ref="C288:J288"/>
    <mergeCell ref="X288:Y288"/>
    <mergeCell ref="C283:J283"/>
    <mergeCell ref="X283:Y283"/>
    <mergeCell ref="C284:J284"/>
    <mergeCell ref="X284:Y284"/>
    <mergeCell ref="C285:J285"/>
    <mergeCell ref="X285:Y285"/>
    <mergeCell ref="C279:J279"/>
    <mergeCell ref="X279:Y279"/>
    <mergeCell ref="C280:J280"/>
    <mergeCell ref="X280:Y280"/>
    <mergeCell ref="C281:J281"/>
    <mergeCell ref="C282:J282"/>
    <mergeCell ref="X282:Y282"/>
    <mergeCell ref="C296:J296"/>
    <mergeCell ref="X296:Y296"/>
    <mergeCell ref="C297:J297"/>
    <mergeCell ref="X297:Y297"/>
    <mergeCell ref="C298:J298"/>
    <mergeCell ref="X298:Y298"/>
    <mergeCell ref="C293:J293"/>
    <mergeCell ref="X293:Y293"/>
    <mergeCell ref="C294:J294"/>
    <mergeCell ref="X294:Y294"/>
    <mergeCell ref="C295:J295"/>
    <mergeCell ref="X295:Y295"/>
    <mergeCell ref="C289:J289"/>
    <mergeCell ref="C290:J290"/>
    <mergeCell ref="X290:Y290"/>
    <mergeCell ref="C291:J291"/>
    <mergeCell ref="X291:Y291"/>
    <mergeCell ref="C292:J292"/>
    <mergeCell ref="X289:Y289"/>
    <mergeCell ref="C307:J307"/>
    <mergeCell ref="X307:Y307"/>
    <mergeCell ref="C308:J308"/>
    <mergeCell ref="X308:Y308"/>
    <mergeCell ref="C309:J309"/>
    <mergeCell ref="X309:Y309"/>
    <mergeCell ref="C303:J303"/>
    <mergeCell ref="X303:Y303"/>
    <mergeCell ref="C304:J304"/>
    <mergeCell ref="C305:J305"/>
    <mergeCell ref="X305:Y305"/>
    <mergeCell ref="C306:J306"/>
    <mergeCell ref="C299:J299"/>
    <mergeCell ref="C300:J300"/>
    <mergeCell ref="X300:Y300"/>
    <mergeCell ref="C301:J301"/>
    <mergeCell ref="C302:J302"/>
    <mergeCell ref="X302:Y302"/>
    <mergeCell ref="C318:J318"/>
    <mergeCell ref="X318:Y318"/>
    <mergeCell ref="C319:J319"/>
    <mergeCell ref="X319:Y319"/>
    <mergeCell ref="C320:J320"/>
    <mergeCell ref="X320:Y320"/>
    <mergeCell ref="C314:J314"/>
    <mergeCell ref="C315:J315"/>
    <mergeCell ref="X315:Y315"/>
    <mergeCell ref="C316:J316"/>
    <mergeCell ref="X316:Y316"/>
    <mergeCell ref="C317:J317"/>
    <mergeCell ref="X317:Y317"/>
    <mergeCell ref="C310:J310"/>
    <mergeCell ref="C311:J311"/>
    <mergeCell ref="X311:Y311"/>
    <mergeCell ref="C312:J312"/>
    <mergeCell ref="C313:J313"/>
    <mergeCell ref="X313:Y313"/>
    <mergeCell ref="C329:J329"/>
    <mergeCell ref="X329:Y329"/>
    <mergeCell ref="C330:J330"/>
    <mergeCell ref="X330:Y330"/>
    <mergeCell ref="C331:J331"/>
    <mergeCell ref="X331:Y331"/>
    <mergeCell ref="C325:J325"/>
    <mergeCell ref="C326:J326"/>
    <mergeCell ref="X326:Y326"/>
    <mergeCell ref="C327:J327"/>
    <mergeCell ref="X327:Y327"/>
    <mergeCell ref="C328:J328"/>
    <mergeCell ref="X328:Y328"/>
    <mergeCell ref="C321:J321"/>
    <mergeCell ref="C322:J322"/>
    <mergeCell ref="X322:Y322"/>
    <mergeCell ref="C323:J323"/>
    <mergeCell ref="X323:Y323"/>
    <mergeCell ref="C324:J324"/>
    <mergeCell ref="X324:Y324"/>
    <mergeCell ref="C340:J340"/>
    <mergeCell ref="X340:Y340"/>
    <mergeCell ref="C341:J341"/>
    <mergeCell ref="X341:Y341"/>
    <mergeCell ref="C342:J342"/>
    <mergeCell ref="X342:Y342"/>
    <mergeCell ref="C336:J336"/>
    <mergeCell ref="C337:J337"/>
    <mergeCell ref="X337:Y337"/>
    <mergeCell ref="C338:J338"/>
    <mergeCell ref="X338:Y338"/>
    <mergeCell ref="C339:J339"/>
    <mergeCell ref="X339:Y339"/>
    <mergeCell ref="C332:J332"/>
    <mergeCell ref="C333:J333"/>
    <mergeCell ref="X333:Y333"/>
    <mergeCell ref="C334:J334"/>
    <mergeCell ref="C335:J335"/>
    <mergeCell ref="X335:Y335"/>
    <mergeCell ref="X334:Y334"/>
    <mergeCell ref="C350:J350"/>
    <mergeCell ref="X350:Y350"/>
    <mergeCell ref="C351:J351"/>
    <mergeCell ref="X351:Y351"/>
    <mergeCell ref="C352:J352"/>
    <mergeCell ref="X352:Y352"/>
    <mergeCell ref="C347:J347"/>
    <mergeCell ref="X347:Y347"/>
    <mergeCell ref="C348:J348"/>
    <mergeCell ref="X348:Y348"/>
    <mergeCell ref="C349:J349"/>
    <mergeCell ref="X349:Y349"/>
    <mergeCell ref="C343:J343"/>
    <mergeCell ref="C344:J344"/>
    <mergeCell ref="X344:Y344"/>
    <mergeCell ref="X345:Y345"/>
    <mergeCell ref="C346:J346"/>
    <mergeCell ref="X346:Y346"/>
    <mergeCell ref="X343:Y343"/>
    <mergeCell ref="C359:J359"/>
    <mergeCell ref="C360:J360"/>
    <mergeCell ref="C361:J361"/>
    <mergeCell ref="C362:J362"/>
    <mergeCell ref="C363:J363"/>
    <mergeCell ref="C365:J365"/>
    <mergeCell ref="C356:J356"/>
    <mergeCell ref="X356:Y356"/>
    <mergeCell ref="C357:J357"/>
    <mergeCell ref="X357:Y357"/>
    <mergeCell ref="C358:J358"/>
    <mergeCell ref="X358:Y358"/>
    <mergeCell ref="C353:J353"/>
    <mergeCell ref="X353:Y353"/>
    <mergeCell ref="C354:J354"/>
    <mergeCell ref="X354:Y354"/>
    <mergeCell ref="C355:J355"/>
    <mergeCell ref="X355:Y355"/>
    <mergeCell ref="X373:Y373"/>
    <mergeCell ref="X377:Y377"/>
    <mergeCell ref="C378:I378"/>
    <mergeCell ref="X378:Y378"/>
    <mergeCell ref="C381:J381"/>
    <mergeCell ref="X381:Y381"/>
    <mergeCell ref="C370:J370"/>
    <mergeCell ref="X370:Y370"/>
    <mergeCell ref="C371:J371"/>
    <mergeCell ref="X371:Y371"/>
    <mergeCell ref="C372:J372"/>
    <mergeCell ref="X372:Y372"/>
    <mergeCell ref="X365:Y365"/>
    <mergeCell ref="C367:J367"/>
    <mergeCell ref="X367:Y367"/>
    <mergeCell ref="C368:J368"/>
    <mergeCell ref="X368:Y368"/>
    <mergeCell ref="C369:J369"/>
    <mergeCell ref="X369:Y369"/>
    <mergeCell ref="C388:J388"/>
    <mergeCell ref="X388:Y388"/>
    <mergeCell ref="C390:J390"/>
    <mergeCell ref="C391:J391"/>
    <mergeCell ref="C392:J392"/>
    <mergeCell ref="X392:Y392"/>
    <mergeCell ref="C385:J385"/>
    <mergeCell ref="X385:Y385"/>
    <mergeCell ref="C386:J386"/>
    <mergeCell ref="X386:Y386"/>
    <mergeCell ref="C387:J387"/>
    <mergeCell ref="X387:Y387"/>
    <mergeCell ref="C382:J382"/>
    <mergeCell ref="X382:Y382"/>
    <mergeCell ref="C383:J383"/>
    <mergeCell ref="X383:Y383"/>
    <mergeCell ref="C384:J384"/>
    <mergeCell ref="X384:Y384"/>
    <mergeCell ref="C401:J401"/>
    <mergeCell ref="X401:Y401"/>
    <mergeCell ref="C402:J402"/>
    <mergeCell ref="C403:J403"/>
    <mergeCell ref="X403:Y403"/>
    <mergeCell ref="C404:J404"/>
    <mergeCell ref="C397:J397"/>
    <mergeCell ref="C398:J398"/>
    <mergeCell ref="C399:J399"/>
    <mergeCell ref="X399:Y399"/>
    <mergeCell ref="C400:J400"/>
    <mergeCell ref="X400:Y400"/>
    <mergeCell ref="C393:J393"/>
    <mergeCell ref="X393:Y393"/>
    <mergeCell ref="C394:J394"/>
    <mergeCell ref="X394:Y394"/>
    <mergeCell ref="C395:J395"/>
    <mergeCell ref="C396:J396"/>
    <mergeCell ref="X396:Y396"/>
    <mergeCell ref="X395:Y395"/>
    <mergeCell ref="X397:Y397"/>
    <mergeCell ref="X402:Y402"/>
    <mergeCell ref="X404:Y404"/>
    <mergeCell ref="C413:J413"/>
    <mergeCell ref="C414:J414"/>
    <mergeCell ref="X414:Y414"/>
    <mergeCell ref="C415:J415"/>
    <mergeCell ref="X415:Y415"/>
    <mergeCell ref="C416:J416"/>
    <mergeCell ref="X416:Y416"/>
    <mergeCell ref="C409:J409"/>
    <mergeCell ref="C410:J410"/>
    <mergeCell ref="X410:Y410"/>
    <mergeCell ref="C411:J411"/>
    <mergeCell ref="C412:J412"/>
    <mergeCell ref="X412:Y412"/>
    <mergeCell ref="C405:J405"/>
    <mergeCell ref="X405:Y405"/>
    <mergeCell ref="C406:J406"/>
    <mergeCell ref="X406:Y406"/>
    <mergeCell ref="C407:J407"/>
    <mergeCell ref="C408:J408"/>
    <mergeCell ref="X408:Y408"/>
    <mergeCell ref="X407:Y407"/>
    <mergeCell ref="X409:Y409"/>
    <mergeCell ref="X413:Y413"/>
    <mergeCell ref="X411:Y411"/>
    <mergeCell ref="C424:J424"/>
    <mergeCell ref="C425:J425"/>
    <mergeCell ref="X425:Y425"/>
    <mergeCell ref="C426:J426"/>
    <mergeCell ref="X426:Y426"/>
    <mergeCell ref="C427:J427"/>
    <mergeCell ref="C420:J420"/>
    <mergeCell ref="X420:Y420"/>
    <mergeCell ref="C421:J421"/>
    <mergeCell ref="X421:Y421"/>
    <mergeCell ref="C422:J422"/>
    <mergeCell ref="C423:J423"/>
    <mergeCell ref="X423:Y423"/>
    <mergeCell ref="C417:J417"/>
    <mergeCell ref="X417:Y417"/>
    <mergeCell ref="C418:J418"/>
    <mergeCell ref="X418:Y418"/>
    <mergeCell ref="C419:J419"/>
    <mergeCell ref="X419:Y419"/>
    <mergeCell ref="X422:Y422"/>
    <mergeCell ref="X424:Y424"/>
    <mergeCell ref="C436:J436"/>
    <mergeCell ref="X436:Y436"/>
    <mergeCell ref="C437:J437"/>
    <mergeCell ref="C438:J438"/>
    <mergeCell ref="X438:Y438"/>
    <mergeCell ref="C439:J439"/>
    <mergeCell ref="X439:Y439"/>
    <mergeCell ref="C432:J432"/>
    <mergeCell ref="X432:Y432"/>
    <mergeCell ref="C433:J433"/>
    <mergeCell ref="X433:Y433"/>
    <mergeCell ref="C434:J434"/>
    <mergeCell ref="C435:J435"/>
    <mergeCell ref="X435:Y435"/>
    <mergeCell ref="C428:J428"/>
    <mergeCell ref="X428:Y428"/>
    <mergeCell ref="C429:J429"/>
    <mergeCell ref="X429:Y429"/>
    <mergeCell ref="C430:J430"/>
    <mergeCell ref="C431:J431"/>
    <mergeCell ref="X431:Y431"/>
    <mergeCell ref="X430:Y430"/>
    <mergeCell ref="X434:Y434"/>
    <mergeCell ref="X437:Y437"/>
    <mergeCell ref="C447:J447"/>
    <mergeCell ref="X447:Y447"/>
    <mergeCell ref="C448:J448"/>
    <mergeCell ref="X448:Y448"/>
    <mergeCell ref="C449:J449"/>
    <mergeCell ref="C450:J450"/>
    <mergeCell ref="X450:Y450"/>
    <mergeCell ref="C443:J443"/>
    <mergeCell ref="C444:J444"/>
    <mergeCell ref="X444:Y444"/>
    <mergeCell ref="C445:J445"/>
    <mergeCell ref="X445:Y445"/>
    <mergeCell ref="C446:J446"/>
    <mergeCell ref="X446:Y446"/>
    <mergeCell ref="C440:J440"/>
    <mergeCell ref="X440:Y440"/>
    <mergeCell ref="C441:J441"/>
    <mergeCell ref="X441:Y441"/>
    <mergeCell ref="C442:J442"/>
    <mergeCell ref="X442:Y442"/>
    <mergeCell ref="X443:Y443"/>
    <mergeCell ref="C459:J459"/>
    <mergeCell ref="X459:Y459"/>
    <mergeCell ref="C460:J460"/>
    <mergeCell ref="C461:J461"/>
    <mergeCell ref="X461:Y461"/>
    <mergeCell ref="C462:J462"/>
    <mergeCell ref="C455:J455"/>
    <mergeCell ref="X455:Y455"/>
    <mergeCell ref="C456:J456"/>
    <mergeCell ref="C457:J457"/>
    <mergeCell ref="X457:Y457"/>
    <mergeCell ref="C458:J458"/>
    <mergeCell ref="X458:Y458"/>
    <mergeCell ref="C451:J451"/>
    <mergeCell ref="X451:Y451"/>
    <mergeCell ref="C452:J452"/>
    <mergeCell ref="X452:Y452"/>
    <mergeCell ref="C453:J453"/>
    <mergeCell ref="C454:J454"/>
    <mergeCell ref="X454:Y454"/>
    <mergeCell ref="X456:Y456"/>
    <mergeCell ref="C471:J471"/>
    <mergeCell ref="X471:Y471"/>
    <mergeCell ref="C472:J472"/>
    <mergeCell ref="X472:Y472"/>
    <mergeCell ref="C473:J473"/>
    <mergeCell ref="X473:Y473"/>
    <mergeCell ref="C467:J467"/>
    <mergeCell ref="X467:Y467"/>
    <mergeCell ref="C468:J468"/>
    <mergeCell ref="X468:Y468"/>
    <mergeCell ref="C469:J469"/>
    <mergeCell ref="C470:J470"/>
    <mergeCell ref="X470:Y470"/>
    <mergeCell ref="C463:J463"/>
    <mergeCell ref="X463:Y463"/>
    <mergeCell ref="C464:J464"/>
    <mergeCell ref="C465:J465"/>
    <mergeCell ref="X465:Y465"/>
    <mergeCell ref="C466:J466"/>
    <mergeCell ref="C482:J482"/>
    <mergeCell ref="X482:Y482"/>
    <mergeCell ref="C483:J483"/>
    <mergeCell ref="X483:Y483"/>
    <mergeCell ref="C484:J484"/>
    <mergeCell ref="X484:Y484"/>
    <mergeCell ref="C478:J478"/>
    <mergeCell ref="C479:J479"/>
    <mergeCell ref="X479:Y479"/>
    <mergeCell ref="C480:J480"/>
    <mergeCell ref="X480:Y480"/>
    <mergeCell ref="C481:J481"/>
    <mergeCell ref="C474:J474"/>
    <mergeCell ref="C475:J475"/>
    <mergeCell ref="X475:Y475"/>
    <mergeCell ref="C476:J476"/>
    <mergeCell ref="X476:Y476"/>
    <mergeCell ref="C477:J477"/>
    <mergeCell ref="X477:Y477"/>
    <mergeCell ref="X478:Y478"/>
    <mergeCell ref="C492:J492"/>
    <mergeCell ref="X492:Y492"/>
    <mergeCell ref="C493:J493"/>
    <mergeCell ref="C494:J494"/>
    <mergeCell ref="X494:Y494"/>
    <mergeCell ref="C495:J495"/>
    <mergeCell ref="C488:J488"/>
    <mergeCell ref="C489:J489"/>
    <mergeCell ref="X489:Y489"/>
    <mergeCell ref="C490:J490"/>
    <mergeCell ref="C491:J491"/>
    <mergeCell ref="X491:Y491"/>
    <mergeCell ref="C485:J485"/>
    <mergeCell ref="X485:Y485"/>
    <mergeCell ref="C486:J486"/>
    <mergeCell ref="X486:Y486"/>
    <mergeCell ref="C487:J487"/>
    <mergeCell ref="X487:Y487"/>
    <mergeCell ref="C503:J503"/>
    <mergeCell ref="C504:J504"/>
    <mergeCell ref="X504:Y504"/>
    <mergeCell ref="C505:J505"/>
    <mergeCell ref="X505:Y505"/>
    <mergeCell ref="C506:J506"/>
    <mergeCell ref="X506:Y506"/>
    <mergeCell ref="C499:J499"/>
    <mergeCell ref="C500:J500"/>
    <mergeCell ref="X500:Y500"/>
    <mergeCell ref="C501:J501"/>
    <mergeCell ref="C502:J502"/>
    <mergeCell ref="X502:Y502"/>
    <mergeCell ref="C496:J496"/>
    <mergeCell ref="X496:Y496"/>
    <mergeCell ref="C497:J497"/>
    <mergeCell ref="X497:Y497"/>
    <mergeCell ref="C498:J498"/>
    <mergeCell ref="X498:Y498"/>
    <mergeCell ref="C514:J514"/>
    <mergeCell ref="X514:Y514"/>
    <mergeCell ref="C515:J515"/>
    <mergeCell ref="X515:Y515"/>
    <mergeCell ref="C516:J516"/>
    <mergeCell ref="X516:Y516"/>
    <mergeCell ref="C510:J510"/>
    <mergeCell ref="X510:Y510"/>
    <mergeCell ref="C511:J511"/>
    <mergeCell ref="C512:J512"/>
    <mergeCell ref="X512:Y512"/>
    <mergeCell ref="C513:J513"/>
    <mergeCell ref="X513:Y513"/>
    <mergeCell ref="C507:J507"/>
    <mergeCell ref="X507:Y507"/>
    <mergeCell ref="C508:J508"/>
    <mergeCell ref="X508:Y508"/>
    <mergeCell ref="C509:J509"/>
    <mergeCell ref="X509:Y509"/>
    <mergeCell ref="C524:J524"/>
    <mergeCell ref="X524:Y524"/>
    <mergeCell ref="C525:J525"/>
    <mergeCell ref="X525:Y525"/>
    <mergeCell ref="C526:J526"/>
    <mergeCell ref="X526:Y526"/>
    <mergeCell ref="C521:J521"/>
    <mergeCell ref="X521:Y521"/>
    <mergeCell ref="C522:J522"/>
    <mergeCell ref="X522:Y522"/>
    <mergeCell ref="C523:J523"/>
    <mergeCell ref="X523:Y523"/>
    <mergeCell ref="C517:J517"/>
    <mergeCell ref="X517:Y517"/>
    <mergeCell ref="C518:J518"/>
    <mergeCell ref="C519:J519"/>
    <mergeCell ref="X519:Y519"/>
    <mergeCell ref="C520:J520"/>
    <mergeCell ref="X520:Y520"/>
    <mergeCell ref="C534:J534"/>
    <mergeCell ref="X534:Y534"/>
    <mergeCell ref="C535:J535"/>
    <mergeCell ref="C536:J536"/>
    <mergeCell ref="X536:Y536"/>
    <mergeCell ref="C537:J537"/>
    <mergeCell ref="X537:Y537"/>
    <mergeCell ref="C530:J530"/>
    <mergeCell ref="X530:Y530"/>
    <mergeCell ref="C531:J531"/>
    <mergeCell ref="C532:J532"/>
    <mergeCell ref="X532:Y532"/>
    <mergeCell ref="C533:J533"/>
    <mergeCell ref="C527:J527"/>
    <mergeCell ref="X527:Y527"/>
    <mergeCell ref="C528:J528"/>
    <mergeCell ref="X528:Y528"/>
    <mergeCell ref="C529:J529"/>
    <mergeCell ref="X529:Y529"/>
    <mergeCell ref="X533:Y533"/>
    <mergeCell ref="C545:J545"/>
    <mergeCell ref="X545:Y545"/>
    <mergeCell ref="C546:J546"/>
    <mergeCell ref="X546:Y546"/>
    <mergeCell ref="C547:J547"/>
    <mergeCell ref="X547:Y547"/>
    <mergeCell ref="C541:J541"/>
    <mergeCell ref="X541:Y541"/>
    <mergeCell ref="X542:Y542"/>
    <mergeCell ref="C543:J543"/>
    <mergeCell ref="X543:Y543"/>
    <mergeCell ref="C544:J544"/>
    <mergeCell ref="X544:Y544"/>
    <mergeCell ref="C538:J538"/>
    <mergeCell ref="X538:Y538"/>
    <mergeCell ref="C539:J539"/>
    <mergeCell ref="X539:Y539"/>
    <mergeCell ref="C540:J540"/>
    <mergeCell ref="X540:Y540"/>
    <mergeCell ref="B556:J556"/>
    <mergeCell ref="X556:Y556"/>
    <mergeCell ref="C557:J557"/>
    <mergeCell ref="X557:Y557"/>
    <mergeCell ref="C551:J551"/>
    <mergeCell ref="X551:Y551"/>
    <mergeCell ref="C552:J552"/>
    <mergeCell ref="X552:Y552"/>
    <mergeCell ref="C553:J553"/>
    <mergeCell ref="C554:J554"/>
    <mergeCell ref="C548:J548"/>
    <mergeCell ref="X548:Y548"/>
    <mergeCell ref="C549:J549"/>
    <mergeCell ref="X549:Y549"/>
    <mergeCell ref="C550:J550"/>
    <mergeCell ref="X550:Y550"/>
    <mergeCell ref="C571:J571"/>
    <mergeCell ref="X571:Y571"/>
    <mergeCell ref="C572:J572"/>
    <mergeCell ref="X572:Y572"/>
    <mergeCell ref="C573:J573"/>
    <mergeCell ref="X573:Y573"/>
    <mergeCell ref="C562:K562"/>
    <mergeCell ref="X562:Y562"/>
    <mergeCell ref="X566:Y566"/>
    <mergeCell ref="C567:J567"/>
    <mergeCell ref="X567:Y567"/>
    <mergeCell ref="C570:J570"/>
    <mergeCell ref="X570:Y570"/>
    <mergeCell ref="C558:J558"/>
    <mergeCell ref="X558:Y558"/>
    <mergeCell ref="C559:J559"/>
    <mergeCell ref="X559:Y559"/>
    <mergeCell ref="X560:Y560"/>
    <mergeCell ref="X561:Y561"/>
    <mergeCell ref="C582:J582"/>
    <mergeCell ref="X582:Y582"/>
    <mergeCell ref="C583:J583"/>
    <mergeCell ref="C584:J584"/>
    <mergeCell ref="X584:Y584"/>
    <mergeCell ref="C585:J585"/>
    <mergeCell ref="C578:J578"/>
    <mergeCell ref="C579:J579"/>
    <mergeCell ref="C580:J580"/>
    <mergeCell ref="X580:Y580"/>
    <mergeCell ref="C581:J581"/>
    <mergeCell ref="X581:Y581"/>
    <mergeCell ref="C574:J574"/>
    <mergeCell ref="X574:Y574"/>
    <mergeCell ref="C575:J575"/>
    <mergeCell ref="X575:Y575"/>
    <mergeCell ref="C576:J576"/>
    <mergeCell ref="X576:Y576"/>
    <mergeCell ref="X583:Y583"/>
    <mergeCell ref="X585:Y585"/>
    <mergeCell ref="C592:J592"/>
    <mergeCell ref="C593:J593"/>
    <mergeCell ref="X593:Y593"/>
    <mergeCell ref="C594:J594"/>
    <mergeCell ref="C595:J595"/>
    <mergeCell ref="X595:Y595"/>
    <mergeCell ref="C589:J589"/>
    <mergeCell ref="X589:Y589"/>
    <mergeCell ref="C590:J590"/>
    <mergeCell ref="X590:Y590"/>
    <mergeCell ref="C591:J591"/>
    <mergeCell ref="X591:Y591"/>
    <mergeCell ref="C586:J586"/>
    <mergeCell ref="X586:Y586"/>
    <mergeCell ref="C587:J587"/>
    <mergeCell ref="X587:Y587"/>
    <mergeCell ref="C588:J588"/>
    <mergeCell ref="X588:Y588"/>
    <mergeCell ref="X592:Y592"/>
    <mergeCell ref="C604:J604"/>
    <mergeCell ref="X604:Y604"/>
    <mergeCell ref="C605:J605"/>
    <mergeCell ref="X605:Y605"/>
    <mergeCell ref="C606:J606"/>
    <mergeCell ref="X606:Y606"/>
    <mergeCell ref="C600:J600"/>
    <mergeCell ref="X600:Y600"/>
    <mergeCell ref="C601:J601"/>
    <mergeCell ref="C602:J602"/>
    <mergeCell ref="X602:Y602"/>
    <mergeCell ref="C603:J603"/>
    <mergeCell ref="C596:J596"/>
    <mergeCell ref="X596:Y596"/>
    <mergeCell ref="C597:J597"/>
    <mergeCell ref="C598:J598"/>
    <mergeCell ref="X598:Y598"/>
    <mergeCell ref="C599:J599"/>
    <mergeCell ref="C614:J614"/>
    <mergeCell ref="C615:J615"/>
    <mergeCell ref="X615:Y615"/>
    <mergeCell ref="C616:J616"/>
    <mergeCell ref="X616:Y616"/>
    <mergeCell ref="C617:J617"/>
    <mergeCell ref="C610:J610"/>
    <mergeCell ref="X610:Y610"/>
    <mergeCell ref="C611:J611"/>
    <mergeCell ref="X611:Y611"/>
    <mergeCell ref="C612:J612"/>
    <mergeCell ref="C613:J613"/>
    <mergeCell ref="X613:Y613"/>
    <mergeCell ref="C607:J607"/>
    <mergeCell ref="X607:Y607"/>
    <mergeCell ref="C608:J608"/>
    <mergeCell ref="X608:Y608"/>
    <mergeCell ref="C609:J609"/>
    <mergeCell ref="X609:Y609"/>
    <mergeCell ref="C626:J626"/>
    <mergeCell ref="X626:Y626"/>
    <mergeCell ref="C627:J627"/>
    <mergeCell ref="C628:J628"/>
    <mergeCell ref="X628:Y628"/>
    <mergeCell ref="C629:J629"/>
    <mergeCell ref="X629:Y629"/>
    <mergeCell ref="C622:J622"/>
    <mergeCell ref="X622:Y622"/>
    <mergeCell ref="C623:J623"/>
    <mergeCell ref="X623:Y623"/>
    <mergeCell ref="C624:J624"/>
    <mergeCell ref="C625:J625"/>
    <mergeCell ref="X625:Y625"/>
    <mergeCell ref="C618:J618"/>
    <mergeCell ref="X618:Y618"/>
    <mergeCell ref="C619:J619"/>
    <mergeCell ref="X619:Y619"/>
    <mergeCell ref="C620:J620"/>
    <mergeCell ref="C621:J621"/>
    <mergeCell ref="X621:Y621"/>
    <mergeCell ref="C637:J637"/>
    <mergeCell ref="X637:Y637"/>
    <mergeCell ref="C638:J638"/>
    <mergeCell ref="X638:Y638"/>
    <mergeCell ref="C639:J639"/>
    <mergeCell ref="C640:J640"/>
    <mergeCell ref="X640:Y640"/>
    <mergeCell ref="C633:J633"/>
    <mergeCell ref="C634:J634"/>
    <mergeCell ref="X634:Y634"/>
    <mergeCell ref="C635:J635"/>
    <mergeCell ref="X635:Y635"/>
    <mergeCell ref="C636:J636"/>
    <mergeCell ref="X636:Y636"/>
    <mergeCell ref="C630:J630"/>
    <mergeCell ref="X630:Y630"/>
    <mergeCell ref="C631:J631"/>
    <mergeCell ref="X631:Y631"/>
    <mergeCell ref="C632:J632"/>
    <mergeCell ref="X632:Y632"/>
    <mergeCell ref="X633:Y633"/>
    <mergeCell ref="C649:J649"/>
    <mergeCell ref="X649:Y649"/>
    <mergeCell ref="C650:J650"/>
    <mergeCell ref="C651:J651"/>
    <mergeCell ref="X651:Y651"/>
    <mergeCell ref="C652:J652"/>
    <mergeCell ref="C645:J645"/>
    <mergeCell ref="X645:Y645"/>
    <mergeCell ref="C646:J646"/>
    <mergeCell ref="C647:J647"/>
    <mergeCell ref="X647:Y647"/>
    <mergeCell ref="C648:J648"/>
    <mergeCell ref="X648:Y648"/>
    <mergeCell ref="C641:J641"/>
    <mergeCell ref="X641:Y641"/>
    <mergeCell ref="C642:J642"/>
    <mergeCell ref="X642:Y642"/>
    <mergeCell ref="C643:J643"/>
    <mergeCell ref="C644:J644"/>
    <mergeCell ref="X644:Y644"/>
    <mergeCell ref="C661:J661"/>
    <mergeCell ref="X661:Y661"/>
    <mergeCell ref="C662:J662"/>
    <mergeCell ref="X662:Y662"/>
    <mergeCell ref="C663:J663"/>
    <mergeCell ref="X663:Y663"/>
    <mergeCell ref="C657:J657"/>
    <mergeCell ref="X657:Y657"/>
    <mergeCell ref="C658:J658"/>
    <mergeCell ref="X658:Y658"/>
    <mergeCell ref="C659:J659"/>
    <mergeCell ref="C660:J660"/>
    <mergeCell ref="X660:Y660"/>
    <mergeCell ref="C653:J653"/>
    <mergeCell ref="X653:Y653"/>
    <mergeCell ref="C654:J654"/>
    <mergeCell ref="C655:J655"/>
    <mergeCell ref="X655:Y655"/>
    <mergeCell ref="C656:J656"/>
    <mergeCell ref="C672:J672"/>
    <mergeCell ref="X672:Y672"/>
    <mergeCell ref="C673:J673"/>
    <mergeCell ref="X673:Y673"/>
    <mergeCell ref="C674:J674"/>
    <mergeCell ref="X674:Y674"/>
    <mergeCell ref="C668:J668"/>
    <mergeCell ref="C669:J669"/>
    <mergeCell ref="X669:Y669"/>
    <mergeCell ref="C670:J670"/>
    <mergeCell ref="X670:Y670"/>
    <mergeCell ref="C671:J671"/>
    <mergeCell ref="C664:J664"/>
    <mergeCell ref="C665:J665"/>
    <mergeCell ref="X665:Y665"/>
    <mergeCell ref="C666:J666"/>
    <mergeCell ref="X666:Y666"/>
    <mergeCell ref="C667:J667"/>
    <mergeCell ref="X667:Y667"/>
    <mergeCell ref="C682:J682"/>
    <mergeCell ref="X682:Y682"/>
    <mergeCell ref="C683:J683"/>
    <mergeCell ref="C684:J684"/>
    <mergeCell ref="X684:Y684"/>
    <mergeCell ref="C685:J685"/>
    <mergeCell ref="C678:J678"/>
    <mergeCell ref="C679:J679"/>
    <mergeCell ref="X679:Y679"/>
    <mergeCell ref="C680:J680"/>
    <mergeCell ref="C681:J681"/>
    <mergeCell ref="X681:Y681"/>
    <mergeCell ref="C675:J675"/>
    <mergeCell ref="X675:Y675"/>
    <mergeCell ref="C676:J676"/>
    <mergeCell ref="X676:Y676"/>
    <mergeCell ref="C677:J677"/>
    <mergeCell ref="X677:Y677"/>
    <mergeCell ref="C693:J693"/>
    <mergeCell ref="X693:Y693"/>
    <mergeCell ref="C694:J694"/>
    <mergeCell ref="X694:Y694"/>
    <mergeCell ref="C695:J695"/>
    <mergeCell ref="X695:Y695"/>
    <mergeCell ref="C689:J689"/>
    <mergeCell ref="X689:Y689"/>
    <mergeCell ref="C690:J690"/>
    <mergeCell ref="C691:J691"/>
    <mergeCell ref="X691:Y691"/>
    <mergeCell ref="C692:J692"/>
    <mergeCell ref="C686:J686"/>
    <mergeCell ref="X686:Y686"/>
    <mergeCell ref="C687:J687"/>
    <mergeCell ref="X687:Y687"/>
    <mergeCell ref="C688:J688"/>
    <mergeCell ref="X688:Y688"/>
    <mergeCell ref="C703:J703"/>
    <mergeCell ref="X703:Y703"/>
    <mergeCell ref="C704:J704"/>
    <mergeCell ref="C705:J705"/>
    <mergeCell ref="X705:Y705"/>
    <mergeCell ref="C706:J706"/>
    <mergeCell ref="X706:Y706"/>
    <mergeCell ref="C699:J699"/>
    <mergeCell ref="X699:Y699"/>
    <mergeCell ref="C700:J700"/>
    <mergeCell ref="C701:J701"/>
    <mergeCell ref="X701:Y701"/>
    <mergeCell ref="C702:J702"/>
    <mergeCell ref="X702:Y702"/>
    <mergeCell ref="C696:J696"/>
    <mergeCell ref="X696:Y696"/>
    <mergeCell ref="C697:J697"/>
    <mergeCell ref="X697:Y697"/>
    <mergeCell ref="C698:J698"/>
    <mergeCell ref="X698:Y698"/>
    <mergeCell ref="C713:J713"/>
    <mergeCell ref="X713:Y713"/>
    <mergeCell ref="C714:J714"/>
    <mergeCell ref="X714:Y714"/>
    <mergeCell ref="C715:J715"/>
    <mergeCell ref="X715:Y715"/>
    <mergeCell ref="C710:J710"/>
    <mergeCell ref="X710:Y710"/>
    <mergeCell ref="C711:J711"/>
    <mergeCell ref="X711:Y711"/>
    <mergeCell ref="C712:J712"/>
    <mergeCell ref="X712:Y712"/>
    <mergeCell ref="C707:J707"/>
    <mergeCell ref="X707:Y707"/>
    <mergeCell ref="C708:J708"/>
    <mergeCell ref="X708:Y708"/>
    <mergeCell ref="C709:J709"/>
    <mergeCell ref="X709:Y709"/>
    <mergeCell ref="C724:J724"/>
    <mergeCell ref="X724:Y724"/>
    <mergeCell ref="C725:J725"/>
    <mergeCell ref="X725:Y725"/>
    <mergeCell ref="C726:J726"/>
    <mergeCell ref="X726:Y726"/>
    <mergeCell ref="C720:J720"/>
    <mergeCell ref="C721:J721"/>
    <mergeCell ref="C722:J722"/>
    <mergeCell ref="X722:Y722"/>
    <mergeCell ref="C723:J723"/>
    <mergeCell ref="C716:J716"/>
    <mergeCell ref="X716:Y716"/>
    <mergeCell ref="C717:J717"/>
    <mergeCell ref="C718:J718"/>
    <mergeCell ref="X718:Y718"/>
    <mergeCell ref="C719:J719"/>
    <mergeCell ref="X719:Y719"/>
    <mergeCell ref="X720:Y720"/>
    <mergeCell ref="C735:J735"/>
    <mergeCell ref="X735:Y735"/>
    <mergeCell ref="C737:J737"/>
    <mergeCell ref="X737:Y737"/>
    <mergeCell ref="C738:J738"/>
    <mergeCell ref="X738:Y738"/>
    <mergeCell ref="X731:Y731"/>
    <mergeCell ref="C732:J732"/>
    <mergeCell ref="X732:Y732"/>
    <mergeCell ref="C733:J733"/>
    <mergeCell ref="X733:Y733"/>
    <mergeCell ref="C734:J734"/>
    <mergeCell ref="X734:Y734"/>
    <mergeCell ref="C727:J727"/>
    <mergeCell ref="X727:Y727"/>
    <mergeCell ref="C728:J728"/>
    <mergeCell ref="X728:Y728"/>
    <mergeCell ref="C729:J729"/>
    <mergeCell ref="C730:J730"/>
    <mergeCell ref="X730:Y730"/>
    <mergeCell ref="B745:J745"/>
    <mergeCell ref="X746:Y746"/>
    <mergeCell ref="C747:J747"/>
    <mergeCell ref="X747:Y747"/>
    <mergeCell ref="C748:J748"/>
    <mergeCell ref="X748:Y748"/>
    <mergeCell ref="C742:J742"/>
    <mergeCell ref="X742:Y742"/>
    <mergeCell ref="C743:J743"/>
    <mergeCell ref="X743:Y743"/>
    <mergeCell ref="C744:J744"/>
    <mergeCell ref="X744:Y744"/>
    <mergeCell ref="C739:J739"/>
    <mergeCell ref="X739:Y739"/>
    <mergeCell ref="C740:J740"/>
    <mergeCell ref="X740:Y740"/>
    <mergeCell ref="C741:J741"/>
    <mergeCell ref="X741:Y741"/>
    <mergeCell ref="X764:Y764"/>
    <mergeCell ref="X766:Y766"/>
    <mergeCell ref="X768:Y768"/>
    <mergeCell ref="X770:Y770"/>
    <mergeCell ref="X772:Y772"/>
    <mergeCell ref="X774:Y774"/>
    <mergeCell ref="C752:J752"/>
    <mergeCell ref="X752:Y752"/>
    <mergeCell ref="X753:Y753"/>
    <mergeCell ref="X755:Y755"/>
    <mergeCell ref="X756:Y756"/>
    <mergeCell ref="X762:Y762"/>
    <mergeCell ref="C749:J749"/>
    <mergeCell ref="X749:Y749"/>
    <mergeCell ref="C750:J750"/>
    <mergeCell ref="X750:Y750"/>
    <mergeCell ref="C751:J751"/>
    <mergeCell ref="X751:Y751"/>
    <mergeCell ref="X801:Y801"/>
    <mergeCell ref="X803:Y803"/>
    <mergeCell ref="X806:Y806"/>
    <mergeCell ref="B807:O807"/>
    <mergeCell ref="D808:E808"/>
    <mergeCell ref="P808:Q808"/>
    <mergeCell ref="S808:T808"/>
    <mergeCell ref="V808:Y808"/>
    <mergeCell ref="X789:Y789"/>
    <mergeCell ref="X791:Y791"/>
    <mergeCell ref="X793:Y793"/>
    <mergeCell ref="X795:Y795"/>
    <mergeCell ref="X797:Y797"/>
    <mergeCell ref="X799:Y799"/>
    <mergeCell ref="X776:Y776"/>
    <mergeCell ref="X778:Y778"/>
    <mergeCell ref="X780:Y780"/>
    <mergeCell ref="X782:Y782"/>
    <mergeCell ref="X785:Y785"/>
    <mergeCell ref="X787:Y787"/>
    <mergeCell ref="C826:D826"/>
    <mergeCell ref="E826:M826"/>
    <mergeCell ref="B822:M822"/>
    <mergeCell ref="C823:D823"/>
    <mergeCell ref="E823:M823"/>
    <mergeCell ref="C824:D824"/>
    <mergeCell ref="E824:M824"/>
    <mergeCell ref="C825:D825"/>
    <mergeCell ref="E825:M825"/>
    <mergeCell ref="C817:F817"/>
    <mergeCell ref="R817:U817"/>
    <mergeCell ref="C818:F818"/>
    <mergeCell ref="R818:U818"/>
    <mergeCell ref="C819:F819"/>
    <mergeCell ref="R819:U819"/>
    <mergeCell ref="B810:W811"/>
    <mergeCell ref="C815:F815"/>
    <mergeCell ref="R815:U815"/>
    <mergeCell ref="C816:F816"/>
    <mergeCell ref="R816:U816"/>
  </mergeCells>
  <dataValidations count="4">
    <dataValidation type="custom" allowBlank="1" showInputMessage="1" showErrorMessage="1" errorTitle="SE ESTAN PASANDO DEL 100% " error="ES NECESARIO QUE LAS MAYORES CANTIDADES SEAN CONSIGNADAS EN EL AREA PARA ELLO DESIGNADA EN EL FORMATO_x000a__x000a_" sqref="L365" xr:uid="{E2363B48-7212-47F5-B363-16AEB397C6CC}">
      <formula1>Q353&lt;=E353</formula1>
    </dataValidation>
    <dataValidation type="custom" allowBlank="1" showInputMessage="1" showErrorMessage="1" errorTitle="SE ESTAN PASANDO DEL 100% " error="ES NECESARIO QUE LAS MAYORES CANTIDADES SEAN CONSIGNADAS EN EL AREA PARA ELLO DESIGNADA EN EL FORMATO_x000a__x000a_" sqref="L175 L344 L541 L730" xr:uid="{8CC98CA2-4DA2-45DB-97D3-32B1A3D69DAD}">
      <formula1>#REF!&lt;=#REF!</formula1>
    </dataValidation>
    <dataValidation type="custom" allowBlank="1" showInputMessage="1" showErrorMessage="1" errorTitle="SE ESTAN PASANDO DEL 100% " error="ES NECESARIO QUE LAS MAYORES CANTIDADES SEAN CONSIGNADAS EN EL AREA PARA ELLO DESIGNADA EN EL FORMATO_x000a__x000a_" sqref="L85 L168 L113 L130 L158 L136 L120 L155 L133 L172 L117 L147 L106 L210 L329 L252 L286 L326 L296 L269 L318 L293 L337 L256 L307 L243 L230 L262 L340 L315 L322 L399 L528 L440 L475 L519 L711 L457 L508 L705 L536 L444 L496 L431 L701 L450 L538 L505 L694 L525 L589 L714 L630 L665 L675 L647 L697 L672 L724 L634 L686 L621 L609 L640 L726 L512" xr:uid="{4A2B76E1-58B0-4ED8-AD4D-03C1DFCB4A36}">
      <formula1>R85&lt;=H85</formula1>
    </dataValidation>
    <dataValidation type="custom" allowBlank="1" showInputMessage="1" showErrorMessage="1" errorTitle="SE ESTAN PASANDO DEL 100% " error="ES NECESARIO QUE LAS MAYORES CANTIDADES SEAN CONSIGNADAS EN EL AREA PARA ELLO DESIGNADA EN EL FORMATO_x000a__x000a_" sqref="L178 L347 L544 L733 L180 L735 L546 L349" xr:uid="{24301909-C209-4DCA-B652-224413B0E734}">
      <formula1>Q175&lt;=E175</formula1>
    </dataValidation>
  </dataValidations>
  <printOptions horizontalCentered="1"/>
  <pageMargins left="0.23622047244094491" right="0.23622047244094491" top="0.35433070866141736" bottom="0.35433070866141736" header="0" footer="0"/>
  <pageSetup scale="34" fitToHeight="0" orientation="landscape" r:id="rId1"/>
  <headerFooter alignWithMargins="0">
    <oddFooter>Página &amp;P de &amp;N</oddFooter>
  </headerFooter>
  <rowBreaks count="12" manualBreakCount="12">
    <brk id="76" max="24" man="1"/>
    <brk id="139" max="24" man="1"/>
    <brk id="209" max="24" man="1"/>
    <brk id="274" max="24" man="1"/>
    <brk id="342" max="24" man="1"/>
    <brk id="411" max="24" man="1"/>
    <brk id="474" max="24" man="1"/>
    <brk id="531" max="24" man="1"/>
    <brk id="600" max="24" man="1"/>
    <brk id="657" max="24" man="1"/>
    <brk id="713" max="24" man="1"/>
    <brk id="787" max="24" man="1"/>
  </rowBreaks>
  <ignoredErrors>
    <ignoredError sqref="Q803 T135 Q135 Q76:Y77 Q136:Y172 R135:S135 U135:Y135 Q110:Y110 Q427:W428 Q86:Y86 V81 V80 Q80 Q85:U85 V85:Y85 V84 Q84 Q83:X83 M81:M87 N81:N87 N78:N80 N92 N91 N88:N90 M88:M90 L91:M91 L88:L90 Q107:Y107 Q88:R88 V88 T88:U88 T87:Y87 Q87 R90 R91:U91 V91 V89 Z91:AA93 V90 Z90:AA90 T89 Y89:AA89 Q91 Q90 Q89 X100:Y100 V93 Q93 R93:U93 R101:U101 Q92:X92 R99 W99 T99:V99 T98:Y98 X99:Y99 R104:Y106 Q98:Q99 Q100 Q104:Q106 Q103 Q113:Y131 Q111:U111 Q112:R112 V111:Y111 V112 Q210:V211 Q207:V207 Q206:Y206 T208:U208 T209:U209 V209 V208 R209:S209 R208:S208 Q209 Q208 Q225:Y232 R218:U218 R217:U217 R222:U222 V214:Y215 R214:U214 T212:Y212 W213:X213 R215:U215 Q213:V213 Q216:Y216 Q212:S212 Q218 Q214 Q215 Q217 V217:Y217 V218:Y218 R219:S219 U219 R220:U220 R221:U221 Q219:Q220 V219:Y220 Q221:Q222 V221:Y222 R223:U223 R224:U224 Q223:Q224 V223:Y224 R235:U235 R234:U234 R233:U233 Q234 Q233 V233:Y233 V234:Y234 Q237:Y244 R236:U236 V235:Y236 Q247:Y247 Q245:U245 Q246:U246 V245:Y246 Q251:Y253 R248:U249 Q250:Y250 Q248:Q249 V249:Y249 Q256:Y266 R254:U255 Q254:Q255 V254:Y255 Q269:Y282 R267:U268 Q267:Q268 V267:Y268 Q290:Y332 R288:U289 Q288:Q289 V288:Y289 Q284:Y287 R283:U283 W283:Y283 Q335:Y337 R333:U333 R334:U334 Q333:Q334 V333:Y334 Q344:Y373 R343:U343 R342:U342 Q343 Q342 V342:Y342 V343:Y343 V248:W248 X248:Y248 P248 Q399:Y399 Q394:Y395 Q396:Y397 R400:U400 W400:Y400 Q401:Y402 R405:Y405 Q403:Y404 Q406:Y407 Q438:W438 Q408:Y409 R415:W415 X412:Y413 V412:W413 Q412:U413 Q548:W562 Q547:V547 Q421:Y422 Q423:Y424 Q431:W432 Q430:W430 Q425:W425 Q426:W426 Q429:W429 Q435:W435 Q440:W440 Q439:W439 Q444:W447 Q449:W451 Q448:W448 Q453:W454 Q452:W452 Q457:W458 Q460:W460 Q459:W459 Q462:W462 Q461:W461 Q464:W464 Q463:W463 Q466:W467 Q465:W465 Q469:W476 Q468:W468 Q479:W479 Q481:W486 Q480:W480 Q488:W488 Q487:W487 Q490:W491 Q489:W489 Q493:W493 Q492:W492 Q495:W499 Q494:W494 Q501:W509 Q500:W500 Q511:W516 Q510:W510 Q518:W523 Q517:W517 Q525:W526 Q524:W524 Q528:W529 Q527:W527 Q531:W531 Q530:W530 Q535:W536 Q538:W539 Q537:R537 Q541:W546 Q540:W540 Q414:W414 Q418:Y420 Q416:W416 Q417:W417 X541:Y546 X538:Y539 X535:Y536 X531:Y531 X528:Y529 X525:Y526 X518:Y523 X511:Y516 X501:Y509 X495:Y499 X493:Y493 X490:Y491 X488:Y488 X481:Y486 X479:Y479 X469:Y476 X466:Y467 X464:Y464 X462:Y462 X460:Y460 X457:Y458 X453:Y454 X449:Y451 X444:Y447 X440:Y441 X435:Y435 X430:Y430 X431:Y432 X547:Y547 X548:Y581 X438:Y438 X427:Y428 X425:Y426 X429:Y429 X439:Y439 X594:Y594 X448:Y448 X452:Y452 X459:Y459 X461:Y461 X463:Y463 X465:Y465 X468:Y468 X480:Y480 X487:Y487 X489:Y489 X492:Y492 X494:Y494 X500:Y500 X510:Y510 X517:Y517 X524:Y524 X527:Y527 X530:Y530 X537:Y537 X540:Y540 Q433:Y434 Q436:Y437 Q441:U441 W441 Q442:Y443 Q455:Y456 Q477:Y478 X534:Y534 Q534:W534 Q532:Y533 Q587:W590 X586:Y590 Q582:Y583 Q584:Y585 Q586:U586 W586 X593:Y593 Q591:Y592 R593:V593 Q593:Q594 T594 W593 X628:Y631 X595:Y595 T596:Y597 T595:W595 Q595:Q597 Q598:Y599 Q600:Y601 Q602:Y603 X604:Y608 P604:W608 X609:Y610 Q609:W610 Q615:W617 X615:Y617 Q611:Y611 Q612:R612 T612:Y612 Q613:Y614 X618:Y622 Q618:W622 Q628:W631 Q625:W625 X625:Y625 Q623:Y624 Q626:Y626 Q627:R627 T627:Y627 R634:W634 X634:Y634 Q632:Y632 Q633:R633 T633:Y633 Q635:W639 P640:Y644 P635:P639 X635:Y639 P647:Y666 Q645:Y646 P669:Y719 Q667:Y668 P722:Y724 Q720:Y720 Q721:R721 T721:Y721 P751:Y754 P750:S750 U750:Y750 Q189:Y205 Q188:R188 U188:Y188 Q94:V94 Q97:R97 Q96:V96 Q108:Y108 Q109:R109 T109:V109 Q564:W581 R563 R393:Y393 R398:Y398 Q410:Y411 X415:Y415 X414:Y414 X416:Y417 Q793 T97:V97 Q95:R95 T95:V95 R100 T100:W100 R103:W103 X103:Y103 T112:U112 Q133:Y134 Q132:R132 T132:Y132 T90:U90 Q175:Y187 Q174:R174 T174:Y174 Q173:R173 T173:Y173 Q375:Y382 Q374:R374 U374:Y374 Q340:Y341 Q338:R339 T338:Y339 U563:W563 T537:W537 P756:Y770 P755:S755 T755:Y755 P726:Y749 P725:R725 T725:Y725 T793:Y800 T801:V801 X801:Y801 Q389:Y392 R388:Y388 Q384:Y387 R383:Y383" unlocked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168D2-2E93-43FE-A078-23AE2BB13C2F}">
  <sheetPr>
    <pageSetUpPr fitToPage="1"/>
  </sheetPr>
  <dimension ref="A2:U83"/>
  <sheetViews>
    <sheetView showGridLines="0" view="pageBreakPreview" zoomScale="80" zoomScaleNormal="80" zoomScaleSheetLayoutView="80" workbookViewId="0">
      <selection activeCell="J16" sqref="J16"/>
    </sheetView>
  </sheetViews>
  <sheetFormatPr defaultColWidth="10" defaultRowHeight="12.75"/>
  <cols>
    <col min="1" max="1" width="11.875" style="679" customWidth="1"/>
    <col min="2" max="9" width="10.375" style="679" customWidth="1"/>
    <col min="10" max="10" width="23.5" style="679" customWidth="1"/>
    <col min="11" max="12" width="12.5" style="679" customWidth="1"/>
    <col min="13" max="13" width="14.625" style="679" bestFit="1" customWidth="1"/>
    <col min="14" max="14" width="11.625" style="679" customWidth="1"/>
    <col min="15" max="15" width="0" style="679" hidden="1" customWidth="1"/>
    <col min="16" max="16384" width="10" style="679"/>
  </cols>
  <sheetData>
    <row r="2" spans="1:15" ht="64.5" customHeight="1">
      <c r="A2" s="1017"/>
      <c r="B2" s="1017"/>
      <c r="C2" s="1017"/>
      <c r="D2" s="1018" t="s">
        <v>403</v>
      </c>
      <c r="E2" s="1018"/>
      <c r="F2" s="1018"/>
      <c r="G2" s="1018"/>
      <c r="H2" s="1018"/>
      <c r="I2" s="1018"/>
      <c r="J2" s="1018"/>
      <c r="K2" s="1018"/>
      <c r="L2" s="1018"/>
      <c r="M2" s="1018"/>
      <c r="N2" s="1018"/>
    </row>
    <row r="3" spans="1:15" ht="10.5" customHeight="1">
      <c r="A3" s="680"/>
      <c r="B3" s="680"/>
      <c r="C3" s="680"/>
      <c r="D3" s="681"/>
      <c r="E3" s="681"/>
      <c r="F3" s="681"/>
      <c r="G3" s="681"/>
      <c r="H3" s="681"/>
      <c r="I3" s="681"/>
      <c r="J3" s="681"/>
      <c r="K3" s="681"/>
      <c r="L3" s="681"/>
      <c r="M3" s="681"/>
      <c r="N3" s="681"/>
    </row>
    <row r="4" spans="1:15" ht="46.5" customHeight="1">
      <c r="A4" s="682" t="s">
        <v>404</v>
      </c>
      <c r="B4" s="682" t="s">
        <v>405</v>
      </c>
      <c r="C4" s="1019" t="s">
        <v>406</v>
      </c>
      <c r="D4" s="1019"/>
      <c r="E4" s="1019"/>
      <c r="F4" s="1019"/>
      <c r="G4" s="1019"/>
      <c r="H4" s="1019" t="s">
        <v>407</v>
      </c>
      <c r="I4" s="1019"/>
      <c r="J4" s="1019"/>
      <c r="K4" s="1019"/>
      <c r="L4" s="1019" t="s">
        <v>408</v>
      </c>
      <c r="M4" s="1019"/>
      <c r="N4" s="1019"/>
    </row>
    <row r="5" spans="1:15" ht="15.75" customHeight="1">
      <c r="A5" s="683" t="s">
        <v>409</v>
      </c>
      <c r="B5" s="683">
        <v>3675</v>
      </c>
      <c r="C5" s="1020" t="s">
        <v>410</v>
      </c>
      <c r="D5" s="1020"/>
      <c r="E5" s="1020"/>
      <c r="F5" s="1020"/>
      <c r="G5" s="1020"/>
      <c r="H5" s="1020" t="s">
        <v>411</v>
      </c>
      <c r="I5" s="1020"/>
      <c r="J5" s="1020"/>
      <c r="K5" s="1020"/>
      <c r="L5" s="1020" t="s">
        <v>412</v>
      </c>
      <c r="M5" s="1020"/>
      <c r="N5" s="1020"/>
      <c r="O5" s="679" t="str">
        <f>"Llave MEN "&amp;A5&amp;" - "&amp;C5&amp;" "&amp;H5&amp;" - DDP No. "&amp;B5</f>
        <v>Llave MEN FPAZ-09 - INSTUTUCION EDUCATIVA SAN GIL  EL COMIENZO  - DDP No. 3675</v>
      </c>
    </row>
    <row r="6" spans="1:15" ht="15.75" customHeight="1">
      <c r="A6" s="683" t="s">
        <v>413</v>
      </c>
      <c r="B6" s="683">
        <v>3676</v>
      </c>
      <c r="C6" s="1020" t="s">
        <v>414</v>
      </c>
      <c r="D6" s="1020"/>
      <c r="E6" s="1020"/>
      <c r="F6" s="1020"/>
      <c r="G6" s="1020"/>
      <c r="H6" s="1020" t="s">
        <v>415</v>
      </c>
      <c r="I6" s="1020"/>
      <c r="J6" s="1020"/>
      <c r="K6" s="1020"/>
      <c r="L6" s="1020" t="s">
        <v>412</v>
      </c>
      <c r="M6" s="1020"/>
      <c r="N6" s="1020"/>
      <c r="O6" s="679" t="str">
        <f t="shared" ref="O6:O11" si="0">"Llave MEN "&amp;A6&amp;" - "&amp;C6&amp;" "&amp;H6&amp;" - DDP No. "&amp;B6</f>
        <v>Llave MEN FPAZ-10 - INSTITUCION EDUCATIVA EL RECREO  LA GARITA  - DDP No. 3676</v>
      </c>
    </row>
    <row r="7" spans="1:15" ht="15.75" customHeight="1">
      <c r="A7" s="683" t="s">
        <v>416</v>
      </c>
      <c r="B7" s="683">
        <v>3677</v>
      </c>
      <c r="C7" s="1020" t="s">
        <v>414</v>
      </c>
      <c r="D7" s="1020"/>
      <c r="E7" s="1020"/>
      <c r="F7" s="1020"/>
      <c r="G7" s="1020"/>
      <c r="H7" s="1020" t="s">
        <v>417</v>
      </c>
      <c r="I7" s="1020"/>
      <c r="J7" s="1020"/>
      <c r="K7" s="1020"/>
      <c r="L7" s="1020" t="s">
        <v>412</v>
      </c>
      <c r="M7" s="1020"/>
      <c r="N7" s="1020"/>
      <c r="O7" s="679" t="str">
        <f t="shared" si="0"/>
        <v>Llave MEN FPAZ-11 - INSTITUCION EDUCATIVA EL RECREO  LA PITA  - DDP No. 3677</v>
      </c>
    </row>
    <row r="8" spans="1:15" ht="15.75" customHeight="1">
      <c r="A8" s="683" t="s">
        <v>418</v>
      </c>
      <c r="B8" s="683">
        <v>3674</v>
      </c>
      <c r="C8" s="1020" t="s">
        <v>419</v>
      </c>
      <c r="D8" s="1020"/>
      <c r="E8" s="1020"/>
      <c r="F8" s="1020"/>
      <c r="G8" s="1020"/>
      <c r="H8" s="1020" t="s">
        <v>420</v>
      </c>
      <c r="I8" s="1020"/>
      <c r="J8" s="1020"/>
      <c r="K8" s="1020"/>
      <c r="L8" s="1020" t="s">
        <v>412</v>
      </c>
      <c r="M8" s="1020"/>
      <c r="N8" s="1020"/>
      <c r="O8" s="679" t="str">
        <f t="shared" si="0"/>
        <v>Llave MEN FPAZ-08 - NUESTRA SEÑORA DEL CARMEN  SANTA RITA  - DDP No. 3674</v>
      </c>
    </row>
    <row r="9" spans="1:15" ht="15.75" customHeight="1">
      <c r="A9" s="684"/>
      <c r="B9" s="684"/>
      <c r="C9" s="1021"/>
      <c r="D9" s="1021"/>
      <c r="E9" s="1021"/>
      <c r="F9" s="1021"/>
      <c r="G9" s="1021"/>
      <c r="H9" s="1021"/>
      <c r="I9" s="1021"/>
      <c r="J9" s="1021"/>
      <c r="K9" s="1021"/>
      <c r="L9" s="1021"/>
      <c r="M9" s="1021"/>
      <c r="N9" s="1021"/>
      <c r="O9" s="679" t="str">
        <f t="shared" si="0"/>
        <v xml:space="preserve">Llave MEN  -   - DDP No. </v>
      </c>
    </row>
    <row r="10" spans="1:15" ht="15.75" customHeight="1">
      <c r="A10" s="684"/>
      <c r="B10" s="684"/>
      <c r="C10" s="1021"/>
      <c r="D10" s="1021"/>
      <c r="E10" s="1021"/>
      <c r="F10" s="1021"/>
      <c r="G10" s="1021"/>
      <c r="H10" s="1021"/>
      <c r="I10" s="1021"/>
      <c r="J10" s="1021"/>
      <c r="K10" s="1021"/>
      <c r="L10" s="1021"/>
      <c r="M10" s="1021"/>
      <c r="N10" s="1021"/>
      <c r="O10" s="679" t="str">
        <f t="shared" si="0"/>
        <v xml:space="preserve">Llave MEN  -   - DDP No. </v>
      </c>
    </row>
    <row r="11" spans="1:15" ht="15.75" customHeight="1">
      <c r="A11" s="684"/>
      <c r="B11" s="684"/>
      <c r="C11" s="1021"/>
      <c r="D11" s="1021"/>
      <c r="E11" s="1021"/>
      <c r="F11" s="1021"/>
      <c r="G11" s="1021"/>
      <c r="H11" s="1021"/>
      <c r="I11" s="1021"/>
      <c r="J11" s="1021"/>
      <c r="K11" s="1021"/>
      <c r="L11" s="1021"/>
      <c r="M11" s="1021"/>
      <c r="N11" s="1021"/>
      <c r="O11" s="679" t="str">
        <f t="shared" si="0"/>
        <v xml:space="preserve">Llave MEN  -   - DDP No. </v>
      </c>
    </row>
    <row r="12" spans="1:15" ht="17.25" customHeight="1"/>
    <row r="13" spans="1:15" ht="27" customHeight="1">
      <c r="A13" s="1022" t="s">
        <v>421</v>
      </c>
      <c r="B13" s="1023"/>
      <c r="C13" s="1023"/>
      <c r="D13" s="1023"/>
      <c r="E13" s="1023"/>
      <c r="F13" s="1023"/>
      <c r="G13" s="1023"/>
      <c r="H13" s="1023"/>
      <c r="I13" s="1023"/>
      <c r="J13" s="1023"/>
      <c r="K13" s="1023"/>
      <c r="L13" s="1023"/>
      <c r="M13" s="1023"/>
      <c r="N13" s="1024"/>
    </row>
    <row r="14" spans="1:15" ht="18.75" customHeight="1">
      <c r="A14" s="685" t="s">
        <v>422</v>
      </c>
      <c r="B14" s="1025" t="s">
        <v>423</v>
      </c>
      <c r="C14" s="1025"/>
      <c r="D14" s="1025"/>
      <c r="E14" s="1025"/>
      <c r="F14" s="1025"/>
      <c r="G14" s="1025"/>
      <c r="H14" s="1025"/>
      <c r="I14" s="1025"/>
      <c r="J14" s="686" t="s">
        <v>424</v>
      </c>
      <c r="K14" s="1025"/>
      <c r="L14" s="1025"/>
      <c r="M14" s="1026" t="s">
        <v>425</v>
      </c>
      <c r="N14" s="1026"/>
    </row>
    <row r="15" spans="1:15" ht="14.25">
      <c r="A15" s="687">
        <v>1</v>
      </c>
      <c r="B15" s="1034" t="s">
        <v>426</v>
      </c>
      <c r="C15" s="1035"/>
      <c r="D15" s="1035"/>
      <c r="E15" s="1035"/>
      <c r="F15" s="1035"/>
      <c r="G15" s="1035"/>
      <c r="H15" s="1035"/>
      <c r="I15" s="1036"/>
      <c r="J15" s="688">
        <f>+ROUNDUP(('ACTA PARCIAL OBRA'!Q388)*1.19,0)</f>
        <v>151297</v>
      </c>
      <c r="K15" s="1030"/>
      <c r="L15" s="1031"/>
      <c r="M15" s="1032">
        <f>IFERROR(+J15-K15,0)</f>
        <v>151297</v>
      </c>
      <c r="N15" s="1033"/>
    </row>
    <row r="16" spans="1:15" ht="14.25">
      <c r="A16" s="689">
        <f>+A15+1</f>
        <v>2</v>
      </c>
      <c r="B16" s="1027"/>
      <c r="C16" s="1028"/>
      <c r="D16" s="1028"/>
      <c r="E16" s="1028"/>
      <c r="F16" s="1028"/>
      <c r="G16" s="1028"/>
      <c r="H16" s="1028"/>
      <c r="I16" s="1029"/>
      <c r="J16" s="688"/>
      <c r="K16" s="1030"/>
      <c r="L16" s="1031"/>
      <c r="M16" s="1032">
        <f>IFERROR(+J16-K16,0)</f>
        <v>0</v>
      </c>
      <c r="N16" s="1033"/>
    </row>
    <row r="17" spans="1:14" ht="14.25">
      <c r="A17" s="689">
        <f t="shared" ref="A17:A20" si="1">+A16+1</f>
        <v>3</v>
      </c>
      <c r="B17" s="1027"/>
      <c r="C17" s="1028"/>
      <c r="D17" s="1028"/>
      <c r="E17" s="1028"/>
      <c r="F17" s="1028"/>
      <c r="G17" s="1028"/>
      <c r="H17" s="1028"/>
      <c r="I17" s="1029"/>
      <c r="J17" s="688"/>
      <c r="K17" s="1030"/>
      <c r="L17" s="1031"/>
      <c r="M17" s="1032">
        <f>IFERROR(+J17-K17,0)</f>
        <v>0</v>
      </c>
      <c r="N17" s="1033"/>
    </row>
    <row r="18" spans="1:14" ht="14.25">
      <c r="A18" s="689">
        <f t="shared" si="1"/>
        <v>4</v>
      </c>
      <c r="B18" s="1027"/>
      <c r="C18" s="1028"/>
      <c r="D18" s="1028"/>
      <c r="E18" s="1028"/>
      <c r="F18" s="1028"/>
      <c r="G18" s="1028"/>
      <c r="H18" s="1028"/>
      <c r="I18" s="1029"/>
      <c r="J18" s="688"/>
      <c r="K18" s="1030"/>
      <c r="L18" s="1031"/>
      <c r="M18" s="1032">
        <f t="shared" ref="M18:M20" si="2">IFERROR(+J18-K18,0)</f>
        <v>0</v>
      </c>
      <c r="N18" s="1033"/>
    </row>
    <row r="19" spans="1:14" ht="14.25">
      <c r="A19" s="689">
        <f t="shared" si="1"/>
        <v>5</v>
      </c>
      <c r="B19" s="1027"/>
      <c r="C19" s="1028"/>
      <c r="D19" s="1028"/>
      <c r="E19" s="1028"/>
      <c r="F19" s="1028"/>
      <c r="G19" s="1028"/>
      <c r="H19" s="1028"/>
      <c r="I19" s="1029"/>
      <c r="J19" s="688"/>
      <c r="K19" s="1030"/>
      <c r="L19" s="1031"/>
      <c r="M19" s="1032">
        <f t="shared" si="2"/>
        <v>0</v>
      </c>
      <c r="N19" s="1033"/>
    </row>
    <row r="20" spans="1:14" ht="14.25">
      <c r="A20" s="689">
        <f t="shared" si="1"/>
        <v>6</v>
      </c>
      <c r="B20" s="1027"/>
      <c r="C20" s="1028"/>
      <c r="D20" s="1028"/>
      <c r="E20" s="1028"/>
      <c r="F20" s="1028"/>
      <c r="G20" s="1028"/>
      <c r="H20" s="1028"/>
      <c r="I20" s="1029"/>
      <c r="J20" s="688"/>
      <c r="K20" s="1030"/>
      <c r="L20" s="1031"/>
      <c r="M20" s="1032">
        <f t="shared" si="2"/>
        <v>0</v>
      </c>
      <c r="N20" s="1033"/>
    </row>
    <row r="21" spans="1:14" ht="14.25">
      <c r="A21" s="1037" t="s">
        <v>427</v>
      </c>
      <c r="B21" s="1037"/>
      <c r="C21" s="1037"/>
      <c r="D21" s="1037"/>
      <c r="E21" s="1037"/>
      <c r="F21" s="1037"/>
      <c r="G21" s="1037"/>
      <c r="H21" s="1037"/>
      <c r="I21" s="1037"/>
      <c r="J21" s="688">
        <f>+ROUND(SUM(J15:J20),0)</f>
        <v>151297</v>
      </c>
      <c r="K21" s="1038"/>
      <c r="L21" s="1039"/>
      <c r="M21" s="1038">
        <f>SUM(M15:N20)</f>
        <v>151297</v>
      </c>
      <c r="N21" s="1039"/>
    </row>
    <row r="22" spans="1:14">
      <c r="A22" s="690"/>
      <c r="B22" s="691"/>
      <c r="C22" s="691"/>
      <c r="D22" s="691"/>
      <c r="E22" s="691"/>
      <c r="F22" s="691"/>
      <c r="G22" s="691"/>
      <c r="H22" s="692"/>
      <c r="I22" s="693"/>
      <c r="J22" s="694"/>
      <c r="K22" s="695"/>
      <c r="L22" s="695"/>
      <c r="M22" s="695"/>
      <c r="N22" s="695"/>
    </row>
    <row r="23" spans="1:14" ht="27" customHeight="1">
      <c r="A23" s="1022" t="s">
        <v>428</v>
      </c>
      <c r="B23" s="1023"/>
      <c r="C23" s="1023"/>
      <c r="D23" s="1023"/>
      <c r="E23" s="1023"/>
      <c r="F23" s="1023"/>
      <c r="G23" s="1023"/>
      <c r="H23" s="1023"/>
      <c r="I23" s="1023"/>
      <c r="J23" s="1023"/>
      <c r="K23" s="1023"/>
      <c r="L23" s="1023"/>
      <c r="M23" s="1023"/>
      <c r="N23" s="1024"/>
    </row>
    <row r="24" spans="1:14" ht="18.75" customHeight="1">
      <c r="A24" s="685" t="s">
        <v>422</v>
      </c>
      <c r="B24" s="1025" t="s">
        <v>423</v>
      </c>
      <c r="C24" s="1025"/>
      <c r="D24" s="1025"/>
      <c r="E24" s="1025"/>
      <c r="F24" s="1025"/>
      <c r="G24" s="1025"/>
      <c r="H24" s="1025"/>
      <c r="I24" s="1025"/>
      <c r="J24" s="686" t="s">
        <v>424</v>
      </c>
      <c r="K24" s="1025"/>
      <c r="L24" s="1025"/>
      <c r="M24" s="1026" t="s">
        <v>425</v>
      </c>
      <c r="N24" s="1026"/>
    </row>
    <row r="25" spans="1:14" ht="14.25">
      <c r="A25" s="687">
        <v>1</v>
      </c>
      <c r="B25" s="1034"/>
      <c r="C25" s="1035"/>
      <c r="D25" s="1035"/>
      <c r="E25" s="1035"/>
      <c r="F25" s="1035"/>
      <c r="G25" s="1035"/>
      <c r="H25" s="1035"/>
      <c r="I25" s="1036"/>
      <c r="J25" s="688"/>
      <c r="K25" s="1030"/>
      <c r="L25" s="1031"/>
      <c r="M25" s="1040">
        <f>IFERROR(+J25-K25,0)</f>
        <v>0</v>
      </c>
      <c r="N25" s="1041"/>
    </row>
    <row r="26" spans="1:14" ht="14.25">
      <c r="A26" s="689">
        <f>+A25+1</f>
        <v>2</v>
      </c>
      <c r="B26" s="1034"/>
      <c r="C26" s="1035"/>
      <c r="D26" s="1035"/>
      <c r="E26" s="1035"/>
      <c r="F26" s="1035"/>
      <c r="G26" s="1035"/>
      <c r="H26" s="1035"/>
      <c r="I26" s="1036"/>
      <c r="J26" s="688"/>
      <c r="K26" s="1030"/>
      <c r="L26" s="1031"/>
      <c r="M26" s="1040">
        <f>IFERROR(+J26-K26,0)</f>
        <v>0</v>
      </c>
      <c r="N26" s="1041"/>
    </row>
    <row r="27" spans="1:14" ht="14.25">
      <c r="A27" s="689">
        <f t="shared" ref="A27:A28" si="3">+A26+1</f>
        <v>3</v>
      </c>
      <c r="B27" s="1034"/>
      <c r="C27" s="1035"/>
      <c r="D27" s="1035"/>
      <c r="E27" s="1035"/>
      <c r="F27" s="1035"/>
      <c r="G27" s="1035"/>
      <c r="H27" s="1035"/>
      <c r="I27" s="1036"/>
      <c r="J27" s="688"/>
      <c r="K27" s="1030"/>
      <c r="L27" s="1031"/>
      <c r="M27" s="1040">
        <f>IFERROR(+J27-K27,0)</f>
        <v>0</v>
      </c>
      <c r="N27" s="1041"/>
    </row>
    <row r="28" spans="1:14" ht="14.25">
      <c r="A28" s="689">
        <f t="shared" si="3"/>
        <v>4</v>
      </c>
      <c r="B28" s="1034"/>
      <c r="C28" s="1035"/>
      <c r="D28" s="1035"/>
      <c r="E28" s="1035"/>
      <c r="F28" s="1035"/>
      <c r="G28" s="1035"/>
      <c r="H28" s="1035"/>
      <c r="I28" s="1036"/>
      <c r="J28" s="688"/>
      <c r="K28" s="1030"/>
      <c r="L28" s="1031"/>
      <c r="M28" s="1040">
        <f t="shared" ref="M28" si="4">IFERROR(+J28-K28,0)</f>
        <v>0</v>
      </c>
      <c r="N28" s="1041"/>
    </row>
    <row r="29" spans="1:14" ht="14.25">
      <c r="A29" s="1037" t="s">
        <v>427</v>
      </c>
      <c r="B29" s="1037"/>
      <c r="C29" s="1037"/>
      <c r="D29" s="1037"/>
      <c r="E29" s="1037"/>
      <c r="F29" s="1037"/>
      <c r="G29" s="1037"/>
      <c r="H29" s="1037"/>
      <c r="I29" s="1037"/>
      <c r="J29" s="688">
        <f>SUM(J25:J28)</f>
        <v>0</v>
      </c>
      <c r="K29" s="1038"/>
      <c r="L29" s="1039"/>
      <c r="M29" s="1038">
        <f>SUM(M25:N28)</f>
        <v>0</v>
      </c>
      <c r="N29" s="1039"/>
    </row>
    <row r="30" spans="1:14">
      <c r="A30" s="696"/>
      <c r="B30" s="697"/>
      <c r="C30" s="697"/>
      <c r="D30" s="697"/>
      <c r="E30" s="697"/>
      <c r="F30" s="697"/>
      <c r="G30" s="697"/>
      <c r="H30" s="698"/>
      <c r="I30" s="699"/>
      <c r="J30" s="700"/>
      <c r="K30" s="701"/>
      <c r="L30" s="701"/>
      <c r="M30" s="701"/>
      <c r="N30" s="701"/>
    </row>
    <row r="31" spans="1:14">
      <c r="A31" s="696"/>
      <c r="B31" s="697"/>
      <c r="C31" s="697"/>
      <c r="D31" s="697"/>
      <c r="E31" s="697"/>
      <c r="F31" s="697"/>
      <c r="G31" s="697"/>
      <c r="H31" s="698"/>
      <c r="I31" s="699"/>
      <c r="J31" s="700"/>
      <c r="K31" s="701"/>
      <c r="L31" s="701"/>
      <c r="M31" s="701"/>
      <c r="N31" s="701"/>
    </row>
    <row r="32" spans="1:14" ht="27" customHeight="1">
      <c r="A32" s="1022" t="s">
        <v>429</v>
      </c>
      <c r="B32" s="1023"/>
      <c r="C32" s="1023"/>
      <c r="D32" s="1023"/>
      <c r="E32" s="1023"/>
      <c r="F32" s="1023"/>
      <c r="G32" s="1023"/>
      <c r="H32" s="1023"/>
      <c r="I32" s="1023"/>
      <c r="J32" s="1023"/>
      <c r="K32" s="1023"/>
      <c r="L32" s="1023"/>
      <c r="M32" s="1023"/>
      <c r="N32" s="1024"/>
    </row>
    <row r="33" spans="1:14" ht="18.75" customHeight="1">
      <c r="A33" s="685" t="s">
        <v>422</v>
      </c>
      <c r="B33" s="1025" t="s">
        <v>423</v>
      </c>
      <c r="C33" s="1025"/>
      <c r="D33" s="1025"/>
      <c r="E33" s="1025"/>
      <c r="F33" s="1025"/>
      <c r="G33" s="1025"/>
      <c r="H33" s="1025"/>
      <c r="I33" s="1025"/>
      <c r="J33" s="686" t="s">
        <v>424</v>
      </c>
      <c r="K33" s="1025"/>
      <c r="L33" s="1025"/>
      <c r="M33" s="1026" t="s">
        <v>425</v>
      </c>
      <c r="N33" s="1026"/>
    </row>
    <row r="34" spans="1:14" ht="14.25">
      <c r="A34" s="687">
        <v>1</v>
      </c>
      <c r="B34" s="1034"/>
      <c r="C34" s="1035"/>
      <c r="D34" s="1035"/>
      <c r="E34" s="1035"/>
      <c r="F34" s="1035"/>
      <c r="G34" s="1035"/>
      <c r="H34" s="1035"/>
      <c r="I34" s="1036"/>
      <c r="J34" s="688"/>
      <c r="K34" s="1030"/>
      <c r="L34" s="1031"/>
      <c r="M34" s="1040">
        <f>IFERROR(+J34-K34,0)</f>
        <v>0</v>
      </c>
      <c r="N34" s="1041"/>
    </row>
    <row r="35" spans="1:14" ht="14.25">
      <c r="A35" s="689">
        <f>+A34+1</f>
        <v>2</v>
      </c>
      <c r="B35" s="1034"/>
      <c r="C35" s="1035"/>
      <c r="D35" s="1035"/>
      <c r="E35" s="1035"/>
      <c r="F35" s="1035"/>
      <c r="G35" s="1035"/>
      <c r="H35" s="1035"/>
      <c r="I35" s="1036"/>
      <c r="J35" s="688"/>
      <c r="K35" s="1030"/>
      <c r="L35" s="1031"/>
      <c r="M35" s="1040">
        <f>IFERROR(+J35-K35,0)</f>
        <v>0</v>
      </c>
      <c r="N35" s="1041"/>
    </row>
    <row r="36" spans="1:14" ht="14.25">
      <c r="A36" s="689">
        <f t="shared" ref="A36:A37" si="5">+A35+1</f>
        <v>3</v>
      </c>
      <c r="B36" s="1034"/>
      <c r="C36" s="1035"/>
      <c r="D36" s="1035"/>
      <c r="E36" s="1035"/>
      <c r="F36" s="1035"/>
      <c r="G36" s="1035"/>
      <c r="H36" s="1035"/>
      <c r="I36" s="1036"/>
      <c r="J36" s="688"/>
      <c r="K36" s="1030"/>
      <c r="L36" s="1031"/>
      <c r="M36" s="1040">
        <f>IFERROR(+J36-K36,0)</f>
        <v>0</v>
      </c>
      <c r="N36" s="1041"/>
    </row>
    <row r="37" spans="1:14" ht="14.25">
      <c r="A37" s="689">
        <f t="shared" si="5"/>
        <v>4</v>
      </c>
      <c r="B37" s="1034"/>
      <c r="C37" s="1035"/>
      <c r="D37" s="1035"/>
      <c r="E37" s="1035"/>
      <c r="F37" s="1035"/>
      <c r="G37" s="1035"/>
      <c r="H37" s="1035"/>
      <c r="I37" s="1036"/>
      <c r="J37" s="688"/>
      <c r="K37" s="1030"/>
      <c r="L37" s="1031"/>
      <c r="M37" s="1040">
        <f t="shared" ref="M37" si="6">IFERROR(+J37-K37,0)</f>
        <v>0</v>
      </c>
      <c r="N37" s="1041"/>
    </row>
    <row r="38" spans="1:14" ht="14.25">
      <c r="A38" s="1037" t="s">
        <v>427</v>
      </c>
      <c r="B38" s="1037"/>
      <c r="C38" s="1037"/>
      <c r="D38" s="1037"/>
      <c r="E38" s="1037"/>
      <c r="F38" s="1037"/>
      <c r="G38" s="1037"/>
      <c r="H38" s="1037"/>
      <c r="I38" s="1037"/>
      <c r="J38" s="688">
        <f>SUM(J34:J37)</f>
        <v>0</v>
      </c>
      <c r="K38" s="1038"/>
      <c r="L38" s="1039"/>
      <c r="M38" s="1038">
        <f>SUM(M34:N37)</f>
        <v>0</v>
      </c>
      <c r="N38" s="1039"/>
    </row>
    <row r="40" spans="1:14" ht="24.75" customHeight="1">
      <c r="A40" s="1022" t="s">
        <v>430</v>
      </c>
      <c r="B40" s="1023"/>
      <c r="C40" s="1023"/>
      <c r="D40" s="1023"/>
      <c r="E40" s="1023"/>
      <c r="F40" s="1023"/>
      <c r="G40" s="1023"/>
      <c r="H40" s="1023"/>
      <c r="I40" s="1023"/>
      <c r="J40" s="1023"/>
      <c r="K40" s="1023"/>
      <c r="L40" s="1023"/>
      <c r="M40" s="1023"/>
      <c r="N40" s="1024"/>
    </row>
    <row r="41" spans="1:14" ht="21" customHeight="1">
      <c r="A41" s="685" t="s">
        <v>422</v>
      </c>
      <c r="B41" s="1025" t="s">
        <v>423</v>
      </c>
      <c r="C41" s="1025"/>
      <c r="D41" s="1025"/>
      <c r="E41" s="1025"/>
      <c r="F41" s="1025"/>
      <c r="G41" s="1025"/>
      <c r="H41" s="1025"/>
      <c r="I41" s="1025"/>
      <c r="J41" s="686" t="s">
        <v>424</v>
      </c>
      <c r="K41" s="1025" t="s">
        <v>431</v>
      </c>
      <c r="L41" s="1025"/>
      <c r="M41" s="1026" t="s">
        <v>425</v>
      </c>
      <c r="N41" s="1026"/>
    </row>
    <row r="42" spans="1:14" ht="14.25">
      <c r="A42" s="687">
        <v>1</v>
      </c>
      <c r="B42" s="1034" t="s">
        <v>432</v>
      </c>
      <c r="C42" s="1035"/>
      <c r="D42" s="1035"/>
      <c r="E42" s="1035"/>
      <c r="F42" s="1035"/>
      <c r="G42" s="1035"/>
      <c r="H42" s="1035"/>
      <c r="I42" s="1036"/>
      <c r="J42" s="688">
        <f>+ROUNDDOWN(('ACTA PARCIAL OBRA'!Q187)*1.32,0)</f>
        <v>40147742</v>
      </c>
      <c r="K42" s="1032">
        <f>IFERROR(ROUND(J42*#REF!,0),0)</f>
        <v>0</v>
      </c>
      <c r="L42" s="1033"/>
      <c r="M42" s="1032">
        <f t="shared" ref="M42:M47" si="7">IFERROR(+J42-K42,0)</f>
        <v>40147742</v>
      </c>
      <c r="N42" s="1033"/>
    </row>
    <row r="43" spans="1:14" ht="16.5" customHeight="1">
      <c r="A43" s="689">
        <f>+A42+1</f>
        <v>2</v>
      </c>
      <c r="B43" s="1042"/>
      <c r="C43" s="1043"/>
      <c r="D43" s="1043"/>
      <c r="E43" s="1043"/>
      <c r="F43" s="1043"/>
      <c r="G43" s="1043"/>
      <c r="H43" s="1043"/>
      <c r="I43" s="1044"/>
      <c r="J43" s="688"/>
      <c r="K43" s="1032">
        <f>IFERROR(ROUND(J43*#REF!,0),0)</f>
        <v>0</v>
      </c>
      <c r="L43" s="1033"/>
      <c r="M43" s="1032">
        <f t="shared" si="7"/>
        <v>0</v>
      </c>
      <c r="N43" s="1033"/>
    </row>
    <row r="44" spans="1:14" ht="16.5" customHeight="1">
      <c r="A44" s="689">
        <f t="shared" ref="A44:A47" si="8">+A43+1</f>
        <v>3</v>
      </c>
      <c r="B44" s="1042"/>
      <c r="C44" s="1043"/>
      <c r="D44" s="1043"/>
      <c r="E44" s="1043"/>
      <c r="F44" s="1043"/>
      <c r="G44" s="1043"/>
      <c r="H44" s="1043"/>
      <c r="I44" s="1044"/>
      <c r="J44" s="688"/>
      <c r="K44" s="1032">
        <f>IFERROR(ROUND(J44*#REF!,0),0)</f>
        <v>0</v>
      </c>
      <c r="L44" s="1033"/>
      <c r="M44" s="1032">
        <f t="shared" si="7"/>
        <v>0</v>
      </c>
      <c r="N44" s="1033"/>
    </row>
    <row r="45" spans="1:14" ht="15" customHeight="1">
      <c r="A45" s="689">
        <f t="shared" si="8"/>
        <v>4</v>
      </c>
      <c r="B45" s="1042"/>
      <c r="C45" s="1043"/>
      <c r="D45" s="1043"/>
      <c r="E45" s="1043"/>
      <c r="F45" s="1043"/>
      <c r="G45" s="1043"/>
      <c r="H45" s="1043"/>
      <c r="I45" s="1044"/>
      <c r="J45" s="688"/>
      <c r="K45" s="1032">
        <f>IFERROR(ROUND(J45*#REF!,0),0)</f>
        <v>0</v>
      </c>
      <c r="L45" s="1033"/>
      <c r="M45" s="1032">
        <f t="shared" si="7"/>
        <v>0</v>
      </c>
      <c r="N45" s="1033"/>
    </row>
    <row r="46" spans="1:14" ht="14.25">
      <c r="A46" s="689">
        <f t="shared" si="8"/>
        <v>5</v>
      </c>
      <c r="B46" s="1034"/>
      <c r="C46" s="1035"/>
      <c r="D46" s="1035"/>
      <c r="E46" s="1035"/>
      <c r="F46" s="1035"/>
      <c r="G46" s="1035"/>
      <c r="H46" s="1035"/>
      <c r="I46" s="1036"/>
      <c r="J46" s="688"/>
      <c r="K46" s="1032">
        <f>IFERROR(ROUND(J46*#REF!,0),0)</f>
        <v>0</v>
      </c>
      <c r="L46" s="1033"/>
      <c r="M46" s="1032">
        <f t="shared" si="7"/>
        <v>0</v>
      </c>
      <c r="N46" s="1033"/>
    </row>
    <row r="47" spans="1:14" ht="14.25">
      <c r="A47" s="689">
        <f t="shared" si="8"/>
        <v>6</v>
      </c>
      <c r="B47" s="1027"/>
      <c r="C47" s="1028"/>
      <c r="D47" s="1028"/>
      <c r="E47" s="1028"/>
      <c r="F47" s="1028"/>
      <c r="G47" s="1028"/>
      <c r="H47" s="1028"/>
      <c r="I47" s="1029"/>
      <c r="J47" s="688"/>
      <c r="K47" s="1032">
        <f>IFERROR(ROUND(J47*#REF!,0),0)</f>
        <v>0</v>
      </c>
      <c r="L47" s="1033"/>
      <c r="M47" s="1032">
        <f t="shared" si="7"/>
        <v>0</v>
      </c>
      <c r="N47" s="1033"/>
    </row>
    <row r="48" spans="1:14">
      <c r="A48" s="1037" t="s">
        <v>427</v>
      </c>
      <c r="B48" s="1037"/>
      <c r="C48" s="1037"/>
      <c r="D48" s="1037"/>
      <c r="E48" s="1037"/>
      <c r="F48" s="1037"/>
      <c r="G48" s="1037"/>
      <c r="H48" s="1037"/>
      <c r="I48" s="1037"/>
      <c r="J48" s="702">
        <f>SUM(J42:J47)</f>
        <v>40147742</v>
      </c>
      <c r="K48" s="1038">
        <f>SUM(K42:L47)</f>
        <v>0</v>
      </c>
      <c r="L48" s="1039"/>
      <c r="M48" s="1038">
        <f>SUM(M42:N47)</f>
        <v>40147742</v>
      </c>
      <c r="N48" s="1039"/>
    </row>
    <row r="50" spans="1:14" ht="28.5" customHeight="1">
      <c r="A50" s="1022" t="s">
        <v>433</v>
      </c>
      <c r="B50" s="1023"/>
      <c r="C50" s="1023"/>
      <c r="D50" s="1023"/>
      <c r="E50" s="1023"/>
      <c r="F50" s="1023"/>
      <c r="G50" s="1023"/>
      <c r="H50" s="1023"/>
      <c r="I50" s="1023"/>
      <c r="J50" s="1023"/>
      <c r="K50" s="1023"/>
      <c r="L50" s="1023"/>
      <c r="M50" s="1023"/>
      <c r="N50" s="1024"/>
    </row>
    <row r="51" spans="1:14" ht="20.25" customHeight="1">
      <c r="A51" s="685" t="s">
        <v>422</v>
      </c>
      <c r="B51" s="1025" t="s">
        <v>423</v>
      </c>
      <c r="C51" s="1025"/>
      <c r="D51" s="1025"/>
      <c r="E51" s="1025"/>
      <c r="F51" s="1025"/>
      <c r="G51" s="1025"/>
      <c r="H51" s="1025"/>
      <c r="I51" s="1025"/>
      <c r="J51" s="686" t="s">
        <v>424</v>
      </c>
      <c r="K51" s="1025" t="s">
        <v>431</v>
      </c>
      <c r="L51" s="1025"/>
      <c r="M51" s="1026" t="s">
        <v>425</v>
      </c>
      <c r="N51" s="1026"/>
    </row>
    <row r="52" spans="1:14" ht="14.25">
      <c r="A52" s="687">
        <v>1</v>
      </c>
      <c r="B52" s="1034" t="s">
        <v>434</v>
      </c>
      <c r="C52" s="1035"/>
      <c r="D52" s="1035"/>
      <c r="E52" s="1035"/>
      <c r="F52" s="1035"/>
      <c r="G52" s="1035"/>
      <c r="H52" s="1035"/>
      <c r="I52" s="1036"/>
      <c r="J52" s="688">
        <f>+ROUNDDOWN(('ACTA PARCIAL OBRA'!Q373)*1.32,0)</f>
        <v>76862883</v>
      </c>
      <c r="K52" s="1032">
        <f>IFERROR(ROUND(J52*#REF!,0),0)</f>
        <v>0</v>
      </c>
      <c r="L52" s="1033"/>
      <c r="M52" s="1032">
        <f t="shared" ref="M52:M57" si="9">IFERROR(+J52-K52,0)</f>
        <v>76862883</v>
      </c>
      <c r="N52" s="1033"/>
    </row>
    <row r="53" spans="1:14" ht="14.25">
      <c r="A53" s="689">
        <f>+A52+1</f>
        <v>2</v>
      </c>
      <c r="B53" s="1034" t="s">
        <v>426</v>
      </c>
      <c r="C53" s="1035"/>
      <c r="D53" s="1035"/>
      <c r="E53" s="1035"/>
      <c r="F53" s="1035"/>
      <c r="G53" s="1035"/>
      <c r="H53" s="1035"/>
      <c r="I53" s="1036"/>
      <c r="J53" s="688">
        <f>+ROUNDDOWN(('ACTA PARCIAL OBRA'!Q562)*1.32,0)</f>
        <v>102500654</v>
      </c>
      <c r="K53" s="1032">
        <f>IFERROR(ROUND(J53*#REF!,0),0)</f>
        <v>0</v>
      </c>
      <c r="L53" s="1033"/>
      <c r="M53" s="1032">
        <f t="shared" si="9"/>
        <v>102500654</v>
      </c>
      <c r="N53" s="1033"/>
    </row>
    <row r="54" spans="1:14" ht="14.25">
      <c r="A54" s="689">
        <f t="shared" ref="A54:A57" si="10">+A53+1</f>
        <v>3</v>
      </c>
      <c r="B54" s="1027" t="s">
        <v>435</v>
      </c>
      <c r="C54" s="1028"/>
      <c r="D54" s="1028"/>
      <c r="E54" s="1028"/>
      <c r="F54" s="1028"/>
      <c r="G54" s="1028"/>
      <c r="H54" s="1028"/>
      <c r="I54" s="1029"/>
      <c r="J54" s="688">
        <f>+ROUNDUP(('ACTA PARCIAL OBRA'!Q756)*1.32,0)</f>
        <v>100664021</v>
      </c>
      <c r="K54" s="1032">
        <f>IFERROR(ROUND(J54*#REF!,0),0)</f>
        <v>0</v>
      </c>
      <c r="L54" s="1033"/>
      <c r="M54" s="1032">
        <f t="shared" si="9"/>
        <v>100664021</v>
      </c>
      <c r="N54" s="1033"/>
    </row>
    <row r="55" spans="1:14" ht="14.25">
      <c r="A55" s="689">
        <f t="shared" si="10"/>
        <v>4</v>
      </c>
      <c r="B55" s="1027"/>
      <c r="C55" s="1028"/>
      <c r="D55" s="1028"/>
      <c r="E55" s="1028"/>
      <c r="F55" s="1028"/>
      <c r="G55" s="1028"/>
      <c r="H55" s="1028"/>
      <c r="I55" s="1029"/>
      <c r="J55" s="688"/>
      <c r="K55" s="1032">
        <f>IFERROR(ROUND(J55*#REF!,0),0)</f>
        <v>0</v>
      </c>
      <c r="L55" s="1033"/>
      <c r="M55" s="1032">
        <f t="shared" si="9"/>
        <v>0</v>
      </c>
      <c r="N55" s="1033"/>
    </row>
    <row r="56" spans="1:14" ht="14.25">
      <c r="A56" s="689">
        <f t="shared" si="10"/>
        <v>5</v>
      </c>
      <c r="B56" s="1027"/>
      <c r="C56" s="1028"/>
      <c r="D56" s="1028"/>
      <c r="E56" s="1028"/>
      <c r="F56" s="1028"/>
      <c r="G56" s="1028"/>
      <c r="H56" s="1028"/>
      <c r="I56" s="1029"/>
      <c r="J56" s="688"/>
      <c r="K56" s="1032">
        <f>IFERROR(ROUND(J56*#REF!,0),0)</f>
        <v>0</v>
      </c>
      <c r="L56" s="1033"/>
      <c r="M56" s="1032">
        <f t="shared" si="9"/>
        <v>0</v>
      </c>
      <c r="N56" s="1033"/>
    </row>
    <row r="57" spans="1:14" ht="14.25">
      <c r="A57" s="689">
        <f t="shared" si="10"/>
        <v>6</v>
      </c>
      <c r="B57" s="1027"/>
      <c r="C57" s="1028"/>
      <c r="D57" s="1028"/>
      <c r="E57" s="1028"/>
      <c r="F57" s="1028"/>
      <c r="G57" s="1028"/>
      <c r="H57" s="1028"/>
      <c r="I57" s="1029"/>
      <c r="J57" s="688"/>
      <c r="K57" s="1032">
        <f>IFERROR(ROUND(J57*#REF!,0),0)</f>
        <v>0</v>
      </c>
      <c r="L57" s="1033"/>
      <c r="M57" s="1032">
        <f t="shared" si="9"/>
        <v>0</v>
      </c>
      <c r="N57" s="1033"/>
    </row>
    <row r="58" spans="1:14">
      <c r="A58" s="1037" t="s">
        <v>427</v>
      </c>
      <c r="B58" s="1037"/>
      <c r="C58" s="1037"/>
      <c r="D58" s="1037"/>
      <c r="E58" s="1037"/>
      <c r="F58" s="1037"/>
      <c r="G58" s="1037"/>
      <c r="H58" s="1037"/>
      <c r="I58" s="1037"/>
      <c r="J58" s="702">
        <f>SUM(J52:J57)</f>
        <v>280027558</v>
      </c>
      <c r="K58" s="1038">
        <f>SUM(K52:L57)</f>
        <v>0</v>
      </c>
      <c r="L58" s="1039"/>
      <c r="M58" s="1038">
        <f>SUM(M52:N57)</f>
        <v>280027558</v>
      </c>
      <c r="N58" s="1039"/>
    </row>
    <row r="60" spans="1:14" ht="27" customHeight="1">
      <c r="A60" s="1022" t="s">
        <v>436</v>
      </c>
      <c r="B60" s="1023"/>
      <c r="C60" s="1023"/>
      <c r="D60" s="1023"/>
      <c r="E60" s="1023"/>
      <c r="F60" s="1023"/>
      <c r="G60" s="1023"/>
      <c r="H60" s="1023"/>
      <c r="I60" s="1023"/>
      <c r="J60" s="1023"/>
      <c r="K60" s="1023"/>
      <c r="L60" s="1023"/>
      <c r="M60" s="1023"/>
      <c r="N60" s="1024"/>
    </row>
    <row r="61" spans="1:14" ht="20.25" customHeight="1">
      <c r="A61" s="685" t="s">
        <v>422</v>
      </c>
      <c r="B61" s="1025" t="s">
        <v>423</v>
      </c>
      <c r="C61" s="1025"/>
      <c r="D61" s="1025"/>
      <c r="E61" s="1025"/>
      <c r="F61" s="1025"/>
      <c r="G61" s="1025"/>
      <c r="H61" s="1025"/>
      <c r="I61" s="1025"/>
      <c r="J61" s="686" t="s">
        <v>424</v>
      </c>
      <c r="K61" s="1025" t="s">
        <v>431</v>
      </c>
      <c r="L61" s="1025"/>
      <c r="M61" s="1026" t="s">
        <v>425</v>
      </c>
      <c r="N61" s="1026"/>
    </row>
    <row r="62" spans="1:14" ht="14.25">
      <c r="A62" s="687">
        <v>1</v>
      </c>
      <c r="B62" s="1027"/>
      <c r="C62" s="1028"/>
      <c r="D62" s="1028"/>
      <c r="E62" s="1028"/>
      <c r="F62" s="1028"/>
      <c r="G62" s="1028"/>
      <c r="H62" s="1028"/>
      <c r="I62" s="1029"/>
      <c r="J62" s="688"/>
      <c r="K62" s="1032">
        <f>IFERROR(ROUNDDOWN(J62*#REF!,0),0)</f>
        <v>0</v>
      </c>
      <c r="L62" s="1033"/>
      <c r="M62" s="1032">
        <f t="shared" ref="M62:M67" si="11">IFERROR(+J62-K62,0)</f>
        <v>0</v>
      </c>
      <c r="N62" s="1033"/>
    </row>
    <row r="63" spans="1:14" ht="14.25">
      <c r="A63" s="689">
        <f>+A62+1</f>
        <v>2</v>
      </c>
      <c r="B63" s="1027"/>
      <c r="C63" s="1028"/>
      <c r="D63" s="1028"/>
      <c r="E63" s="1028"/>
      <c r="F63" s="1028"/>
      <c r="G63" s="1028"/>
      <c r="H63" s="1028"/>
      <c r="I63" s="1029"/>
      <c r="J63" s="688"/>
      <c r="K63" s="1032">
        <f>IFERROR(ROUNDDOWN(J63*#REF!,0),0)</f>
        <v>0</v>
      </c>
      <c r="L63" s="1033"/>
      <c r="M63" s="1032">
        <f t="shared" si="11"/>
        <v>0</v>
      </c>
      <c r="N63" s="1033"/>
    </row>
    <row r="64" spans="1:14" ht="14.25">
      <c r="A64" s="689">
        <f t="shared" ref="A64:A67" si="12">+A63+1</f>
        <v>3</v>
      </c>
      <c r="B64" s="1027"/>
      <c r="C64" s="1028"/>
      <c r="D64" s="1028"/>
      <c r="E64" s="1028"/>
      <c r="F64" s="1028"/>
      <c r="G64" s="1028"/>
      <c r="H64" s="1028"/>
      <c r="I64" s="1029"/>
      <c r="J64" s="688"/>
      <c r="K64" s="1032">
        <f>IFERROR(ROUNDDOWN(J64*#REF!,0),0)</f>
        <v>0</v>
      </c>
      <c r="L64" s="1033"/>
      <c r="M64" s="1032">
        <f t="shared" si="11"/>
        <v>0</v>
      </c>
      <c r="N64" s="1033"/>
    </row>
    <row r="65" spans="1:21" ht="14.25">
      <c r="A65" s="689">
        <f t="shared" si="12"/>
        <v>4</v>
      </c>
      <c r="B65" s="1027"/>
      <c r="C65" s="1028"/>
      <c r="D65" s="1028"/>
      <c r="E65" s="1028"/>
      <c r="F65" s="1028"/>
      <c r="G65" s="1028"/>
      <c r="H65" s="1028"/>
      <c r="I65" s="1029"/>
      <c r="J65" s="688"/>
      <c r="K65" s="1032">
        <f>IFERROR(ROUNDDOWN(J65*#REF!,0),0)</f>
        <v>0</v>
      </c>
      <c r="L65" s="1033"/>
      <c r="M65" s="1032">
        <f t="shared" si="11"/>
        <v>0</v>
      </c>
      <c r="N65" s="1033"/>
    </row>
    <row r="66" spans="1:21" ht="14.25">
      <c r="A66" s="689">
        <f t="shared" si="12"/>
        <v>5</v>
      </c>
      <c r="B66" s="1027"/>
      <c r="C66" s="1028"/>
      <c r="D66" s="1028"/>
      <c r="E66" s="1028"/>
      <c r="F66" s="1028"/>
      <c r="G66" s="1028"/>
      <c r="H66" s="1028"/>
      <c r="I66" s="1029"/>
      <c r="J66" s="688"/>
      <c r="K66" s="1032">
        <f>IFERROR(ROUNDDOWN(J66*#REF!,0),0)</f>
        <v>0</v>
      </c>
      <c r="L66" s="1033"/>
      <c r="M66" s="1032">
        <f t="shared" si="11"/>
        <v>0</v>
      </c>
      <c r="N66" s="1033"/>
    </row>
    <row r="67" spans="1:21" ht="14.25">
      <c r="A67" s="689">
        <f t="shared" si="12"/>
        <v>6</v>
      </c>
      <c r="B67" s="1027"/>
      <c r="C67" s="1028"/>
      <c r="D67" s="1028"/>
      <c r="E67" s="1028"/>
      <c r="F67" s="1028"/>
      <c r="G67" s="1028"/>
      <c r="H67" s="1028"/>
      <c r="I67" s="1029"/>
      <c r="J67" s="688"/>
      <c r="K67" s="1032">
        <f>IFERROR(ROUNDDOWN(J67*#REF!,0),0)</f>
        <v>0</v>
      </c>
      <c r="L67" s="1033"/>
      <c r="M67" s="1032">
        <f t="shared" si="11"/>
        <v>0</v>
      </c>
      <c r="N67" s="1033"/>
    </row>
    <row r="68" spans="1:21">
      <c r="A68" s="1037" t="s">
        <v>427</v>
      </c>
      <c r="B68" s="1037"/>
      <c r="C68" s="1037"/>
      <c r="D68" s="1037"/>
      <c r="E68" s="1037"/>
      <c r="F68" s="1037"/>
      <c r="G68" s="1037"/>
      <c r="H68" s="1037"/>
      <c r="I68" s="1037"/>
      <c r="J68" s="702">
        <f>SUM(J62:J67)</f>
        <v>0</v>
      </c>
      <c r="K68" s="1038">
        <f>SUM(K62:L67)</f>
        <v>0</v>
      </c>
      <c r="L68" s="1039"/>
      <c r="M68" s="1038">
        <f>SUM(M62:N67)</f>
        <v>0</v>
      </c>
      <c r="N68" s="1039"/>
    </row>
    <row r="70" spans="1:21" ht="14.25" customHeight="1">
      <c r="A70" s="1045" t="s">
        <v>437</v>
      </c>
      <c r="B70" s="1046"/>
      <c r="C70" s="1046"/>
      <c r="D70" s="1046"/>
      <c r="E70" s="1046"/>
      <c r="F70" s="1046"/>
      <c r="G70" s="1046"/>
      <c r="H70" s="1046"/>
      <c r="I70" s="1046"/>
      <c r="J70" s="703">
        <f>+J68+J58+J48+J38+J29+J21</f>
        <v>320326597</v>
      </c>
      <c r="K70" s="1047">
        <f>+K68+K58+K48+K21</f>
        <v>0</v>
      </c>
      <c r="L70" s="1048"/>
      <c r="M70" s="1047">
        <f>+M68+M58+M48+M21</f>
        <v>320326597</v>
      </c>
      <c r="N70" s="1048"/>
    </row>
    <row r="71" spans="1:21">
      <c r="M71" s="704"/>
      <c r="N71" s="705"/>
    </row>
    <row r="72" spans="1:21" hidden="1">
      <c r="N72" s="706"/>
    </row>
    <row r="73" spans="1:21" hidden="1">
      <c r="N73" s="706"/>
    </row>
    <row r="74" spans="1:21" ht="26.25" customHeight="1">
      <c r="B74" s="1052" t="s">
        <v>438</v>
      </c>
      <c r="C74" s="1052"/>
      <c r="D74" s="1053" t="s">
        <v>439</v>
      </c>
      <c r="E74" s="1053"/>
      <c r="F74" s="1053"/>
      <c r="G74" s="1053"/>
      <c r="H74" s="1053"/>
      <c r="J74" s="1054" t="s">
        <v>440</v>
      </c>
      <c r="K74" s="1054"/>
      <c r="L74" s="1054"/>
      <c r="M74" s="1054"/>
      <c r="N74" s="706"/>
    </row>
    <row r="75" spans="1:21">
      <c r="N75" s="706"/>
    </row>
    <row r="76" spans="1:21">
      <c r="A76" s="707"/>
      <c r="B76" s="708"/>
      <c r="C76" s="708"/>
      <c r="D76" s="708"/>
      <c r="E76" s="708"/>
      <c r="F76" s="708"/>
      <c r="G76" s="708"/>
      <c r="H76" s="709"/>
      <c r="I76" s="710"/>
      <c r="K76" s="711"/>
      <c r="L76" s="712"/>
      <c r="M76" s="711"/>
      <c r="N76" s="713"/>
      <c r="O76" s="711"/>
      <c r="P76" s="711"/>
      <c r="Q76" s="711"/>
      <c r="R76" s="711"/>
      <c r="S76" s="711"/>
      <c r="T76" s="711"/>
      <c r="U76" s="711"/>
    </row>
    <row r="77" spans="1:21">
      <c r="A77" s="707"/>
      <c r="B77" s="708"/>
      <c r="C77" s="708"/>
      <c r="D77" s="708"/>
      <c r="E77" s="708"/>
      <c r="F77" s="708"/>
      <c r="G77" s="708"/>
      <c r="H77" s="709"/>
      <c r="I77" s="710"/>
      <c r="J77" s="708"/>
      <c r="K77" s="711"/>
      <c r="L77" s="712"/>
      <c r="M77" s="712"/>
      <c r="N77" s="713"/>
      <c r="O77" s="711"/>
      <c r="P77" s="711"/>
      <c r="Q77" s="711"/>
      <c r="R77" s="711"/>
      <c r="S77" s="711"/>
      <c r="T77" s="711"/>
      <c r="U77" s="711"/>
    </row>
    <row r="78" spans="1:21">
      <c r="A78" s="707"/>
      <c r="B78" s="708"/>
      <c r="C78" s="708"/>
      <c r="D78" s="708"/>
      <c r="E78" s="708"/>
      <c r="F78" s="708"/>
      <c r="G78" s="708"/>
      <c r="H78" s="709"/>
      <c r="I78" s="710"/>
      <c r="J78" s="714"/>
      <c r="K78" s="711"/>
      <c r="L78" s="712"/>
      <c r="M78" s="711"/>
      <c r="N78" s="713"/>
      <c r="O78" s="711"/>
      <c r="P78" s="711"/>
      <c r="Q78" s="711"/>
      <c r="R78" s="711"/>
      <c r="S78" s="711"/>
      <c r="T78" s="711"/>
      <c r="U78" s="711"/>
    </row>
    <row r="79" spans="1:21">
      <c r="A79" s="707"/>
      <c r="B79" s="708"/>
      <c r="C79" s="708"/>
      <c r="D79" s="708"/>
      <c r="E79" s="708"/>
      <c r="F79" s="708"/>
      <c r="G79" s="708"/>
      <c r="H79" s="709"/>
      <c r="I79" s="710"/>
      <c r="J79" s="711"/>
      <c r="K79" s="711"/>
      <c r="L79" s="711"/>
      <c r="M79" s="712"/>
      <c r="N79" s="713"/>
      <c r="O79" s="711"/>
      <c r="T79" s="711"/>
      <c r="U79" s="711"/>
    </row>
    <row r="80" spans="1:21" ht="6" customHeight="1">
      <c r="A80" s="707"/>
      <c r="B80" s="1055"/>
      <c r="C80" s="1055"/>
      <c r="D80" s="1055"/>
      <c r="E80" s="1055"/>
      <c r="F80" s="715"/>
      <c r="G80" s="716"/>
      <c r="H80" s="717"/>
      <c r="I80" s="710"/>
      <c r="J80" s="1055"/>
      <c r="K80" s="1055"/>
      <c r="L80" s="1055"/>
      <c r="M80" s="718"/>
      <c r="N80" s="713"/>
    </row>
    <row r="81" spans="1:14" ht="15" customHeight="1">
      <c r="A81" s="719"/>
      <c r="B81" s="1056" t="s">
        <v>441</v>
      </c>
      <c r="C81" s="1056"/>
      <c r="D81" s="1056"/>
      <c r="E81" s="1056"/>
      <c r="F81" s="99"/>
      <c r="G81" s="720"/>
      <c r="H81" s="721"/>
      <c r="I81" s="722"/>
      <c r="J81" s="1056" t="s">
        <v>386</v>
      </c>
      <c r="K81" s="1056"/>
      <c r="L81" s="1056"/>
      <c r="M81" s="1056"/>
      <c r="N81" s="706"/>
    </row>
    <row r="82" spans="1:14" ht="14.25" customHeight="1">
      <c r="A82" s="707"/>
      <c r="B82" s="1049" t="s">
        <v>442</v>
      </c>
      <c r="C82" s="1049"/>
      <c r="D82" s="1049"/>
      <c r="E82" s="1049"/>
      <c r="F82" s="723"/>
      <c r="G82" s="720"/>
      <c r="H82" s="721"/>
      <c r="I82" s="722"/>
      <c r="J82" s="1049" t="s">
        <v>443</v>
      </c>
      <c r="K82" s="1049"/>
      <c r="L82" s="1049"/>
      <c r="M82" s="1049"/>
      <c r="N82" s="724"/>
    </row>
    <row r="83" spans="1:14" ht="15.75" customHeight="1">
      <c r="A83" s="725"/>
      <c r="B83" s="1050" t="s">
        <v>391</v>
      </c>
      <c r="C83" s="1050"/>
      <c r="D83" s="1050"/>
      <c r="E83" s="1050"/>
      <c r="F83" s="726"/>
      <c r="G83" s="727"/>
      <c r="H83" s="728"/>
      <c r="I83" s="729"/>
      <c r="J83" s="1051" t="s">
        <v>444</v>
      </c>
      <c r="K83" s="1051"/>
      <c r="L83" s="1051"/>
      <c r="M83" s="1051"/>
      <c r="N83" s="730"/>
    </row>
  </sheetData>
  <protectedRanges>
    <protectedRange sqref="J61:N61 H4 I2:I4 A4 J2:J3 E12:N12 K2:N4 F4 A54:N58 A62:N68 J51:N53 A16:N22 A47:N48 G2:H3 D2:E3 B2:C4 D4 A15 J14:N15 A42:A46 J41:N46 A52:A53 A9:D12 F9:F11 K9:N11 H9:I11" name="Rango14_1_2"/>
    <protectedRange sqref="A76:I79 T76:U79 J77:S78 J79:O79 K76:S76" name="Rango14_1_2_1"/>
    <protectedRange sqref="T80:U83 A81:A83 F81:I83 N81:O83 A80:O80" name="Rango14_3"/>
    <protectedRange sqref="B83:E83" name="Rango14_3_1"/>
    <protectedRange sqref="J83:M83" name="Rango14_3_1_2"/>
    <protectedRange sqref="B74:H74" name="Rango14_1_2_2"/>
    <protectedRange sqref="A31:N31" name="Rango14_1_2_3"/>
    <protectedRange sqref="J23:N24 J32:N33 A34:N38 A25:N30" name="Rango14_1_2_3_1"/>
    <protectedRange sqref="J13:N13" name="Rango14_1_2_4"/>
    <protectedRange sqref="J40:N40" name="Rango14_1_2_5"/>
    <protectedRange sqref="J50:N50" name="Rango14_1_2_6"/>
    <protectedRange sqref="J60:N60" name="Rango14_1_2_7"/>
    <protectedRange sqref="B15:I15" name="Rango14_1_2_8"/>
    <protectedRange sqref="B42:I46" name="Rango14_1_2_9"/>
    <protectedRange sqref="B52:I53" name="Rango14_1_2_10"/>
    <protectedRange sqref="D82 E81:E82 B81:D81" name="Rango14_3_1_1_1"/>
    <protectedRange sqref="J81:M82" name="Rango14_3_1_2_1"/>
    <protectedRange sqref="F5:F8 H5:I8 K5:N8 A5:D8" name="Rango14_1_2_11"/>
  </protectedRanges>
  <mergeCells count="179">
    <mergeCell ref="B82:E82"/>
    <mergeCell ref="J82:M82"/>
    <mergeCell ref="B83:E83"/>
    <mergeCell ref="J83:M83"/>
    <mergeCell ref="B74:C74"/>
    <mergeCell ref="D74:H74"/>
    <mergeCell ref="J74:M74"/>
    <mergeCell ref="B80:E80"/>
    <mergeCell ref="J80:L80"/>
    <mergeCell ref="B81:E81"/>
    <mergeCell ref="J81:M81"/>
    <mergeCell ref="A68:I68"/>
    <mergeCell ref="K68:L68"/>
    <mergeCell ref="M68:N68"/>
    <mergeCell ref="A70:I70"/>
    <mergeCell ref="K70:L70"/>
    <mergeCell ref="M70:N70"/>
    <mergeCell ref="B66:I66"/>
    <mergeCell ref="K66:L66"/>
    <mergeCell ref="M66:N66"/>
    <mergeCell ref="B67:I67"/>
    <mergeCell ref="K67:L67"/>
    <mergeCell ref="M67:N67"/>
    <mergeCell ref="B64:I64"/>
    <mergeCell ref="K64:L64"/>
    <mergeCell ref="M64:N64"/>
    <mergeCell ref="B65:I65"/>
    <mergeCell ref="K65:L65"/>
    <mergeCell ref="M65:N65"/>
    <mergeCell ref="B62:I62"/>
    <mergeCell ref="K62:L62"/>
    <mergeCell ref="M62:N62"/>
    <mergeCell ref="B63:I63"/>
    <mergeCell ref="K63:L63"/>
    <mergeCell ref="M63:N63"/>
    <mergeCell ref="A58:I58"/>
    <mergeCell ref="K58:L58"/>
    <mergeCell ref="M58:N58"/>
    <mergeCell ref="A60:N60"/>
    <mergeCell ref="B61:I61"/>
    <mergeCell ref="K61:L61"/>
    <mergeCell ref="M61:N61"/>
    <mergeCell ref="B56:I56"/>
    <mergeCell ref="K56:L56"/>
    <mergeCell ref="M56:N56"/>
    <mergeCell ref="B57:I57"/>
    <mergeCell ref="K57:L57"/>
    <mergeCell ref="M57:N57"/>
    <mergeCell ref="B54:I54"/>
    <mergeCell ref="K54:L54"/>
    <mergeCell ref="M54:N54"/>
    <mergeCell ref="B55:I55"/>
    <mergeCell ref="K55:L55"/>
    <mergeCell ref="M55:N55"/>
    <mergeCell ref="B52:I52"/>
    <mergeCell ref="K52:L52"/>
    <mergeCell ref="M52:N52"/>
    <mergeCell ref="B53:I53"/>
    <mergeCell ref="K53:L53"/>
    <mergeCell ref="M53:N53"/>
    <mergeCell ref="A48:I48"/>
    <mergeCell ref="K48:L48"/>
    <mergeCell ref="M48:N48"/>
    <mergeCell ref="A50:N50"/>
    <mergeCell ref="B51:I51"/>
    <mergeCell ref="K51:L51"/>
    <mergeCell ref="M51:N51"/>
    <mergeCell ref="B46:I46"/>
    <mergeCell ref="K46:L46"/>
    <mergeCell ref="M46:N46"/>
    <mergeCell ref="B47:I47"/>
    <mergeCell ref="K47:L47"/>
    <mergeCell ref="M47:N47"/>
    <mergeCell ref="B44:I44"/>
    <mergeCell ref="K44:L44"/>
    <mergeCell ref="M44:N44"/>
    <mergeCell ref="B45:I45"/>
    <mergeCell ref="K45:L45"/>
    <mergeCell ref="M45:N45"/>
    <mergeCell ref="B42:I42"/>
    <mergeCell ref="K42:L42"/>
    <mergeCell ref="M42:N42"/>
    <mergeCell ref="B43:I43"/>
    <mergeCell ref="K43:L43"/>
    <mergeCell ref="M43:N43"/>
    <mergeCell ref="A38:I38"/>
    <mergeCell ref="K38:L38"/>
    <mergeCell ref="M38:N38"/>
    <mergeCell ref="A40:N40"/>
    <mergeCell ref="B41:I41"/>
    <mergeCell ref="K41:L41"/>
    <mergeCell ref="M41:N41"/>
    <mergeCell ref="B36:I36"/>
    <mergeCell ref="K36:L36"/>
    <mergeCell ref="M36:N36"/>
    <mergeCell ref="B37:I37"/>
    <mergeCell ref="K37:L37"/>
    <mergeCell ref="M37:N37"/>
    <mergeCell ref="B34:I34"/>
    <mergeCell ref="K34:L34"/>
    <mergeCell ref="M34:N34"/>
    <mergeCell ref="B35:I35"/>
    <mergeCell ref="K35:L35"/>
    <mergeCell ref="M35:N35"/>
    <mergeCell ref="A29:I29"/>
    <mergeCell ref="K29:L29"/>
    <mergeCell ref="M29:N29"/>
    <mergeCell ref="A32:N32"/>
    <mergeCell ref="B33:I33"/>
    <mergeCell ref="K33:L33"/>
    <mergeCell ref="M33:N33"/>
    <mergeCell ref="B27:I27"/>
    <mergeCell ref="K27:L27"/>
    <mergeCell ref="M27:N27"/>
    <mergeCell ref="B28:I28"/>
    <mergeCell ref="K28:L28"/>
    <mergeCell ref="M28:N28"/>
    <mergeCell ref="B25:I25"/>
    <mergeCell ref="K25:L25"/>
    <mergeCell ref="M25:N25"/>
    <mergeCell ref="B26:I26"/>
    <mergeCell ref="K26:L26"/>
    <mergeCell ref="M26:N26"/>
    <mergeCell ref="A21:I21"/>
    <mergeCell ref="K21:L21"/>
    <mergeCell ref="M21:N21"/>
    <mergeCell ref="A23:N23"/>
    <mergeCell ref="B24:I24"/>
    <mergeCell ref="K24:L24"/>
    <mergeCell ref="M24:N24"/>
    <mergeCell ref="B19:I19"/>
    <mergeCell ref="K19:L19"/>
    <mergeCell ref="M19:N19"/>
    <mergeCell ref="B20:I20"/>
    <mergeCell ref="K20:L20"/>
    <mergeCell ref="M20:N20"/>
    <mergeCell ref="B17:I17"/>
    <mergeCell ref="K17:L17"/>
    <mergeCell ref="M17:N17"/>
    <mergeCell ref="B18:I18"/>
    <mergeCell ref="K18:L18"/>
    <mergeCell ref="M18:N18"/>
    <mergeCell ref="B15:I15"/>
    <mergeCell ref="K15:L15"/>
    <mergeCell ref="M15:N15"/>
    <mergeCell ref="B16:I16"/>
    <mergeCell ref="K16:L16"/>
    <mergeCell ref="M16:N16"/>
    <mergeCell ref="C11:G11"/>
    <mergeCell ref="H11:K11"/>
    <mergeCell ref="L11:N11"/>
    <mergeCell ref="A13:N13"/>
    <mergeCell ref="B14:I14"/>
    <mergeCell ref="K14:L14"/>
    <mergeCell ref="M14:N14"/>
    <mergeCell ref="C9:G9"/>
    <mergeCell ref="H9:K9"/>
    <mergeCell ref="L9:N9"/>
    <mergeCell ref="C10:G10"/>
    <mergeCell ref="H10:K10"/>
    <mergeCell ref="L10:N10"/>
    <mergeCell ref="C8:G8"/>
    <mergeCell ref="H8:K8"/>
    <mergeCell ref="L8:N8"/>
    <mergeCell ref="C5:G5"/>
    <mergeCell ref="H5:K5"/>
    <mergeCell ref="L5:N5"/>
    <mergeCell ref="C6:G6"/>
    <mergeCell ref="H6:K6"/>
    <mergeCell ref="L6:N6"/>
    <mergeCell ref="A2:C2"/>
    <mergeCell ref="D2:K2"/>
    <mergeCell ref="L2:N2"/>
    <mergeCell ref="C4:G4"/>
    <mergeCell ref="H4:K4"/>
    <mergeCell ref="L4:N4"/>
    <mergeCell ref="C7:G7"/>
    <mergeCell ref="H7:K7"/>
    <mergeCell ref="L7:N7"/>
  </mergeCells>
  <conditionalFormatting sqref="J74">
    <cfRule type="expression" dxfId="0" priority="1">
      <formula>$D$74=""</formula>
    </cfRule>
  </conditionalFormatting>
  <dataValidations count="2">
    <dataValidation type="list" allowBlank="1" showInputMessage="1" showErrorMessage="1" sqref="B16:I20 B54:I57 B47:I47 B62:I67 B34:I37 B25:I28" xr:uid="{6B1016D9-9631-4E81-A664-4B21F50A6AC8}">
      <formula1>$O$5:$O$11</formula1>
    </dataValidation>
    <dataValidation type="list" allowBlank="1" showInputMessage="1" showErrorMessage="1" sqref="B15:I15 B52:I53 B42:I46" xr:uid="{4680E935-AE1B-4437-B1A5-BE915D1974C7}">
      <formula1>$O$4:$O$10</formula1>
    </dataValidation>
  </dataValidations>
  <pageMargins left="0.7" right="0.7" top="0.49" bottom="0.43" header="0.3" footer="0.3"/>
  <pageSetup scale="65" fitToHeight="0" orientation="landscape" r:id="rId1"/>
  <rowBreaks count="1" manualBreakCount="1">
    <brk id="38" max="1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c67b653-7cc5-4112-babc-ae68adaaae44" xsi:nil="true"/>
    <lcf76f155ced4ddcb4097134ff3c332f xmlns="0a054503-ebef-4791-9347-b41ce582d95d">
      <Terms xmlns="http://schemas.microsoft.com/office/infopath/2007/PartnerControls"/>
    </lcf76f155ced4ddcb4097134ff3c332f>
    <_Flow_SignoffStatus xmlns="0a054503-ebef-4791-9347-b41ce582d95d" xsi:nil="true"/>
    <CANTIDAD xmlns="0a054503-ebef-4791-9347-b41ce582d95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7EEF6BC470BA54C8318C4CA99A1D526" ma:contentTypeVersion="20" ma:contentTypeDescription="Crear nuevo documento." ma:contentTypeScope="" ma:versionID="f82f617930a9a6a46153c25476715bfb">
  <xsd:schema xmlns:xsd="http://www.w3.org/2001/XMLSchema" xmlns:xs="http://www.w3.org/2001/XMLSchema" xmlns:p="http://schemas.microsoft.com/office/2006/metadata/properties" xmlns:ns2="6c67b653-7cc5-4112-babc-ae68adaaae44" xmlns:ns3="0a054503-ebef-4791-9347-b41ce582d95d" targetNamespace="http://schemas.microsoft.com/office/2006/metadata/properties" ma:root="true" ma:fieldsID="8cf69802b42a64efa4196a11886b996e" ns2:_="" ns3:_="">
    <xsd:import namespace="6c67b653-7cc5-4112-babc-ae68adaaae44"/>
    <xsd:import namespace="0a054503-ebef-4791-9347-b41ce582d95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CANTIDAD" minOccurs="0"/>
                <xsd:element ref="ns3:_Flow_SignoffStatus"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67b653-7cc5-4112-babc-ae68adaaae4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5ac151a4-20fd-4e45-9581-333a89d60232}" ma:internalName="TaxCatchAll" ma:showField="CatchAllData" ma:web="6c67b653-7cc5-4112-babc-ae68adaaae4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054503-ebef-4791-9347-b41ce582d95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aef2da99-86df-4c11-8d6f-e3b9bdc5842e" ma:termSetId="09814cd3-568e-fe90-9814-8d621ff8fb84" ma:anchorId="fba54fb3-c3e1-fe81-a776-ca4b69148c4d" ma:open="true" ma:isKeyword="false">
      <xsd:complexType>
        <xsd:sequence>
          <xsd:element ref="pc:Terms" minOccurs="0" maxOccurs="1"/>
        </xsd:sequence>
      </xsd:complexType>
    </xsd:element>
    <xsd:element name="CANTIDAD" ma:index="23" nillable="true" ma:displayName="CANTIDAD" ma:format="Dropdown" ma:internalName="CANTIDAD" ma:percentage="FALSE">
      <xsd:simpleType>
        <xsd:restriction base="dms:Number"/>
      </xsd:simpleType>
    </xsd:element>
    <xsd:element name="_Flow_SignoffStatus" ma:index="24" nillable="true" ma:displayName="Estado de aprobación" ma:internalName="Estado_x0020_de_x0020_aprobaci_x00f3_n">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9BFEE7-CCFF-4656-A216-31537F32637C}"/>
</file>

<file path=customXml/itemProps2.xml><?xml version="1.0" encoding="utf-8"?>
<ds:datastoreItem xmlns:ds="http://schemas.openxmlformats.org/officeDocument/2006/customXml" ds:itemID="{1892C8AB-2A79-4D68-86E4-BC08DE82A656}"/>
</file>

<file path=customXml/itemProps3.xml><?xml version="1.0" encoding="utf-8"?>
<ds:datastoreItem xmlns:ds="http://schemas.openxmlformats.org/officeDocument/2006/customXml" ds:itemID="{1C96DEF1-16CD-40C3-9148-8BB0F60C13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Diana Maritza Paredes Valbuena</cp:lastModifiedBy>
  <cp:revision/>
  <dcterms:created xsi:type="dcterms:W3CDTF">2024-02-14T15:16:56Z</dcterms:created>
  <dcterms:modified xsi:type="dcterms:W3CDTF">2024-02-23T22:22:25Z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0x010100B7EEF6BC470BA54C8318C4CA99A1D526</vt:lpwstr>
  </property>
  <property fmtid="{D5CDD505-2E9C-101B-9397-08002B2CF9AE}" pid="3" name="MediaServiceImageTags">
    <vt:lpwstr/>
  </property>
</Properties>
</file>