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EBBC6857-6C3B-434C-A59E-B2AABFE9C825}"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6" i="8"/>
  <c r="B4" i="8"/>
  <c r="B3" i="8"/>
  <c r="B8" i="7"/>
  <c r="B4" i="7" l="1"/>
  <c r="B5" i="7"/>
  <c r="B6" i="7"/>
  <c r="B7" i="7"/>
  <c r="B3" i="7"/>
  <c r="B9" i="8"/>
  <c r="B11" i="9" l="1"/>
</calcChain>
</file>

<file path=xl/sharedStrings.xml><?xml version="1.0" encoding="utf-8"?>
<sst xmlns="http://schemas.openxmlformats.org/spreadsheetml/2006/main" count="239" uniqueCount="183">
  <si>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</si>
  <si>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</si>
  <si>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</si>
  <si>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</si>
  <si>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</si>
  <si>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</si>
  <si>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</si>
  <si>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</si>
  <si>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</si>
  <si>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</si>
  <si>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</si>
  <si>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</si>
  <si>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</si>
  <si>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</si>
  <si>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</si>
  <si>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</si>
  <si>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</si>
  <si>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</si>
  <si>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</si>
  <si>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</si>
  <si>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</si>
  <si>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</si>
  <si>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</si>
  <si>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</si>
  <si>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</si>
  <si>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</si>
  <si>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</si>
  <si>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</si>
  <si>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</si>
  <si>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</si>
  <si>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</si>
  <si>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</si>
  <si>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</si>
  <si>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</si>
  <si>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</si>
  <si>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</si>
  <si>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</si>
  <si>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</si>
  <si>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</si>
  <si>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</si>
  <si>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</si>
  <si>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</si>
  <si>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</si>
  <si>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</si>
  <si>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</si>
  <si>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</si>
  <si>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</si>
  <si>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</si>
  <si>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</si>
  <si>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</si>
  <si>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</si>
  <si>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</si>
  <si>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</si>
  <si>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</si>
  <si>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</si>
  <si>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</si>
  <si>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</si>
  <si>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</si>
  <si>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</si>
  <si>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</si>
  <si>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</si>
  <si>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</si>
  <si>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</si>
  <si>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</si>
  <si>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</si>
  <si>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</si>
  <si>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</si>
  <si>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</si>
  <si>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</si>
  <si>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</si>
  <si>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</si>
  <si>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</si>
  <si>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</si>
  <si>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</si>
  <si>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</si>
  <si>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</si>
  <si>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</si>
  <si>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</si>
  <si>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</si>
  <si>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</si>
  <si>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</si>
  <si>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</si>
  <si>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</si>
  <si>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</si>
  <si>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</si>
  <si>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</si>
  <si>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</si>
  <si>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</si>
  <si>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</si>
  <si>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</si>
  <si>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</si>
  <si>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</si>
  <si>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</si>
  <si>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</si>
  <si>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</si>
  <si>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</si>
  <si>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</si>
  <si>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</si>
  <si>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</si>
  <si>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</si>
  <si>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</si>
  <si>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</si>
  <si>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</si>
  <si>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</si>
  <si>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</si>
  <si>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</si>
  <si>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</si>
  <si>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</si>
  <si>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</si>
  <si>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</si>
  <si>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</si>
  <si>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</si>
  <si>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</si>
  <si>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</si>
  <si>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</si>
  <si>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</si>
  <si>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</si>
  <si>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</si>
  <si>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</si>
  <si>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</si>
  <si>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</si>
  <si>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</si>
  <si>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</si>
  <si>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</si>
  <si>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</si>
  <si>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</si>
  <si>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</si>
  <si>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</si>
  <si>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</si>
  <si>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</si>
  <si>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</si>
  <si>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</si>
  <si>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</si>
  <si>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</si>
  <si>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</si>
  <si>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</si>
  <si>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</si>
  <si>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</si>
  <si>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</si>
  <si>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</si>
  <si>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</si>
  <si>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</si>
  <si>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</si>
  <si>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</si>
  <si>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</si>
  <si>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</si>
  <si>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</si>
  <si>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</si>
  <si>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</si>
  <si>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</si>
  <si>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</si>
  <si>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</si>
  <si>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</si>
  <si>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</si>
  <si>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11001310301020240023600</t>
  </si>
  <si>
    <t>DÉCIMO CIVIL DEL CIRCUITO DE BOGOTÁ</t>
  </si>
  <si>
    <t>022560841/0</t>
  </si>
  <si>
    <t>FREDY JIMMY GARCÍA RINCÓN</t>
  </si>
  <si>
    <t>VALENTINA GARCÍA DIAZ (CONDUCTORA), FREDY JIMMY GARCÍA RINCÓN(ASEGURADO), ALLIANZ SEGUROS S.A.</t>
  </si>
  <si>
    <t>22 DE FEBRERO DE 2022</t>
  </si>
  <si>
    <t>ciclista</t>
  </si>
  <si>
    <t>SOLTERO</t>
  </si>
  <si>
    <t>EMPLEADO</t>
  </si>
  <si>
    <t>Carrera 104 No. 13 D – 77, Bogotá D.C.</t>
  </si>
  <si>
    <t>310 558 33 05</t>
  </si>
  <si>
    <t>quilaaldemar@gmail.com</t>
  </si>
  <si>
    <t>5 DE AGOSTO DE 2021</t>
  </si>
  <si>
    <t>7 DE SEPTIEMBRE DE 2021</t>
  </si>
  <si>
    <t xml:space="preserve">1. El 22 de febrero de 2022 en la vía Bogotá-Tunja se presentó un accidente de tránsito entre el vehículo de placas HGT-207, conducido por VALENTINA GARCIA DIAZ, y una bicicleta conducida por el señor ALDEMAR QUILA HERNANEZ.
2. Aduce el demandante que la conductora del automovil de manera imprudente realizó una maniobra de retroceso en plena Autopista, chocando la parte trasera del auto con la parte frontal de la bicicleta. Empero el IPAT codificó con la causal 157 al ciclista por no estar pendiente de los demás actores de la vía.
3. Como consecuencia de las lesiones el señor Aldemar fue calificado con 30,01% de pérdida de capacidad laboral
</t>
  </si>
  <si>
    <t xml:space="preserve">ALDEMAR QUILA HERNANDEZ </t>
  </si>
  <si>
    <t>ALDEMAR QUILA HERNANDEZ (LEISONADO) MARIA STELLA HERNANDEZ PARADA (MAMÁ), JUAN DAVID QUILA HERNANDEZ (HERMANO)</t>
  </si>
  <si>
    <t>auxiliar de bodega</t>
  </si>
  <si>
    <t>1 de julio de 2024</t>
  </si>
  <si>
    <t>19 de julio de 2024</t>
  </si>
  <si>
    <t>31 de julio 2024</t>
  </si>
  <si>
    <t>HGT207</t>
  </si>
  <si>
    <t>Desde las 00:00 horas del 01/11/2021 hasta las 24:00 horas del 31/10/2022</t>
  </si>
  <si>
    <t xml:space="preserve">SINIESTRO  89792170 APL. APJ32506
</t>
  </si>
  <si>
    <t>Daño a la vida de relación</t>
  </si>
  <si>
    <t>EXCEPCIONES DE FONDO FRENTE A LA DEMANDA
1. EXIMENTE DE RESPONSABILIDAD DE LOS DEMANDADOS POR CONFIGURARSE UN HECHO EXCLUSIVO DE LA VÍCTIMA
2. INEXISTENCIA DE RESPONSABILIDAD A CARGO DE LOS DEMANDADOS POR LA FALTA DE ACREDITACIÓN DEL NEXO CAUSAL
3.	INEXISTENCIA DE RESPONSABILIDAD A CARGO DE LOS DEMANDADOS POR LA FALTA DE ACREDITACIÓN DEL NEXO CAUSAL
4.	TASACIÓN EXORBITANTE DEL DAÑO MORAL
5.	IMPROCEDENCIA DEL RECONOCIMIENTO POR DAÑO A LA VIDA DE RELACIÓN
6.	IMPROCEDENCIA DEL RECONOCIMIENTO DEL LUCRO CESANTE
7.	GENÉRICA O INNOMINADA
FRENTE AL LLAMAMIENTO EN GARANTÍA
1.	INEXISTENCIA DE OBLIGACIÓN DE INDEMNIZAR A CARGO DE ALLIANZ SEGUROS S.A. POR INCUMPLIMIENTO DE LAS CARGAS DEL ARTÍCULO 1077 DEL CÓDIGO DE COMERCIO.
2.	RIESGOS EXPRESAMENTE EXCLUIDOS EN LA PÓLIZA DE SEGURO NO. 022560841/0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ORDINARIA DE LA ACCIÓN DERIVADA DEL CONTRATO DE SEGURO
7.	GENÉRICA O INNOMINADA</t>
  </si>
  <si>
    <t>La contingencia se califica como REMOTA toda vez que el informe de accidente de tránsito aportado al plenario atribuyó la hipótesis 157 más la anotación “no estar pendiente de los demás actores viales” al conductor de la bicicleta, configurando la culpa exclusiva de la víctima.  
Lo primero que debe tomarse en consideración, es que la Póliza de Automóviles Individual Livianos Particulares No. 022560841/0, cuyo asegurado es el señor Fredy Jimmy García Rincón, presta cobertura material y temporal, de conformidad con los hechos y pretensiones expuestas en el líbelo de la demanda. Frente a la cobertura temporal, debe señalarse que el accidente de tránsito ocurrió el 22 de febrero de 2020, es decir, dentro del periodo de vigencia de la póliza, comprendida entre el 06 de noviembre de 2019 hasta el 31 de octubre de 2022, a través de renovaciones anuales.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 la víctima, conforme se estableció en el informe de accidente de tránsito, en el que estableció como hipótesis del accidente la codificación numero 157 más la anotación “no estar pendiente de los demás actores viales”, atribuida al señor Aldemar Quila Hernández como conductor de la bicicleta; lo que resulta coherente con el impacto sufrido por el vehiculo automotor de propiedad del asegurado en su parte trasera. Adicionalmente, en este punto del proceso no obra ninguna prueba en el expediente, que desvirtúe la hipótesis planteada por el Informe Policial de Accidente de Tránsito, por tanto la contingencia se califica como remota por la configuración del eximente de responsabilidad denomiado hecho de la víctima.
Lo anterior, sin perjuicio del carácter contingente del proceso.</t>
  </si>
  <si>
    <t>Como liquidación objetiva de perjuicios se llegó a la suma de $224.638.093  con base en los siguientes argumentos fácticos y jurídicos: 
1.	Daño Moral: Se tomó como daño moral la suma de $25.000.000 para la víctima directa, $25.000.000 para su madre, y $12.500.000 para su hermano.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Dicha suma se mantiene intacta para su madre y se reconoce en un 50% para su hermano. En ese sentido el valor total a título de daño moral corresponde a $62.500.000.
2.	 Daño a la vida en relación: Se tomó como daño a la vida en relación la suma de $25.000.000, teniendo en cuenta que el señor Aldemar Quila sufrió múltiples lesiones en el hecho de tránsito, contando con un dictamen de pérdida de capacidad laboral del 30,01% emitido por la Junta Regional de Calificación de Invalidez de Bogotá y Cundinamarca, en el cual se indicó como origen de la misma un “accidente”.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3.	Lucro cesante consolidado: Se reconocerá como lucro cesante consolidado la suma de $33.734.657, en aplicación a la fórmula establecida por las altas Cortes, en donde se actualizó inicialmente el salario percibido de $1.500.000 y que a la fecha corresponde a $1.751.611. Dicha suma se multiplicó por los meses transcurridos entre la ocurrencia del hecho y la elaboración del presente informe (56 meses), lo que arroja un resultado de $112.448.859, el cual se multiplicó por la PCL del 30% y deja un saldo total por concepto de lucro cesante consolidado de $33.734.657. 
4.	Lucro cesante futuro: Se reconocerá como lucro cesante futuro la suma de $103.403.436, en aplicación a la fórmula establecida por las altas Cortes, en donde se tuvieron en cuenta las sumas descritas para el cálculo del lucro cesante consolidado, en suma, de la expectativa de vida de la víctima que corresponde a 59 años de conformidad con lo establecido en la resolución 1555 de 2010 y restando como suma pendiente por calcular los meses ya reconocidos por concepto de lucro cesante consolidado. Es asi que se obtiene la suma de $344.678.121 la cual se multiplica por la PCL del 30% y deja un saldo total por concepto de lucro cesante futuro de $103.403.436.
5.	Daño emergente: Se desestimará la suma pretendida bajo este concepto ante la mera enunciación del mismo sin que se acompañe justificación alguna bien sea por conceptos de gastos médicos, reparaciones a la bicicleta, gastos de transporte, etc. No se evidencia el más mínimo esfuerzo probatorio para acreditar su existencia. $0</t>
  </si>
  <si>
    <t xml:space="preserve"> frente a la responsabilidad del asegurado, debe decirse que existen elementos probatorios que acreditan la existencia de responsabilidad en cabeza de la víctima, conforme se estableció en el informe de accidente de tránsito, en el que estableció como hipótesis del accidente la codificación numero 157 más la anotación “no estar pendiente de los demás actores viales”, atribuida al señor Aldemar Quila Hernández como conductor de la bicicleta; lo que resulta coherente con el impacto sufrido por el vehiculo automotor de propiedad del asegurado en su parte trasera.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</si>
</sst>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8" borderId="1" xfId="0" applyFill="1" applyBorder="1" applyAlignment="1">
      <alignment horizontal="justify" vertical="top" wrapText="1"/>
    </xf>
    <xf numFmtId="0" fontId="8" fillId="0" borderId="1" xfId="3" applyBorder="1" applyAlignment="1">
      <alignment horizontal="justify" vertical="top"/>
    </xf>
    <xf numFmtId="15"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uilaaldem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5" sqref="B5:C5"/>
    </sheetView>
  </sheetViews>
  <sheetFormatPr baseColWidth="10" defaultColWidth="0" defaultRowHeight="15" x14ac:dyDescent="0.25"/>
  <cols>
    <col min="1" max="1" width="53.42578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0" t="s">
        <v>154</v>
      </c>
      <c r="C2" s="51"/>
    </row>
    <row r="3" spans="1:3" x14ac:dyDescent="0.25">
      <c r="A3" s="5" t="s">
        <v>2</v>
      </c>
      <c r="B3" s="44" t="s">
        <v>155</v>
      </c>
      <c r="C3" s="45"/>
    </row>
    <row r="4" spans="1:3" x14ac:dyDescent="0.25">
      <c r="A4" s="5" t="s">
        <v>3</v>
      </c>
      <c r="B4" s="44" t="s">
        <v>158</v>
      </c>
      <c r="C4" s="45"/>
    </row>
    <row r="5" spans="1:3" ht="31.5" customHeight="1" x14ac:dyDescent="0.25">
      <c r="A5" s="5" t="s">
        <v>4</v>
      </c>
      <c r="B5" s="44" t="s">
        <v>170</v>
      </c>
      <c r="C5" s="45"/>
    </row>
    <row r="6" spans="1:3" x14ac:dyDescent="0.25">
      <c r="A6" s="5" t="s">
        <v>5</v>
      </c>
      <c r="B6" s="47" t="s">
        <v>6</v>
      </c>
      <c r="C6" s="47"/>
    </row>
    <row r="7" spans="1:3" x14ac:dyDescent="0.25">
      <c r="A7" s="27" t="s">
        <v>7</v>
      </c>
      <c r="B7" s="44" t="s">
        <v>8</v>
      </c>
      <c r="C7" s="45" t="s">
        <v>8</v>
      </c>
    </row>
    <row r="8" spans="1:3" ht="35.65" customHeight="1" x14ac:dyDescent="0.25">
      <c r="A8" s="27" t="s">
        <v>9</v>
      </c>
      <c r="B8" s="47" t="s">
        <v>169</v>
      </c>
      <c r="C8" s="47"/>
    </row>
    <row r="9" spans="1:3" x14ac:dyDescent="0.25">
      <c r="A9" s="27" t="s">
        <v>10</v>
      </c>
      <c r="B9" s="53">
        <v>1016106128</v>
      </c>
      <c r="C9" s="47"/>
    </row>
    <row r="10" spans="1:3" x14ac:dyDescent="0.25">
      <c r="A10" s="27" t="s">
        <v>11</v>
      </c>
      <c r="B10" s="47" t="s">
        <v>163</v>
      </c>
      <c r="C10" s="47"/>
    </row>
    <row r="11" spans="1:3" ht="30" customHeight="1" x14ac:dyDescent="0.25">
      <c r="A11" s="28" t="s">
        <v>12</v>
      </c>
      <c r="B11" s="47" t="s">
        <v>164</v>
      </c>
      <c r="C11" s="47"/>
    </row>
    <row r="12" spans="1:3" ht="30" customHeight="1" x14ac:dyDescent="0.25">
      <c r="A12" s="5" t="s">
        <v>13</v>
      </c>
      <c r="B12" s="61" t="s">
        <v>165</v>
      </c>
      <c r="C12" s="47"/>
    </row>
    <row r="13" spans="1:3" x14ac:dyDescent="0.25">
      <c r="A13" s="5" t="s">
        <v>14</v>
      </c>
      <c r="B13" s="47" t="s">
        <v>161</v>
      </c>
      <c r="C13" s="47"/>
    </row>
    <row r="14" spans="1:3" x14ac:dyDescent="0.25">
      <c r="A14" s="5" t="s">
        <v>15</v>
      </c>
      <c r="B14" s="62">
        <v>36095</v>
      </c>
      <c r="C14" s="47"/>
    </row>
    <row r="15" spans="1:3" x14ac:dyDescent="0.25">
      <c r="A15" s="5" t="s">
        <v>16</v>
      </c>
      <c r="B15" s="47">
        <v>21</v>
      </c>
      <c r="C15" s="47"/>
    </row>
    <row r="16" spans="1:3" x14ac:dyDescent="0.25">
      <c r="A16" s="5" t="s">
        <v>17</v>
      </c>
      <c r="B16" s="47" t="s">
        <v>153</v>
      </c>
      <c r="C16" s="47"/>
    </row>
    <row r="17" spans="1:3" ht="15" customHeight="1" x14ac:dyDescent="0.25">
      <c r="A17" s="5" t="s">
        <v>18</v>
      </c>
      <c r="B17" s="47" t="s">
        <v>162</v>
      </c>
      <c r="C17" s="47"/>
    </row>
    <row r="18" spans="1:3" x14ac:dyDescent="0.25">
      <c r="A18" s="5" t="s">
        <v>19</v>
      </c>
      <c r="B18" s="48" t="s">
        <v>171</v>
      </c>
      <c r="C18" s="49"/>
    </row>
    <row r="19" spans="1:3" ht="18.75" customHeight="1" x14ac:dyDescent="0.25">
      <c r="A19" s="5" t="s">
        <v>20</v>
      </c>
      <c r="B19" s="47">
        <v>1500000</v>
      </c>
      <c r="C19" s="47"/>
    </row>
    <row r="20" spans="1:3" x14ac:dyDescent="0.25">
      <c r="A20" s="5" t="s">
        <v>21</v>
      </c>
      <c r="B20" s="47">
        <v>1</v>
      </c>
      <c r="C20" s="47"/>
    </row>
    <row r="21" spans="1:3" ht="17.25" customHeight="1" x14ac:dyDescent="0.25">
      <c r="A21" s="5" t="s">
        <v>22</v>
      </c>
      <c r="B21" s="47" t="s">
        <v>160</v>
      </c>
      <c r="C21" s="47"/>
    </row>
    <row r="22" spans="1:3" x14ac:dyDescent="0.25">
      <c r="A22" s="43" t="s">
        <v>23</v>
      </c>
      <c r="B22" s="60" t="s">
        <v>159</v>
      </c>
      <c r="C22" s="60"/>
    </row>
    <row r="23" spans="1:3" x14ac:dyDescent="0.25">
      <c r="A23" s="27" t="s">
        <v>24</v>
      </c>
      <c r="B23" s="47" t="s">
        <v>166</v>
      </c>
      <c r="C23" s="47"/>
    </row>
    <row r="24" spans="1:3" x14ac:dyDescent="0.25">
      <c r="A24" s="27" t="s">
        <v>25</v>
      </c>
      <c r="B24" s="47" t="s">
        <v>167</v>
      </c>
      <c r="C24" s="47"/>
    </row>
    <row r="25" spans="1:3" x14ac:dyDescent="0.25">
      <c r="A25" s="52" t="s">
        <v>26</v>
      </c>
      <c r="B25" s="59" t="s">
        <v>168</v>
      </c>
      <c r="C25" s="55"/>
    </row>
    <row r="26" spans="1:3" x14ac:dyDescent="0.25">
      <c r="A26" s="52"/>
      <c r="B26" s="55"/>
      <c r="C26" s="55"/>
    </row>
    <row r="27" spans="1:3" ht="100.5" customHeight="1" x14ac:dyDescent="0.25">
      <c r="A27" s="52"/>
      <c r="B27" s="55"/>
      <c r="C27" s="55"/>
    </row>
    <row r="28" spans="1:3" x14ac:dyDescent="0.25">
      <c r="A28" s="27" t="s">
        <v>27</v>
      </c>
      <c r="B28" s="44" t="s">
        <v>157</v>
      </c>
      <c r="C28" s="45"/>
    </row>
    <row r="29" spans="1:3" x14ac:dyDescent="0.25">
      <c r="A29" s="27" t="s">
        <v>28</v>
      </c>
      <c r="B29" s="47">
        <v>91430781</v>
      </c>
      <c r="C29" s="47"/>
    </row>
    <row r="30" spans="1:3" x14ac:dyDescent="0.25">
      <c r="A30" s="43" t="s">
        <v>29</v>
      </c>
      <c r="B30" s="56" t="s">
        <v>175</v>
      </c>
      <c r="C30" s="56"/>
    </row>
    <row r="31" spans="1:3" x14ac:dyDescent="0.25">
      <c r="A31" s="27" t="s">
        <v>30</v>
      </c>
      <c r="B31" s="55" t="s">
        <v>156</v>
      </c>
      <c r="C31" s="55"/>
    </row>
    <row r="32" spans="1:3" x14ac:dyDescent="0.25">
      <c r="A32" s="27" t="s">
        <v>31</v>
      </c>
      <c r="B32" s="57" t="s">
        <v>173</v>
      </c>
      <c r="C32" s="58"/>
    </row>
    <row r="33" spans="1:3" x14ac:dyDescent="0.25">
      <c r="A33" s="5" t="s">
        <v>32</v>
      </c>
      <c r="B33" s="54" t="s">
        <v>172</v>
      </c>
      <c r="C33" s="54"/>
    </row>
    <row r="34" spans="1:3" ht="45" x14ac:dyDescent="0.25">
      <c r="A34" s="5" t="s">
        <v>33</v>
      </c>
      <c r="B34" s="54" t="s">
        <v>174</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2:C22"/>
    <mergeCell ref="B11:C11"/>
    <mergeCell ref="B12:C12"/>
    <mergeCell ref="B13:C13"/>
    <mergeCell ref="B14:C14"/>
    <mergeCell ref="B21:C21"/>
    <mergeCell ref="B15:C15"/>
    <mergeCell ref="B16:C16"/>
    <mergeCell ref="B23:C23"/>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B3AAF5E-D51C-B540-B788-59C922145C1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2" t="s">
        <v>34</v>
      </c>
      <c r="B1" s="82"/>
      <c r="C1" s="82"/>
    </row>
    <row r="2" spans="1:3" ht="15.75" customHeight="1" x14ac:dyDescent="0.25">
      <c r="A2" s="20" t="s">
        <v>35</v>
      </c>
      <c r="B2" s="84" t="s">
        <v>177</v>
      </c>
      <c r="C2" s="73"/>
    </row>
    <row r="3" spans="1:3" s="2" customFormat="1" x14ac:dyDescent="0.25">
      <c r="A3" s="5" t="s">
        <v>1</v>
      </c>
      <c r="B3" s="47" t="str">
        <f>'AUTOS  NOTA 322'!B2:C2</f>
        <v>11001310301020240023600</v>
      </c>
      <c r="C3" s="47"/>
    </row>
    <row r="4" spans="1:3" s="2" customFormat="1" x14ac:dyDescent="0.25">
      <c r="A4" s="5" t="s">
        <v>2</v>
      </c>
      <c r="B4" s="47" t="str">
        <f>'AUTOS  NOTA 322'!B3:C3</f>
        <v>DÉCIMO CIVIL DEL CIRCUITO DE BOGOTÁ</v>
      </c>
      <c r="C4" s="47"/>
    </row>
    <row r="5" spans="1:3" s="2" customFormat="1" x14ac:dyDescent="0.25">
      <c r="A5" s="5" t="s">
        <v>3</v>
      </c>
      <c r="B5" s="47" t="str">
        <f>'AUTOS  NOTA 322'!B4:C4</f>
        <v>VALENTINA GARCÍA DIAZ (CONDUCTORA), FREDY JIMMY GARCÍA RINCÓN(ASEGURADO), ALLIANZ SEGUROS S.A.</v>
      </c>
      <c r="C5" s="47"/>
    </row>
    <row r="6" spans="1:3" s="2" customFormat="1" x14ac:dyDescent="0.25">
      <c r="A6" s="5" t="s">
        <v>4</v>
      </c>
      <c r="B6" s="47" t="str">
        <f>'AUTOS  NOTA 322'!B5:C5</f>
        <v>ALDEMAR QUILA HERNANDEZ (LEISONADO) MARIA STELLA HERNANDEZ PARADA (MAMÁ), JUAN DAVID QUILA HERNANDEZ (HERMANO)</v>
      </c>
      <c r="C6" s="47"/>
    </row>
    <row r="7" spans="1:3" s="2" customFormat="1" x14ac:dyDescent="0.25">
      <c r="A7" s="5" t="s">
        <v>5</v>
      </c>
      <c r="B7" s="47" t="str">
        <f>'AUTOS  NOTA 322'!B6:C6</f>
        <v>DEMANDA DIRECTA</v>
      </c>
      <c r="C7" s="47"/>
    </row>
    <row r="8" spans="1:3" s="2" customFormat="1" x14ac:dyDescent="0.25">
      <c r="A8" s="30" t="s">
        <v>36</v>
      </c>
      <c r="B8" s="47" t="str">
        <f>'AUTOS  NOTA 322'!B7:C8</f>
        <v xml:space="preserve">ALDEMAR QUILA HERNANDEZ </v>
      </c>
      <c r="C8" s="47"/>
    </row>
    <row r="9" spans="1:3" x14ac:dyDescent="0.25">
      <c r="A9" s="20" t="s">
        <v>37</v>
      </c>
      <c r="B9" s="47">
        <v>22560841</v>
      </c>
      <c r="C9" s="47"/>
    </row>
    <row r="10" spans="1:3" x14ac:dyDescent="0.25">
      <c r="A10" s="20" t="s">
        <v>38</v>
      </c>
      <c r="B10" s="47" t="s">
        <v>8</v>
      </c>
      <c r="C10" s="47"/>
    </row>
    <row r="11" spans="1:3" x14ac:dyDescent="0.25">
      <c r="A11" s="20" t="s">
        <v>40</v>
      </c>
      <c r="B11" s="65">
        <v>4000000000</v>
      </c>
      <c r="C11" s="66"/>
    </row>
    <row r="12" spans="1:3" x14ac:dyDescent="0.25">
      <c r="A12" s="20" t="s">
        <v>41</v>
      </c>
      <c r="B12" s="65"/>
      <c r="C12" s="66"/>
    </row>
    <row r="13" spans="1:3" x14ac:dyDescent="0.25">
      <c r="A13" s="20" t="s">
        <v>42</v>
      </c>
      <c r="B13" s="44" t="s">
        <v>115</v>
      </c>
      <c r="C13" s="45"/>
    </row>
    <row r="14" spans="1:3" x14ac:dyDescent="0.25">
      <c r="A14" s="20" t="s">
        <v>43</v>
      </c>
      <c r="B14" s="83" t="s">
        <v>176</v>
      </c>
      <c r="C14" s="47"/>
    </row>
    <row r="15" spans="1:3" x14ac:dyDescent="0.25">
      <c r="A15" s="20" t="s">
        <v>44</v>
      </c>
      <c r="B15" s="47"/>
      <c r="C15" s="47"/>
    </row>
    <row r="16" spans="1:3" x14ac:dyDescent="0.25">
      <c r="A16" s="20" t="s">
        <v>45</v>
      </c>
      <c r="B16" s="47"/>
      <c r="C16" s="47"/>
    </row>
    <row r="17" spans="1:3" x14ac:dyDescent="0.25">
      <c r="A17" s="69" t="s">
        <v>46</v>
      </c>
      <c r="B17" s="47"/>
      <c r="C17" s="47"/>
    </row>
    <row r="18" spans="1:3" x14ac:dyDescent="0.25">
      <c r="A18" s="70"/>
      <c r="B18" s="10">
        <v>22560841</v>
      </c>
      <c r="C18" s="10" t="s">
        <v>47</v>
      </c>
    </row>
    <row r="19" spans="1:3" x14ac:dyDescent="0.25">
      <c r="A19" s="70"/>
      <c r="B19" s="6"/>
      <c r="C19" s="6"/>
    </row>
    <row r="20" spans="1:3" x14ac:dyDescent="0.25">
      <c r="A20" s="70"/>
      <c r="B20" s="6"/>
      <c r="C20" s="6"/>
    </row>
    <row r="21" spans="1:3" x14ac:dyDescent="0.25">
      <c r="A21" s="71"/>
      <c r="B21" s="6"/>
      <c r="C21" s="6"/>
    </row>
    <row r="22" spans="1:3" x14ac:dyDescent="0.25">
      <c r="A22" s="20" t="s">
        <v>48</v>
      </c>
      <c r="B22" s="47"/>
      <c r="C22" s="47"/>
    </row>
    <row r="23" spans="1:3" x14ac:dyDescent="0.25">
      <c r="A23" s="20" t="s">
        <v>49</v>
      </c>
      <c r="B23" s="72"/>
      <c r="C23" s="73"/>
    </row>
    <row r="24" spans="1:3" x14ac:dyDescent="0.25">
      <c r="A24" s="20" t="s">
        <v>50</v>
      </c>
      <c r="B24" s="47" t="s">
        <v>120</v>
      </c>
      <c r="C24" s="47"/>
    </row>
    <row r="25" spans="1:3" x14ac:dyDescent="0.25">
      <c r="A25" s="20" t="s">
        <v>51</v>
      </c>
      <c r="B25" s="47"/>
      <c r="C25" s="47"/>
    </row>
    <row r="26" spans="1:3" x14ac:dyDescent="0.25">
      <c r="A26" s="20" t="s">
        <v>52</v>
      </c>
      <c r="B26" s="47"/>
      <c r="C26" s="47"/>
    </row>
    <row r="27" spans="1:3" x14ac:dyDescent="0.25">
      <c r="A27" s="19" t="s">
        <v>53</v>
      </c>
      <c r="B27" s="47"/>
      <c r="C27" s="47"/>
    </row>
    <row r="28" spans="1:3" x14ac:dyDescent="0.25">
      <c r="A28" s="74" t="s">
        <v>54</v>
      </c>
      <c r="B28" s="74"/>
      <c r="C28" s="74"/>
    </row>
    <row r="29" spans="1:3" x14ac:dyDescent="0.25">
      <c r="A29" s="67" t="s">
        <v>55</v>
      </c>
      <c r="B29" s="68"/>
      <c r="C29" s="11"/>
    </row>
    <row r="30" spans="1:3" x14ac:dyDescent="0.25">
      <c r="A30" s="67" t="s">
        <v>56</v>
      </c>
      <c r="B30" s="68"/>
      <c r="C30" s="11"/>
    </row>
    <row r="31" spans="1:3" x14ac:dyDescent="0.25">
      <c r="A31" s="67" t="s">
        <v>57</v>
      </c>
      <c r="B31" s="68"/>
      <c r="C31" s="12"/>
    </row>
    <row r="32" spans="1:3" x14ac:dyDescent="0.25">
      <c r="A32" s="67" t="s">
        <v>58</v>
      </c>
      <c r="B32" s="68"/>
      <c r="C32" s="11"/>
    </row>
    <row r="33" spans="1:3" x14ac:dyDescent="0.25">
      <c r="A33" s="67" t="s">
        <v>59</v>
      </c>
      <c r="B33" s="68"/>
      <c r="C33" s="11"/>
    </row>
    <row r="34" spans="1:3" x14ac:dyDescent="0.25">
      <c r="A34" s="67" t="s">
        <v>60</v>
      </c>
      <c r="B34" s="68"/>
      <c r="C34" s="13"/>
    </row>
    <row r="35" spans="1:3" x14ac:dyDescent="0.25">
      <c r="A35" s="63" t="s">
        <v>61</v>
      </c>
      <c r="B35" s="64"/>
      <c r="C35" s="14"/>
    </row>
    <row r="36" spans="1:3" x14ac:dyDescent="0.25">
      <c r="A36" s="63" t="s">
        <v>62</v>
      </c>
      <c r="B36" s="64"/>
      <c r="C36" s="15"/>
    </row>
    <row r="37" spans="1:3" x14ac:dyDescent="0.25">
      <c r="A37" s="75" t="s">
        <v>63</v>
      </c>
      <c r="B37" s="76"/>
      <c r="C37" s="15"/>
    </row>
    <row r="38" spans="1:3" x14ac:dyDescent="0.25">
      <c r="A38" s="77"/>
      <c r="B38" s="78"/>
      <c r="C38" s="15"/>
    </row>
    <row r="39" spans="1:3" x14ac:dyDescent="0.25">
      <c r="A39" s="79"/>
      <c r="B39" s="80"/>
      <c r="C39" s="15"/>
    </row>
    <row r="40" spans="1:3" x14ac:dyDescent="0.25">
      <c r="A40" s="81" t="s">
        <v>64</v>
      </c>
      <c r="B40" s="81"/>
      <c r="C40" s="81"/>
    </row>
    <row r="41" spans="1:3" x14ac:dyDescent="0.25">
      <c r="A41" s="17" t="s">
        <v>65</v>
      </c>
      <c r="B41" s="18"/>
      <c r="C41" s="15"/>
    </row>
    <row r="42" spans="1:3" x14ac:dyDescent="0.25">
      <c r="A42" s="63" t="s">
        <v>66</v>
      </c>
      <c r="B42" s="64"/>
      <c r="C42" s="15"/>
    </row>
    <row r="43" spans="1:3" x14ac:dyDescent="0.25">
      <c r="A43" s="63" t="s">
        <v>67</v>
      </c>
      <c r="B43" s="64"/>
      <c r="C43" s="15"/>
    </row>
    <row r="44" spans="1:3" x14ac:dyDescent="0.25">
      <c r="A44" s="17" t="s">
        <v>68</v>
      </c>
      <c r="B44" s="18"/>
      <c r="C44" s="15"/>
    </row>
    <row r="45" spans="1:3" x14ac:dyDescent="0.25">
      <c r="A45" s="17" t="s">
        <v>69</v>
      </c>
      <c r="B45" s="18"/>
      <c r="C45" s="15"/>
    </row>
    <row r="46" spans="1:3" x14ac:dyDescent="0.25">
      <c r="A46" s="63" t="s">
        <v>70</v>
      </c>
      <c r="B46" s="64"/>
      <c r="C46" s="15"/>
    </row>
    <row r="47" spans="1:3" x14ac:dyDescent="0.25">
      <c r="A47" s="17" t="s">
        <v>71</v>
      </c>
      <c r="B47" s="16"/>
      <c r="C47" s="15"/>
    </row>
    <row r="48" spans="1:3" x14ac:dyDescent="0.25">
      <c r="A48" s="63" t="s">
        <v>72</v>
      </c>
      <c r="B48" s="64"/>
      <c r="C48" s="15"/>
    </row>
    <row r="49" spans="1:3" x14ac:dyDescent="0.25">
      <c r="A49" s="63" t="s">
        <v>73</v>
      </c>
      <c r="B49" s="64"/>
      <c r="C49" s="15"/>
    </row>
    <row r="50" spans="1:3" x14ac:dyDescent="0.25">
      <c r="A50" s="63" t="s">
        <v>63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Normal="100" workbookViewId="0">
      <selection activeCell="B19" sqref="B19:C19"/>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2" t="s">
        <v>74</v>
      </c>
      <c r="B1" s="82"/>
      <c r="C1" s="82"/>
    </row>
    <row r="2" spans="1:9" ht="15" customHeight="1" x14ac:dyDescent="0.25">
      <c r="A2" s="34" t="s">
        <v>35</v>
      </c>
      <c r="B2" s="88" t="str">
        <f>'AUTOS NOTA 321'!B2:C2</f>
        <v xml:space="preserve">SINIESTRO  89792170 APL. APJ32506
</v>
      </c>
      <c r="C2" s="89"/>
    </row>
    <row r="3" spans="1:9" x14ac:dyDescent="0.25">
      <c r="A3" s="35" t="s">
        <v>1</v>
      </c>
      <c r="B3" s="103" t="str">
        <f>'AUTOS  NOTA 322'!B2:C2</f>
        <v>11001310301020240023600</v>
      </c>
      <c r="C3" s="103"/>
    </row>
    <row r="4" spans="1:9" x14ac:dyDescent="0.25">
      <c r="A4" s="35" t="s">
        <v>2</v>
      </c>
      <c r="B4" s="103" t="str">
        <f>'AUTOS  NOTA 322'!B3:C3</f>
        <v>DÉCIMO CIVIL DEL CIRCUITO DE BOGOTÁ</v>
      </c>
      <c r="C4" s="103"/>
    </row>
    <row r="5" spans="1:9" x14ac:dyDescent="0.25">
      <c r="A5" s="35" t="s">
        <v>3</v>
      </c>
      <c r="B5" s="103" t="str">
        <f>'AUTOS  NOTA 322'!B4:C4</f>
        <v>VALENTINA GARCÍA DIAZ (CONDUCTORA), FREDY JIMMY GARCÍA RINCÓN(ASEGURADO), ALLIANZ SEGUROS S.A.</v>
      </c>
      <c r="C5" s="103"/>
    </row>
    <row r="6" spans="1:9" ht="15" customHeight="1" x14ac:dyDescent="0.25">
      <c r="A6" s="35" t="s">
        <v>4</v>
      </c>
      <c r="B6" s="103" t="str">
        <f>'AUTOS  NOTA 322'!B5:C5</f>
        <v>ALDEMAR QUILA HERNANDEZ (LEISONADO) MARIA STELLA HERNANDEZ PARADA (MAMÁ), JUAN DAVID QUILA HERNANDEZ (HERMANO)</v>
      </c>
      <c r="C6" s="103"/>
    </row>
    <row r="7" spans="1:9" x14ac:dyDescent="0.25">
      <c r="A7" s="35" t="s">
        <v>5</v>
      </c>
      <c r="B7" s="103" t="str">
        <f>'AUTOS  NOTA 322'!B6:C6</f>
        <v>DEMANDA DIRECTA</v>
      </c>
      <c r="C7" s="103"/>
    </row>
    <row r="8" spans="1:9" x14ac:dyDescent="0.25">
      <c r="A8" s="37" t="s">
        <v>36</v>
      </c>
      <c r="B8" s="103" t="str">
        <f>'AUTOS  NOTA 322'!B7:C8</f>
        <v xml:space="preserve">ALDEMAR QUILA HERNANDEZ </v>
      </c>
      <c r="C8" s="103"/>
    </row>
    <row r="9" spans="1:9" ht="30" x14ac:dyDescent="0.25">
      <c r="A9" s="35" t="s">
        <v>75</v>
      </c>
      <c r="B9" s="101">
        <f>SUM(C11,C12,C14,C15,C17)</f>
        <v>468624410</v>
      </c>
      <c r="C9" s="102"/>
    </row>
    <row r="10" spans="1:9" x14ac:dyDescent="0.25">
      <c r="A10" s="104" t="s">
        <v>76</v>
      </c>
      <c r="B10" s="93" t="s">
        <v>77</v>
      </c>
      <c r="C10" s="94"/>
    </row>
    <row r="11" spans="1:9" x14ac:dyDescent="0.25">
      <c r="A11" s="104"/>
      <c r="B11" s="36" t="s">
        <v>78</v>
      </c>
      <c r="C11" s="31">
        <v>193624410</v>
      </c>
    </row>
    <row r="12" spans="1:9" x14ac:dyDescent="0.25">
      <c r="A12" s="104"/>
      <c r="B12" s="36" t="s">
        <v>79</v>
      </c>
      <c r="C12" s="31">
        <v>2000000</v>
      </c>
    </row>
    <row r="13" spans="1:9" x14ac:dyDescent="0.25">
      <c r="A13" s="104"/>
      <c r="B13" s="93"/>
      <c r="C13" s="94"/>
    </row>
    <row r="14" spans="1:9" x14ac:dyDescent="0.25">
      <c r="A14" s="104"/>
      <c r="B14" s="36" t="s">
        <v>80</v>
      </c>
      <c r="C14" s="39">
        <v>195000000</v>
      </c>
    </row>
    <row r="15" spans="1:9" x14ac:dyDescent="0.25">
      <c r="A15" s="104"/>
      <c r="B15" s="36" t="s">
        <v>178</v>
      </c>
      <c r="C15" s="39">
        <v>78000000</v>
      </c>
      <c r="E15" t="s">
        <v>81</v>
      </c>
      <c r="F15" s="22">
        <v>0.7</v>
      </c>
    </row>
    <row r="16" spans="1:9" x14ac:dyDescent="0.25">
      <c r="A16" s="104"/>
      <c r="B16" s="93" t="s">
        <v>82</v>
      </c>
      <c r="C16" s="94"/>
      <c r="E16" t="s">
        <v>83</v>
      </c>
      <c r="F16" s="23">
        <v>0.3</v>
      </c>
      <c r="I16" s="25"/>
    </row>
    <row r="17" spans="1:9" x14ac:dyDescent="0.25">
      <c r="A17" s="104"/>
      <c r="B17" s="36"/>
      <c r="C17" s="40"/>
      <c r="F17" s="26"/>
      <c r="I17" s="25"/>
    </row>
    <row r="18" spans="1:9" ht="23.25" customHeight="1" x14ac:dyDescent="0.25">
      <c r="A18" s="38" t="s">
        <v>84</v>
      </c>
      <c r="B18" s="88" t="s">
        <v>121</v>
      </c>
      <c r="C18" s="89"/>
    </row>
    <row r="19" spans="1:9" ht="60" x14ac:dyDescent="0.25">
      <c r="A19" s="35" t="s">
        <v>85</v>
      </c>
      <c r="B19" s="95" t="s">
        <v>180</v>
      </c>
      <c r="C19" s="96"/>
    </row>
    <row r="20" spans="1:9" ht="15" customHeight="1" x14ac:dyDescent="0.25">
      <c r="A20" s="21" t="s">
        <v>86</v>
      </c>
      <c r="B20" s="90">
        <f>((C22+C23+C25+C26+C30+C28+C32+C34+C29+C33)-C37)*C36*C38</f>
        <v>224638093</v>
      </c>
      <c r="C20" s="90"/>
    </row>
    <row r="21" spans="1:9" x14ac:dyDescent="0.25">
      <c r="A21" s="7" t="s">
        <v>87</v>
      </c>
      <c r="B21" s="97" t="s">
        <v>77</v>
      </c>
      <c r="C21" s="98"/>
    </row>
    <row r="22" spans="1:9" x14ac:dyDescent="0.25">
      <c r="A22" s="99"/>
      <c r="B22" s="36" t="s">
        <v>78</v>
      </c>
      <c r="C22" s="31">
        <v>137138093</v>
      </c>
    </row>
    <row r="23" spans="1:9" x14ac:dyDescent="0.25">
      <c r="A23" s="100"/>
      <c r="B23" s="36" t="s">
        <v>79</v>
      </c>
      <c r="C23" s="31">
        <v>0</v>
      </c>
    </row>
    <row r="24" spans="1:9" x14ac:dyDescent="0.25">
      <c r="A24" s="100"/>
      <c r="B24" s="93" t="s">
        <v>88</v>
      </c>
      <c r="C24" s="94"/>
    </row>
    <row r="25" spans="1:9" x14ac:dyDescent="0.25">
      <c r="A25" s="100"/>
      <c r="B25" s="36" t="s">
        <v>80</v>
      </c>
      <c r="C25" s="31">
        <v>62500000</v>
      </c>
    </row>
    <row r="26" spans="1:9" ht="28.9" customHeight="1" x14ac:dyDescent="0.25">
      <c r="A26" s="100"/>
      <c r="B26" s="36" t="s">
        <v>89</v>
      </c>
      <c r="C26" s="31">
        <v>25000000</v>
      </c>
    </row>
    <row r="27" spans="1:9" x14ac:dyDescent="0.25">
      <c r="A27" s="100"/>
      <c r="B27" s="93" t="s">
        <v>90</v>
      </c>
      <c r="C27" s="94"/>
    </row>
    <row r="28" spans="1:9" x14ac:dyDescent="0.25">
      <c r="A28" s="100"/>
      <c r="B28" s="36" t="s">
        <v>91</v>
      </c>
      <c r="C28" s="31">
        <v>0</v>
      </c>
    </row>
    <row r="29" spans="1:9" x14ac:dyDescent="0.25">
      <c r="A29" s="100"/>
      <c r="B29" s="36" t="s">
        <v>78</v>
      </c>
      <c r="C29" s="31">
        <v>0</v>
      </c>
    </row>
    <row r="30" spans="1:9" x14ac:dyDescent="0.25">
      <c r="A30" s="100"/>
      <c r="B30" s="36" t="s">
        <v>79</v>
      </c>
      <c r="C30" s="31">
        <v>0</v>
      </c>
    </row>
    <row r="31" spans="1:9" x14ac:dyDescent="0.25">
      <c r="A31" s="100"/>
      <c r="B31" s="93" t="s">
        <v>92</v>
      </c>
      <c r="C31" s="94"/>
    </row>
    <row r="32" spans="1:9" x14ac:dyDescent="0.25">
      <c r="A32" s="100"/>
      <c r="B32" s="36"/>
      <c r="C32" s="31"/>
    </row>
    <row r="33" spans="1:3" x14ac:dyDescent="0.25">
      <c r="A33" s="100"/>
      <c r="B33" s="36" t="s">
        <v>78</v>
      </c>
      <c r="C33" s="31">
        <v>0</v>
      </c>
    </row>
    <row r="34" spans="1:3" x14ac:dyDescent="0.25">
      <c r="A34" s="100"/>
      <c r="B34" s="36" t="s">
        <v>79</v>
      </c>
      <c r="C34" s="31">
        <v>0</v>
      </c>
    </row>
    <row r="35" spans="1:3" x14ac:dyDescent="0.25">
      <c r="A35" s="100"/>
      <c r="B35" s="93" t="s">
        <v>93</v>
      </c>
      <c r="C35" s="94"/>
    </row>
    <row r="36" spans="1:3" x14ac:dyDescent="0.25">
      <c r="A36" s="100"/>
      <c r="B36" s="36" t="s">
        <v>94</v>
      </c>
      <c r="C36" s="32">
        <v>1</v>
      </c>
    </row>
    <row r="37" spans="1:3" x14ac:dyDescent="0.25">
      <c r="A37" s="100"/>
      <c r="B37" s="36" t="s">
        <v>41</v>
      </c>
      <c r="C37" s="33">
        <v>0</v>
      </c>
    </row>
    <row r="38" spans="1:3" x14ac:dyDescent="0.25">
      <c r="A38" s="100"/>
      <c r="B38" s="36" t="s">
        <v>95</v>
      </c>
      <c r="C38" s="32">
        <v>1</v>
      </c>
    </row>
    <row r="39" spans="1:3" x14ac:dyDescent="0.25">
      <c r="A39" s="24" t="s">
        <v>96</v>
      </c>
      <c r="B39" s="90">
        <f>IFERROR(B20*(VLOOKUP(B18,E15:F17,2,0)),16666)</f>
        <v>16666</v>
      </c>
      <c r="C39" s="90"/>
    </row>
    <row r="40" spans="1:3" ht="93" customHeight="1" x14ac:dyDescent="0.25">
      <c r="A40" s="35" t="s">
        <v>97</v>
      </c>
      <c r="B40" s="91" t="s">
        <v>181</v>
      </c>
      <c r="C40" s="92"/>
    </row>
    <row r="41" spans="1:3" ht="211.5" customHeight="1" x14ac:dyDescent="0.25">
      <c r="A41" s="35" t="s">
        <v>98</v>
      </c>
      <c r="B41" s="86" t="s">
        <v>179</v>
      </c>
      <c r="C41" s="87"/>
    </row>
    <row r="42" spans="1:3" ht="25.9" customHeight="1" x14ac:dyDescent="0.25">
      <c r="A42" s="42" t="s">
        <v>99</v>
      </c>
      <c r="B42" s="42"/>
      <c r="C42" s="42"/>
    </row>
    <row r="43" spans="1:3" x14ac:dyDescent="0.25">
      <c r="A43" s="41" t="s">
        <v>100</v>
      </c>
      <c r="B43" s="85"/>
      <c r="C43" s="85"/>
    </row>
    <row r="44" spans="1:3" ht="40.9" customHeight="1" x14ac:dyDescent="0.25">
      <c r="A44" s="41" t="s">
        <v>101</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7" sqref="B17: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102</v>
      </c>
      <c r="B1" s="82"/>
      <c r="C1" s="82"/>
    </row>
    <row r="2" spans="1:3" x14ac:dyDescent="0.25">
      <c r="A2" s="20" t="s">
        <v>35</v>
      </c>
      <c r="B2" s="72" t="str">
        <f>'AUTOS NOTA 324'!B2:C2</f>
        <v xml:space="preserve">SINIESTRO  89792170 APL. APJ32506
</v>
      </c>
      <c r="C2" s="73"/>
    </row>
    <row r="3" spans="1:3" x14ac:dyDescent="0.25">
      <c r="A3" s="5" t="s">
        <v>1</v>
      </c>
      <c r="B3" s="47" t="str">
        <f>'AUTOS  NOTA 322'!B2:C2</f>
        <v>11001310301020240023600</v>
      </c>
      <c r="C3" s="47"/>
    </row>
    <row r="4" spans="1:3" x14ac:dyDescent="0.25">
      <c r="A4" s="5" t="s">
        <v>2</v>
      </c>
      <c r="B4" s="47" t="str">
        <f>'AUTOS  NOTA 322'!B3:C3</f>
        <v>DÉCIMO CIVIL DEL CIRCUITO DE BOGOTÁ</v>
      </c>
      <c r="C4" s="47"/>
    </row>
    <row r="5" spans="1:3" x14ac:dyDescent="0.25">
      <c r="A5" s="5" t="s">
        <v>3</v>
      </c>
      <c r="B5" s="47" t="str">
        <f>'AUTOS  NOTA 322'!B4:C4</f>
        <v>VALENTINA GARCÍA DIAZ (CONDUCTORA), FREDY JIMMY GARCÍA RINCÓN(ASEGURADO), ALLIANZ SEGUROS S.A.</v>
      </c>
      <c r="C5" s="47"/>
    </row>
    <row r="6" spans="1:3" ht="15" customHeight="1" x14ac:dyDescent="0.25">
      <c r="A6" s="5" t="s">
        <v>4</v>
      </c>
      <c r="B6" s="47" t="str">
        <f>'AUTOS  NOTA 322'!B5:C5</f>
        <v>ALDEMAR QUILA HERNANDEZ (LEISONADO) MARIA STELLA HERNANDEZ PARADA (MAMÁ), JUAN DAVID QUILA HERNANDEZ (HERMANO)</v>
      </c>
      <c r="C6" s="47"/>
    </row>
    <row r="7" spans="1:3" ht="15" customHeight="1" x14ac:dyDescent="0.25">
      <c r="A7" s="5" t="s">
        <v>5</v>
      </c>
      <c r="B7" s="47" t="str">
        <f>'AUTOS  NOTA 322'!B6:C6</f>
        <v>DEMANDA DIRECTA</v>
      </c>
      <c r="C7" s="47"/>
    </row>
    <row r="8" spans="1:3" ht="15" customHeight="1" x14ac:dyDescent="0.25">
      <c r="A8" s="30" t="s">
        <v>36</v>
      </c>
      <c r="B8" s="47" t="str">
        <f>'AUTOS  NOTA 322'!B7:C8</f>
        <v xml:space="preserve">ALDEMAR QUILA HERNANDEZ </v>
      </c>
      <c r="C8" s="47"/>
    </row>
    <row r="9" spans="1:3" ht="19.149999999999999" customHeight="1" x14ac:dyDescent="0.25">
      <c r="A9" s="5" t="s">
        <v>103</v>
      </c>
      <c r="B9" s="47" t="s">
        <v>121</v>
      </c>
      <c r="C9" s="47"/>
    </row>
    <row r="10" spans="1:3" x14ac:dyDescent="0.25">
      <c r="A10" s="7" t="s">
        <v>87</v>
      </c>
      <c r="B10" s="107">
        <f>'AUTOS NOTA 324'!B20:C20</f>
        <v>224638093</v>
      </c>
      <c r="C10" s="107"/>
    </row>
    <row r="11" spans="1:3" x14ac:dyDescent="0.25">
      <c r="A11" s="7" t="s">
        <v>104</v>
      </c>
      <c r="B11" s="108">
        <f>'AUTOS NOTA 324'!B39:C39</f>
        <v>16666</v>
      </c>
      <c r="C11" s="47"/>
    </row>
    <row r="12" spans="1:3" ht="30" x14ac:dyDescent="0.25">
      <c r="A12" s="7" t="s">
        <v>105</v>
      </c>
      <c r="B12" s="105" t="s">
        <v>182</v>
      </c>
      <c r="C12" s="106"/>
    </row>
    <row r="13" spans="1:3" ht="45" x14ac:dyDescent="0.25">
      <c r="A13" s="5" t="s">
        <v>106</v>
      </c>
      <c r="B13" s="47" t="s">
        <v>111</v>
      </c>
      <c r="C13" s="47"/>
    </row>
    <row r="14" spans="1:3" ht="45" x14ac:dyDescent="0.25">
      <c r="A14" s="5" t="s">
        <v>107</v>
      </c>
      <c r="B14" s="47" t="s">
        <v>111</v>
      </c>
      <c r="C14" s="47"/>
    </row>
    <row r="15" spans="1:3" x14ac:dyDescent="0.25">
      <c r="A15" s="5" t="s">
        <v>108</v>
      </c>
      <c r="B15" s="6" t="s">
        <v>111</v>
      </c>
      <c r="C15" s="6"/>
    </row>
    <row r="16" spans="1:3" x14ac:dyDescent="0.25">
      <c r="A16" s="7" t="s">
        <v>109</v>
      </c>
      <c r="B16" s="47"/>
      <c r="C16" s="47"/>
    </row>
    <row r="17" spans="1:3" x14ac:dyDescent="0.25">
      <c r="A17" s="6" t="s">
        <v>110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42</v>
      </c>
      <c r="B1" t="s">
        <v>111</v>
      </c>
      <c r="C1" s="9" t="s">
        <v>46</v>
      </c>
      <c r="D1" s="9" t="s">
        <v>112</v>
      </c>
      <c r="E1" s="3" t="s">
        <v>50</v>
      </c>
      <c r="F1" s="2" t="s">
        <v>81</v>
      </c>
      <c r="G1" s="4">
        <v>0</v>
      </c>
      <c r="H1" t="s">
        <v>18</v>
      </c>
      <c r="I1" t="s">
        <v>113</v>
      </c>
      <c r="K1" t="s">
        <v>114</v>
      </c>
      <c r="L1" s="29" t="s">
        <v>8</v>
      </c>
      <c r="M1" t="s">
        <v>115</v>
      </c>
      <c r="N1" t="s">
        <v>81</v>
      </c>
      <c r="O1" t="s">
        <v>116</v>
      </c>
    </row>
    <row r="2" spans="1:15" x14ac:dyDescent="0.25">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25">
      <c r="A3" t="s">
        <v>125</v>
      </c>
      <c r="C3" t="s">
        <v>126</v>
      </c>
      <c r="D3" s="2" t="s">
        <v>127</v>
      </c>
      <c r="E3" s="1" t="s">
        <v>128</v>
      </c>
      <c r="F3" s="2" t="s">
        <v>83</v>
      </c>
      <c r="G3" s="4">
        <v>0.3</v>
      </c>
      <c r="H3" t="s">
        <v>129</v>
      </c>
      <c r="I3" t="s">
        <v>130</v>
      </c>
      <c r="L3" s="29" t="s">
        <v>39</v>
      </c>
      <c r="M3" t="s">
        <v>131</v>
      </c>
      <c r="N3" t="s">
        <v>121</v>
      </c>
    </row>
    <row r="4" spans="1:15" x14ac:dyDescent="0.25">
      <c r="A4" t="s">
        <v>131</v>
      </c>
      <c r="C4" t="s">
        <v>132</v>
      </c>
      <c r="E4" s="1" t="s">
        <v>133</v>
      </c>
      <c r="H4" t="s">
        <v>134</v>
      </c>
      <c r="I4" t="s">
        <v>135</v>
      </c>
      <c r="L4" t="s">
        <v>136</v>
      </c>
    </row>
    <row r="5" spans="1:15" x14ac:dyDescent="0.25">
      <c r="A5" t="s">
        <v>137</v>
      </c>
      <c r="E5" s="1" t="s">
        <v>138</v>
      </c>
      <c r="H5" t="s">
        <v>139</v>
      </c>
      <c r="I5" t="s">
        <v>140</v>
      </c>
      <c r="L5" s="29" t="s">
        <v>141</v>
      </c>
    </row>
    <row r="6" spans="1:15" x14ac:dyDescent="0.25">
      <c r="E6" s="1" t="s">
        <v>142</v>
      </c>
      <c r="I6" t="s">
        <v>143</v>
      </c>
      <c r="L6" s="29" t="s">
        <v>144</v>
      </c>
    </row>
    <row r="7" spans="1:15" x14ac:dyDescent="0.25">
      <c r="E7" s="1" t="s">
        <v>145</v>
      </c>
      <c r="I7" t="s">
        <v>146</v>
      </c>
      <c r="L7" s="29" t="s">
        <v>147</v>
      </c>
    </row>
    <row r="8" spans="1:15" x14ac:dyDescent="0.25">
      <c r="E8" s="1" t="s">
        <v>148</v>
      </c>
      <c r="L8" s="29" t="s">
        <v>90</v>
      </c>
    </row>
    <row r="9" spans="1:15" x14ac:dyDescent="0.25">
      <c r="L9" s="29" t="s">
        <v>149</v>
      </c>
    </row>
    <row r="10" spans="1:15" x14ac:dyDescent="0.25">
      <c r="L10" s="29" t="s">
        <v>150</v>
      </c>
    </row>
    <row r="11" spans="1:15" x14ac:dyDescent="0.25">
      <c r="L11" s="29" t="s">
        <v>151</v>
      </c>
    </row>
    <row r="12" spans="1:15" x14ac:dyDescent="0.25">
      <c r="L12" s="29" t="s">
        <v>152</v>
      </c>
    </row>
    <row r="13" spans="1:15" x14ac:dyDescent="0.25">
      <c r="L13" s="29" t="s">
        <v>153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2024-08-13T18:12:48Z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