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JC\Downloads\"/>
    </mc:Choice>
  </mc:AlternateContent>
  <bookViews>
    <workbookView xWindow="0" yWindow="0" windowWidth="20490" windowHeight="6330"/>
  </bookViews>
  <sheets>
    <sheet name="LIQ. PRETENSIONES DEMANDA" sheetId="13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" i="13" l="1"/>
  <c r="G38" i="13" l="1"/>
  <c r="H38" i="13" s="1"/>
  <c r="F40" i="13" s="1"/>
  <c r="F26" i="13"/>
  <c r="F25" i="13"/>
  <c r="F24" i="13"/>
  <c r="F23" i="13"/>
  <c r="F27" i="13"/>
  <c r="F22" i="13"/>
  <c r="E23" i="13"/>
  <c r="E24" i="13"/>
  <c r="E25" i="13"/>
  <c r="E26" i="13"/>
  <c r="E27" i="13"/>
  <c r="E22" i="13"/>
  <c r="G22" i="13" l="1"/>
  <c r="G27" i="13"/>
  <c r="G23" i="13"/>
  <c r="G24" i="13"/>
  <c r="G25" i="13"/>
  <c r="G26" i="13"/>
  <c r="D8" i="13"/>
  <c r="E15" i="13"/>
  <c r="E9" i="13"/>
  <c r="E14" i="13"/>
  <c r="E8" i="13"/>
  <c r="D9" i="13"/>
  <c r="E10" i="13"/>
  <c r="G28" i="13" l="1"/>
  <c r="F8" i="13"/>
  <c r="D14" i="13"/>
  <c r="F14" i="13" s="1"/>
  <c r="F9" i="13"/>
  <c r="D15" i="13" s="1"/>
  <c r="F15" i="13" s="1"/>
  <c r="E32" i="13"/>
  <c r="F32" i="13" s="1"/>
  <c r="E33" i="13"/>
  <c r="F33" i="13" s="1"/>
  <c r="E16" i="13"/>
  <c r="F34" i="13" l="1"/>
  <c r="D10" i="13"/>
  <c r="F10" i="13" s="1"/>
  <c r="F11" i="13" s="1"/>
  <c r="D16" i="13" l="1"/>
  <c r="F16" i="13" s="1"/>
  <c r="F17" i="13" s="1"/>
</calcChain>
</file>

<file path=xl/sharedStrings.xml><?xml version="1.0" encoding="utf-8"?>
<sst xmlns="http://schemas.openxmlformats.org/spreadsheetml/2006/main" count="38" uniqueCount="20">
  <si>
    <t>LIQUIDACIÓN DE LAS PRETENSIONES DE LA DEMANDA</t>
  </si>
  <si>
    <t>DESDE</t>
  </si>
  <si>
    <t>HASTA</t>
  </si>
  <si>
    <t>SALARIO</t>
  </si>
  <si>
    <t>DÍAS</t>
  </si>
  <si>
    <t>CESANTÍAS</t>
  </si>
  <si>
    <t>Teniendo en cuenta que la demandante presuntamente debia devengar menos de 2 SMMLV, para el calculo de las primas y cesantías se incluyó el Aux. de transporte</t>
  </si>
  <si>
    <t xml:space="preserve">Las pretensiones de la demanda van encaminadas a: (i) Que se condene a la UT JUANCHITO al reintegro laboral del trabajador, (ii) que se condene a la UT JUANCHITO al pago de los salarios dejados de percibir desde el 01/03/2019 hasta la fecha que se realice el reintegro laboral, (iii) que se condene a la UT JUANCHITO a que pague lo correspondiente a aportes al sistema de seguridad social desde el 01/03/2019 hasta el reintegro, (iv) que se condene al pago de las cesantías e intereses a las cesantías adeudadas desde el 23/11/2017 al 01/03/2019, (v) que se condene al pago de las indemnizaciones por despido injusto prevista en el Art 64 CST, a la indemnización moratoria de que trata el Art. 65 del CST y a la indemnización del Art. 99 de la Ley 50 de 1990 y (v) que se condene a la indexación de las sumas, a lo ultra y extra petita y en costas.  </t>
  </si>
  <si>
    <t>TOTAL ADEUDADO</t>
  </si>
  <si>
    <t>INTERESES</t>
  </si>
  <si>
    <t>SALARIO DIA</t>
  </si>
  <si>
    <t>SALARIOS</t>
  </si>
  <si>
    <t>INDEMNIZACIÓN ARTÍCULO 64 DEL C.S.T.</t>
  </si>
  <si>
    <t>SANCIÓN POR NO CONSIGNACIÓN DE CESANTÍAS</t>
  </si>
  <si>
    <t>SANCIÓN</t>
  </si>
  <si>
    <t>INDEMNIZACIÓN DEL ARTÍCULO 65 DEL C.S.T.</t>
  </si>
  <si>
    <t>SALARIO DIARIO</t>
  </si>
  <si>
    <t>30/6/2024</t>
  </si>
  <si>
    <t>Total Liquidación: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</si>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</sst>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  <numFmt numFmtId="165" formatCode="_ &quot;$&quot;\ * #,##0_ ;_ &quot;$&quot;\ * \-#,##0_ ;_ &quot;$&quot;\ * &quot;-&quot;_ ;_ @_ "/>
    <numFmt numFmtId="166" formatCode="_ * #,##0_ ;_ * \-#,##0_ ;_ * &quot;-&quot;_ ;_ @_ "/>
    <numFmt numFmtId="167" formatCode="_ &quot;$&quot;\ * #,##0.00_ ;_ &quot;$&quot;\ * \-#,##0.00_ ;_ &quot;$&quot;\ * &quot;-&quot;??_ ;_ @_ "/>
    <numFmt numFmtId="168" formatCode="_-&quot;$&quot;\ * #,##0_-;\-&quot;$&quot;\ * #,##0_-;_-&quot;$&quot;\ 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u/>
      <sz val="9"/>
      <color theme="1"/>
      <name val="Arial"/>
      <family val="2"/>
    </font>
    <font>
      <b/>
      <sz val="9"/>
      <color theme="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4" fillId="0" borderId="1" xfId="0" applyFont="1" applyBorder="1" applyAlignment="1">
      <alignment horizontal="center"/>
    </xf>
    <xf numFmtId="164" fontId="4" fillId="0" borderId="1" xfId="1" applyNumberFormat="1" applyFont="1" applyFill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164" fontId="6" fillId="0" borderId="1" xfId="6" applyNumberFormat="1" applyFont="1" applyBorder="1"/>
    <xf numFmtId="164" fontId="6" fillId="0" borderId="1" xfId="1" applyNumberFormat="1" applyFont="1" applyFill="1" applyBorder="1"/>
    <xf numFmtId="164" fontId="6" fillId="0" borderId="1" xfId="1" applyNumberFormat="1" applyFont="1" applyBorder="1"/>
    <xf numFmtId="164" fontId="4" fillId="3" borderId="1" xfId="1" applyNumberFormat="1" applyFont="1" applyFill="1" applyBorder="1"/>
    <xf numFmtId="164" fontId="6" fillId="0" borderId="1" xfId="1" applyNumberFormat="1" applyFont="1" applyFill="1" applyBorder="1" applyAlignment="1">
      <alignment vertical="center"/>
    </xf>
    <xf numFmtId="44" fontId="8" fillId="4" borderId="1" xfId="0" applyNumberFormat="1" applyFont="1" applyFill="1" applyBorder="1"/>
    <xf numFmtId="0" fontId="6" fillId="0" borderId="0" xfId="0" applyFont="1" applyAlignment="1">
      <alignment wrapText="1"/>
    </xf>
    <xf numFmtId="164" fontId="4" fillId="2" borderId="2" xfId="1" applyNumberFormat="1" applyFont="1" applyFill="1" applyBorder="1" applyAlignment="1">
      <alignment horizontal="center"/>
    </xf>
    <xf numFmtId="164" fontId="6" fillId="0" borderId="2" xfId="1" applyNumberFormat="1" applyFont="1" applyFill="1" applyBorder="1"/>
    <xf numFmtId="164" fontId="4" fillId="3" borderId="2" xfId="1" applyNumberFormat="1" applyFont="1" applyFill="1" applyBorder="1"/>
    <xf numFmtId="0" fontId="6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42" fontId="6" fillId="0" borderId="1" xfId="21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/>
    <xf numFmtId="164" fontId="4" fillId="0" borderId="5" xfId="1" applyNumberFormat="1" applyFont="1" applyFill="1" applyBorder="1"/>
    <xf numFmtId="0" fontId="4" fillId="0" borderId="9" xfId="0" applyFont="1" applyBorder="1" applyAlignment="1">
      <alignment horizontal="center"/>
    </xf>
    <xf numFmtId="164" fontId="4" fillId="2" borderId="9" xfId="1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14" fontId="6" fillId="0" borderId="1" xfId="2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168" fontId="6" fillId="0" borderId="2" xfId="0" applyNumberFormat="1" applyFont="1" applyBorder="1"/>
    <xf numFmtId="168" fontId="4" fillId="3" borderId="1" xfId="0" applyNumberFormat="1" applyFont="1" applyFill="1" applyBorder="1"/>
    <xf numFmtId="0" fontId="4" fillId="2" borderId="2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</cellXfs>
  <cellStyles count="22">
    <cellStyle name="Millares" xfId="1" builtinId="3"/>
    <cellStyle name="Millares [0] 2" xfId="3"/>
    <cellStyle name="Millares 2" xfId="8"/>
    <cellStyle name="Millares 3" xfId="10"/>
    <cellStyle name="Millares 4" xfId="6"/>
    <cellStyle name="Millares 5" xfId="12"/>
    <cellStyle name="Millares 6" xfId="15"/>
    <cellStyle name="Millares 7" xfId="16"/>
    <cellStyle name="Millares 8" xfId="18"/>
    <cellStyle name="Moneda" xfId="20" builtinId="4"/>
    <cellStyle name="Moneda [0]" xfId="21" builtinId="7"/>
    <cellStyle name="Moneda [0] 2" xfId="5"/>
    <cellStyle name="Moneda 2" xfId="4"/>
    <cellStyle name="Moneda 3" xfId="9"/>
    <cellStyle name="Moneda 4" xfId="11"/>
    <cellStyle name="Moneda 5" xfId="7"/>
    <cellStyle name="Moneda 6" xfId="13"/>
    <cellStyle name="Moneda 7" xfId="14"/>
    <cellStyle name="Moneda 8" xfId="17"/>
    <cellStyle name="Moneda 9" xfId="19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142874</xdr:colOff>
      <xdr:row>0</xdr:row>
      <xdr:rowOff>0</xdr:rowOff>
    </xdr:from>
    <xdr:to>
      <xdr:col>5</xdr:col>
      <xdr:colOff>498396</xdr:colOff>
      <xdr:row>3</xdr:row>
      <xdr:rowOff>161925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BC6FE87-4940-4C20-A77D-19DC64D1E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49" y="0"/>
          <a:ext cx="2837737" cy="733425"/>
        </a:xfrm>
        <a:prstGeom prst="rect">
          <a:avLst/>
        </a:prstGeom>
      </xdr:spPr>
    </xdr:pic>
    <xdr:clientData/>
  </xdr:twoCellAnchor>
  <xdr:twoCellAnchor editAs="oneCell">
    <xdr:from>
      <xdr:col>2</xdr:col>
      <xdr:colOff>142874</xdr:colOff>
      <xdr:row>0</xdr:row>
      <xdr:rowOff>0</xdr:rowOff>
    </xdr:from>
    <xdr:to>
      <xdr:col>5</xdr:col>
      <xdr:colOff>498396</xdr:colOff>
      <xdr:row>3</xdr:row>
      <xdr:rowOff>161925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73CEBB6-5E63-4CB1-894E-D7078993C7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49" y="0"/>
          <a:ext cx="2837737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R49"/>
  <sheetViews>
    <sheetView tabSelected="1" topLeftCell="A27" workbookViewId="0">
      <selection activeCell="F39" sqref="F39"/>
    </sheetView>
  </sheetViews>
  <sheetFormatPr baseColWidth="10" defaultColWidth="11.42578125" defaultRowHeight="15" x14ac:dyDescent="0.25"/>
  <cols>
    <col min="1" max="1" width="3.42578125" customWidth="1"/>
    <col min="2" max="2" width="16.42578125" style="1" customWidth="1"/>
    <col min="3" max="3" width="11.42578125" style="1"/>
    <col min="4" max="4" width="11.42578125" style="1" customWidth="1"/>
    <col min="5" max="5" width="13.85546875" style="1" customWidth="1"/>
    <col min="6" max="6" width="18.85546875" style="1" customWidth="1"/>
    <col min="7" max="7" width="17.42578125" style="1" customWidth="1"/>
    <col min="8" max="8" width="18.28515625" customWidth="1"/>
  </cols>
  <sheetData>
    <row r="5" spans="1:15" s="1" customFormat="1" ht="15" customHeight="1" x14ac:dyDescent="0.2">
      <c r="A5" s="3"/>
      <c r="B5" s="40" t="s">
        <v>0</v>
      </c>
      <c r="C5" s="40"/>
      <c r="D5" s="40"/>
      <c r="E5" s="40"/>
      <c r="F5" s="40"/>
      <c r="G5" s="3"/>
      <c r="H5" s="3"/>
      <c r="I5" s="3"/>
      <c r="J5" s="3"/>
    </row>
    <row r="6" spans="1:15" ht="15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</row>
    <row r="7" spans="1:15" ht="15" customHeight="1" x14ac:dyDescent="0.25">
      <c r="A7" s="3"/>
      <c r="B7" s="4" t="s">
        <v>1</v>
      </c>
      <c r="C7" s="4" t="s">
        <v>2</v>
      </c>
      <c r="D7" s="4" t="s">
        <v>3</v>
      </c>
      <c r="E7" s="4" t="s">
        <v>4</v>
      </c>
      <c r="F7" s="14" t="s">
        <v>5</v>
      </c>
      <c r="G7" s="42" t="s">
        <v>6</v>
      </c>
      <c r="H7" s="17"/>
      <c r="J7" s="41" t="s">
        <v>7</v>
      </c>
      <c r="K7" s="41"/>
      <c r="L7" s="41"/>
      <c r="M7" s="41"/>
      <c r="N7" s="41"/>
      <c r="O7" s="41"/>
    </row>
    <row r="8" spans="1:15" ht="15" customHeight="1" x14ac:dyDescent="0.25">
      <c r="A8" s="3"/>
      <c r="B8" s="6">
        <v>43062</v>
      </c>
      <c r="C8" s="6">
        <v>43100</v>
      </c>
      <c r="D8" s="7">
        <f>1200000+97032</f>
        <v>1297032</v>
      </c>
      <c r="E8" s="9">
        <f>DAYS360(B8,C8)+1</f>
        <v>39</v>
      </c>
      <c r="F8" s="15">
        <f>(D8*E8)/360</f>
        <v>140511.79999999999</v>
      </c>
      <c r="G8" s="42"/>
      <c r="H8" s="17"/>
      <c r="J8" s="41"/>
      <c r="K8" s="41"/>
      <c r="L8" s="41"/>
      <c r="M8" s="41"/>
      <c r="N8" s="41"/>
      <c r="O8" s="41"/>
    </row>
    <row r="9" spans="1:15" ht="15" customHeight="1" x14ac:dyDescent="0.25">
      <c r="A9" s="3"/>
      <c r="B9" s="6">
        <v>43101</v>
      </c>
      <c r="C9" s="6">
        <v>43465</v>
      </c>
      <c r="D9" s="7">
        <f>1200000+97032</f>
        <v>1297032</v>
      </c>
      <c r="E9" s="9">
        <f>DAYS360(B9,C9)</f>
        <v>360</v>
      </c>
      <c r="F9" s="15">
        <f t="shared" ref="F9:F10" si="0">(D9*E9)/360</f>
        <v>1297032</v>
      </c>
      <c r="G9" s="42"/>
      <c r="H9" s="17"/>
      <c r="J9" s="41"/>
      <c r="K9" s="41"/>
      <c r="L9" s="41"/>
      <c r="M9" s="41"/>
      <c r="N9" s="41"/>
      <c r="O9" s="41"/>
    </row>
    <row r="10" spans="1:15" x14ac:dyDescent="0.25">
      <c r="A10" s="3"/>
      <c r="B10" s="6">
        <v>43466</v>
      </c>
      <c r="C10" s="6">
        <v>43525</v>
      </c>
      <c r="D10" s="7">
        <f>1200000+97032</f>
        <v>1297032</v>
      </c>
      <c r="E10" s="9">
        <f>DAYS360(B10,C10)+1</f>
        <v>61</v>
      </c>
      <c r="F10" s="15">
        <f t="shared" si="0"/>
        <v>219774.86666666667</v>
      </c>
      <c r="G10" s="42"/>
      <c r="H10" s="17"/>
      <c r="J10" s="41"/>
      <c r="K10" s="41"/>
      <c r="L10" s="41"/>
      <c r="M10" s="41"/>
      <c r="N10" s="41"/>
      <c r="O10" s="41"/>
    </row>
    <row r="11" spans="1:15" ht="15" customHeight="1" x14ac:dyDescent="0.25">
      <c r="A11" s="3"/>
      <c r="B11" s="38" t="s">
        <v>8</v>
      </c>
      <c r="C11" s="38"/>
      <c r="D11" s="38"/>
      <c r="E11" s="38"/>
      <c r="F11" s="16">
        <f>SUM(F8:F10)</f>
        <v>1657318.6666666667</v>
      </c>
      <c r="G11" s="42"/>
      <c r="H11" s="17"/>
      <c r="J11" s="41"/>
      <c r="K11" s="41"/>
      <c r="L11" s="41"/>
      <c r="M11" s="41"/>
      <c r="N11" s="41"/>
      <c r="O11" s="41"/>
    </row>
    <row r="12" spans="1:15" ht="15" customHeight="1" x14ac:dyDescent="0.25">
      <c r="A12" s="3"/>
      <c r="B12" s="3"/>
      <c r="C12" s="3"/>
      <c r="D12" s="3"/>
      <c r="E12" s="3"/>
      <c r="F12" s="3"/>
      <c r="G12" s="42"/>
      <c r="H12" s="17"/>
      <c r="J12" s="41"/>
      <c r="K12" s="41"/>
      <c r="L12" s="41"/>
      <c r="M12" s="41"/>
      <c r="N12" s="41"/>
      <c r="O12" s="41"/>
    </row>
    <row r="13" spans="1:15" x14ac:dyDescent="0.25">
      <c r="A13" s="3"/>
      <c r="B13" s="4" t="s">
        <v>1</v>
      </c>
      <c r="C13" s="4" t="s">
        <v>2</v>
      </c>
      <c r="D13" s="4" t="s">
        <v>5</v>
      </c>
      <c r="E13" s="4" t="s">
        <v>4</v>
      </c>
      <c r="F13" s="14" t="s">
        <v>9</v>
      </c>
      <c r="G13" s="42"/>
      <c r="H13" s="17"/>
      <c r="J13" s="41"/>
      <c r="K13" s="41"/>
      <c r="L13" s="41"/>
      <c r="M13" s="41"/>
      <c r="N13" s="41"/>
      <c r="O13" s="41"/>
    </row>
    <row r="14" spans="1:15" x14ac:dyDescent="0.25">
      <c r="A14" s="3"/>
      <c r="B14" s="6">
        <v>43062</v>
      </c>
      <c r="C14" s="6">
        <v>43100</v>
      </c>
      <c r="D14" s="20">
        <f>F8</f>
        <v>140511.79999999999</v>
      </c>
      <c r="E14" s="9">
        <f>DAYS360(B14,C14)+1</f>
        <v>39</v>
      </c>
      <c r="F14" s="9">
        <f>(D14*E14*0.12)/360</f>
        <v>1826.6533999999997</v>
      </c>
      <c r="G14" s="42"/>
      <c r="H14" s="17"/>
      <c r="J14" s="41"/>
      <c r="K14" s="41"/>
      <c r="L14" s="41"/>
      <c r="M14" s="41"/>
      <c r="N14" s="41"/>
      <c r="O14" s="41"/>
    </row>
    <row r="15" spans="1:15" x14ac:dyDescent="0.25">
      <c r="A15" s="3"/>
      <c r="B15" s="6">
        <v>43101</v>
      </c>
      <c r="C15" s="6">
        <v>43465</v>
      </c>
      <c r="D15" s="20">
        <f>F9</f>
        <v>1297032</v>
      </c>
      <c r="E15" s="9">
        <f>DAYS360(B15,C15)</f>
        <v>360</v>
      </c>
      <c r="F15" s="9">
        <f t="shared" ref="F15:F16" si="1">(D15*E15*0.12)/360</f>
        <v>155643.84</v>
      </c>
      <c r="G15" s="42"/>
      <c r="H15" s="17"/>
      <c r="J15" s="41"/>
      <c r="K15" s="41"/>
      <c r="L15" s="41"/>
      <c r="M15" s="41"/>
      <c r="N15" s="41"/>
      <c r="O15" s="41"/>
    </row>
    <row r="16" spans="1:15" ht="14.25" customHeight="1" x14ac:dyDescent="0.25">
      <c r="A16" s="3"/>
      <c r="B16" s="6">
        <v>43466</v>
      </c>
      <c r="C16" s="6">
        <v>43525</v>
      </c>
      <c r="D16" s="11">
        <f>+F10</f>
        <v>219774.86666666667</v>
      </c>
      <c r="E16" s="9">
        <f>DAYS360(B16,C16)+1</f>
        <v>61</v>
      </c>
      <c r="F16" s="9">
        <f t="shared" si="1"/>
        <v>4468.755622222222</v>
      </c>
      <c r="G16" s="42"/>
      <c r="H16" s="13"/>
      <c r="J16" s="41"/>
      <c r="K16" s="41"/>
      <c r="L16" s="41"/>
      <c r="M16" s="41"/>
      <c r="N16" s="41"/>
      <c r="O16" s="41"/>
    </row>
    <row r="17" spans="1:18" s="1" customFormat="1" ht="15" customHeight="1" x14ac:dyDescent="0.2">
      <c r="A17" s="3"/>
      <c r="B17" s="38" t="s">
        <v>8</v>
      </c>
      <c r="C17" s="38"/>
      <c r="D17" s="38"/>
      <c r="E17" s="38"/>
      <c r="F17" s="10">
        <f>SUM(F14:F16)</f>
        <v>161939.24902222224</v>
      </c>
      <c r="G17" s="3"/>
      <c r="H17" s="13"/>
      <c r="I17" s="13"/>
      <c r="J17" s="13"/>
      <c r="K17" s="17"/>
      <c r="L17" s="17"/>
      <c r="M17" s="17"/>
      <c r="N17" s="17"/>
      <c r="O17" s="17"/>
      <c r="P17" s="17"/>
      <c r="Q17" s="17"/>
      <c r="R17" s="17"/>
    </row>
    <row r="18" spans="1:18" s="1" customFormat="1" ht="11.25" customHeight="1" x14ac:dyDescent="0.2">
      <c r="A18" s="3"/>
      <c r="B18" s="3"/>
      <c r="C18" s="3"/>
      <c r="D18" s="3"/>
      <c r="E18" s="3"/>
      <c r="F18" s="3"/>
      <c r="G18" s="3"/>
      <c r="H18" s="13"/>
      <c r="I18" s="13"/>
      <c r="J18" s="13"/>
      <c r="K18" s="17"/>
      <c r="L18" s="17"/>
      <c r="M18" s="17"/>
      <c r="N18" s="17"/>
      <c r="O18" s="17"/>
      <c r="P18" s="17"/>
      <c r="Q18" s="17"/>
      <c r="R18" s="17"/>
    </row>
    <row r="19" spans="1:18" s="1" customFormat="1" ht="12" x14ac:dyDescent="0.2">
      <c r="A19" s="3"/>
      <c r="B19" s="24"/>
      <c r="C19" s="24"/>
      <c r="D19" s="24"/>
      <c r="E19" s="24"/>
      <c r="F19" s="24"/>
      <c r="G19" s="27"/>
      <c r="H19" s="3"/>
      <c r="I19" s="3"/>
      <c r="J19" s="3"/>
      <c r="K19" s="17"/>
      <c r="L19" s="17"/>
      <c r="M19" s="17"/>
      <c r="N19" s="17"/>
      <c r="O19" s="17"/>
      <c r="P19" s="17"/>
      <c r="Q19" s="17"/>
      <c r="R19" s="17"/>
    </row>
    <row r="20" spans="1:18" x14ac:dyDescent="0.25">
      <c r="A20" s="3"/>
      <c r="B20" s="33" t="s">
        <v>12</v>
      </c>
      <c r="C20" s="33"/>
      <c r="D20" s="33"/>
      <c r="E20" s="33"/>
      <c r="F20" s="33"/>
      <c r="G20" s="33"/>
      <c r="H20" s="26"/>
      <c r="I20" s="26"/>
      <c r="J20" s="3"/>
      <c r="K20" s="17"/>
      <c r="L20" s="17"/>
      <c r="M20" s="17"/>
      <c r="N20" s="17"/>
      <c r="O20" s="17"/>
      <c r="P20" s="17"/>
      <c r="Q20" s="17"/>
      <c r="R20" s="17"/>
    </row>
    <row r="21" spans="1:18" x14ac:dyDescent="0.25">
      <c r="A21" s="3"/>
      <c r="B21" s="28" t="s">
        <v>1</v>
      </c>
      <c r="C21" s="28" t="s">
        <v>2</v>
      </c>
      <c r="D21" s="28" t="s">
        <v>3</v>
      </c>
      <c r="E21" s="28" t="s">
        <v>10</v>
      </c>
      <c r="F21" s="28" t="s">
        <v>4</v>
      </c>
      <c r="G21" s="29" t="s">
        <v>11</v>
      </c>
      <c r="H21" s="22"/>
      <c r="I21" s="22"/>
      <c r="J21" s="3"/>
      <c r="K21" s="17"/>
      <c r="L21" s="17"/>
      <c r="M21" s="17"/>
      <c r="N21" s="17"/>
      <c r="O21" s="17"/>
      <c r="P21" s="17"/>
      <c r="Q21" s="17"/>
      <c r="R21" s="17"/>
    </row>
    <row r="22" spans="1:18" x14ac:dyDescent="0.25">
      <c r="A22" s="3"/>
      <c r="B22" s="6">
        <v>43525</v>
      </c>
      <c r="C22" s="6">
        <v>43830</v>
      </c>
      <c r="D22" s="23">
        <v>1200000</v>
      </c>
      <c r="E22" s="23">
        <f>D22/30</f>
        <v>40000</v>
      </c>
      <c r="F22" s="9">
        <f>DAYS360(B22,C22)+1</f>
        <v>301</v>
      </c>
      <c r="G22" s="21">
        <f>F22*E22</f>
        <v>12040000</v>
      </c>
      <c r="H22" s="22"/>
      <c r="I22" s="22"/>
      <c r="J22" s="3"/>
      <c r="K22" s="17"/>
      <c r="L22" s="17"/>
      <c r="M22" s="17"/>
      <c r="N22" s="17"/>
      <c r="O22" s="17"/>
      <c r="P22" s="17"/>
      <c r="Q22" s="17"/>
      <c r="R22" s="17"/>
    </row>
    <row r="23" spans="1:18" x14ac:dyDescent="0.25">
      <c r="A23" s="3"/>
      <c r="B23" s="6">
        <v>43831</v>
      </c>
      <c r="C23" s="6">
        <v>44196</v>
      </c>
      <c r="D23" s="23">
        <v>1200000</v>
      </c>
      <c r="E23" s="23">
        <f t="shared" ref="E23:E27" si="2">D23/30</f>
        <v>40000</v>
      </c>
      <c r="F23" s="9">
        <f>DAYS360(B23,C23)</f>
        <v>360</v>
      </c>
      <c r="G23" s="21">
        <f t="shared" ref="G23:G27" si="3">F23*E23</f>
        <v>14400000</v>
      </c>
      <c r="H23" s="22"/>
      <c r="I23" s="22"/>
      <c r="J23" s="3"/>
      <c r="K23" s="17"/>
      <c r="L23" s="17"/>
      <c r="M23" s="17"/>
      <c r="N23" s="17"/>
      <c r="O23" s="17"/>
      <c r="P23" s="17"/>
      <c r="Q23" s="17"/>
      <c r="R23" s="17"/>
    </row>
    <row r="24" spans="1:18" x14ac:dyDescent="0.25">
      <c r="A24" s="3"/>
      <c r="B24" s="6">
        <v>44197</v>
      </c>
      <c r="C24" s="6">
        <v>44561</v>
      </c>
      <c r="D24" s="23">
        <v>1200000</v>
      </c>
      <c r="E24" s="23">
        <f t="shared" si="2"/>
        <v>40000</v>
      </c>
      <c r="F24" s="9">
        <f>DAYS360(B24,C24)</f>
        <v>360</v>
      </c>
      <c r="G24" s="21">
        <f t="shared" si="3"/>
        <v>14400000</v>
      </c>
      <c r="H24" s="22"/>
      <c r="I24" s="22"/>
      <c r="J24" s="3"/>
      <c r="K24" s="17"/>
      <c r="L24" s="17"/>
      <c r="M24" s="17"/>
      <c r="N24" s="17"/>
      <c r="O24" s="17"/>
      <c r="P24" s="17"/>
      <c r="Q24" s="17"/>
      <c r="R24" s="17"/>
    </row>
    <row r="25" spans="1:18" x14ac:dyDescent="0.25">
      <c r="A25" s="3"/>
      <c r="B25" s="6">
        <v>44562</v>
      </c>
      <c r="C25" s="6">
        <v>44926</v>
      </c>
      <c r="D25" s="23">
        <v>1200000</v>
      </c>
      <c r="E25" s="23">
        <f t="shared" si="2"/>
        <v>40000</v>
      </c>
      <c r="F25" s="9">
        <f>DAYS360(B25,C25)</f>
        <v>360</v>
      </c>
      <c r="G25" s="21">
        <f t="shared" si="3"/>
        <v>14400000</v>
      </c>
      <c r="H25" s="22"/>
      <c r="I25" s="22"/>
      <c r="J25" s="3"/>
      <c r="K25" s="17"/>
      <c r="L25" s="17"/>
      <c r="M25" s="17"/>
      <c r="N25" s="17"/>
      <c r="O25" s="17"/>
      <c r="P25" s="17"/>
      <c r="Q25" s="17"/>
      <c r="R25" s="17"/>
    </row>
    <row r="26" spans="1:18" x14ac:dyDescent="0.25">
      <c r="A26" s="3"/>
      <c r="B26" s="6">
        <v>44927</v>
      </c>
      <c r="C26" s="6">
        <v>45291</v>
      </c>
      <c r="D26" s="23">
        <v>1200000</v>
      </c>
      <c r="E26" s="23">
        <f t="shared" si="2"/>
        <v>40000</v>
      </c>
      <c r="F26" s="9">
        <f>DAYS360(B26,C26)</f>
        <v>360</v>
      </c>
      <c r="G26" s="21">
        <f t="shared" si="3"/>
        <v>14400000</v>
      </c>
      <c r="H26" s="22"/>
      <c r="I26" s="22"/>
      <c r="J26" s="3"/>
      <c r="K26" s="17"/>
      <c r="L26" s="17"/>
      <c r="M26" s="17"/>
      <c r="N26" s="17"/>
      <c r="O26" s="17"/>
      <c r="P26" s="17"/>
      <c r="Q26" s="17"/>
      <c r="R26" s="17"/>
    </row>
    <row r="27" spans="1:18" x14ac:dyDescent="0.25">
      <c r="A27" s="3"/>
      <c r="B27" s="6">
        <v>45292</v>
      </c>
      <c r="C27" s="6">
        <v>45473</v>
      </c>
      <c r="D27" s="23">
        <v>1300000</v>
      </c>
      <c r="E27" s="23">
        <f t="shared" si="2"/>
        <v>43333.333333333336</v>
      </c>
      <c r="F27" s="9">
        <f t="shared" ref="F27" si="4">DAYS360(B27,C27)+1</f>
        <v>180</v>
      </c>
      <c r="G27" s="21">
        <f t="shared" si="3"/>
        <v>7800000</v>
      </c>
      <c r="H27" s="22"/>
      <c r="I27" s="22"/>
      <c r="J27" s="3"/>
      <c r="K27" s="17"/>
      <c r="L27" s="17"/>
      <c r="M27" s="17"/>
      <c r="N27" s="17"/>
      <c r="O27" s="17"/>
      <c r="P27" s="17"/>
      <c r="Q27" s="17"/>
      <c r="R27" s="17"/>
    </row>
    <row r="28" spans="1:18" x14ac:dyDescent="0.25">
      <c r="A28" s="3"/>
      <c r="B28" s="31" t="s">
        <v>8</v>
      </c>
      <c r="C28" s="31"/>
      <c r="D28" s="31"/>
      <c r="E28" s="31"/>
      <c r="F28" s="32"/>
      <c r="G28" s="10">
        <f>SUM(G22:G27)</f>
        <v>77440000</v>
      </c>
      <c r="H28" s="22"/>
      <c r="I28" s="22"/>
      <c r="J28" s="3"/>
      <c r="K28" s="17"/>
      <c r="L28" s="17"/>
      <c r="M28" s="17"/>
      <c r="N28" s="17"/>
      <c r="O28" s="17"/>
      <c r="P28" s="17"/>
      <c r="Q28" s="17"/>
      <c r="R28" s="17"/>
    </row>
    <row r="29" spans="1:18" ht="1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L29" s="19"/>
      <c r="M29" s="17"/>
      <c r="N29" s="17"/>
      <c r="O29" s="17"/>
      <c r="P29" s="17"/>
      <c r="Q29" s="17"/>
    </row>
    <row r="30" spans="1:18" x14ac:dyDescent="0.25">
      <c r="A30" s="3"/>
      <c r="B30" s="37" t="s">
        <v>13</v>
      </c>
      <c r="C30" s="37"/>
      <c r="D30" s="37"/>
      <c r="E30" s="37"/>
      <c r="F30" s="37"/>
      <c r="G30" s="3"/>
      <c r="H30" s="3"/>
      <c r="I30" s="3"/>
      <c r="J30" s="3"/>
      <c r="L30" s="19"/>
      <c r="M30" s="17"/>
      <c r="N30" s="17"/>
      <c r="O30" s="17"/>
      <c r="P30" s="17"/>
      <c r="Q30" s="17"/>
    </row>
    <row r="31" spans="1:18" x14ac:dyDescent="0.25">
      <c r="A31" s="3"/>
      <c r="B31" s="4" t="s">
        <v>1</v>
      </c>
      <c r="C31" s="4" t="s">
        <v>2</v>
      </c>
      <c r="D31" s="4" t="s">
        <v>3</v>
      </c>
      <c r="E31" s="4" t="s">
        <v>4</v>
      </c>
      <c r="F31" s="5" t="s">
        <v>14</v>
      </c>
      <c r="G31"/>
      <c r="L31" s="19"/>
      <c r="M31" s="17"/>
      <c r="N31" s="17"/>
      <c r="O31" s="17"/>
      <c r="P31" s="17"/>
      <c r="Q31" s="17"/>
    </row>
    <row r="32" spans="1:18" x14ac:dyDescent="0.25">
      <c r="A32" s="3"/>
      <c r="B32" s="6">
        <v>43146</v>
      </c>
      <c r="C32" s="6">
        <v>43510</v>
      </c>
      <c r="D32" s="7">
        <v>1200000</v>
      </c>
      <c r="E32" s="8">
        <f t="shared" ref="E32" si="5">DAYS360(B32,C32)+1</f>
        <v>360</v>
      </c>
      <c r="F32" s="8">
        <f t="shared" ref="F32:F33" si="6">(D32/30)*E32</f>
        <v>14400000</v>
      </c>
      <c r="G32"/>
      <c r="L32" s="19"/>
      <c r="M32" s="17"/>
      <c r="N32" s="17"/>
      <c r="O32" s="17"/>
      <c r="P32" s="17"/>
      <c r="Q32" s="17"/>
    </row>
    <row r="33" spans="1:12" x14ac:dyDescent="0.25">
      <c r="A33" s="3"/>
      <c r="B33" s="6">
        <v>43511</v>
      </c>
      <c r="C33" s="6">
        <v>43525</v>
      </c>
      <c r="D33" s="7">
        <v>1200000</v>
      </c>
      <c r="E33" s="8">
        <f t="shared" ref="E33" si="7">DAYS360(B33,C33)+1</f>
        <v>17</v>
      </c>
      <c r="F33" s="8">
        <f t="shared" si="6"/>
        <v>680000</v>
      </c>
      <c r="G33"/>
      <c r="L33" s="19"/>
    </row>
    <row r="34" spans="1:12" x14ac:dyDescent="0.25">
      <c r="A34" s="3"/>
      <c r="B34" s="38" t="s">
        <v>8</v>
      </c>
      <c r="C34" s="38"/>
      <c r="D34" s="38"/>
      <c r="E34" s="38"/>
      <c r="F34" s="10">
        <f>SUM(F32:F33)</f>
        <v>15080000</v>
      </c>
      <c r="G34"/>
      <c r="L34" s="19"/>
    </row>
    <row r="35" spans="1:12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L35" s="19"/>
    </row>
    <row r="36" spans="1:12" ht="15" customHeight="1" x14ac:dyDescent="0.25">
      <c r="A36" s="3"/>
      <c r="B36" s="45" t="s">
        <v>15</v>
      </c>
      <c r="C36" s="46"/>
      <c r="D36" s="46"/>
      <c r="E36" s="46"/>
      <c r="F36" s="46"/>
      <c r="G36" s="46"/>
      <c r="H36" s="47"/>
    </row>
    <row r="37" spans="1:12" x14ac:dyDescent="0.25">
      <c r="A37" s="3"/>
      <c r="B37" s="36" t="s">
        <v>1</v>
      </c>
      <c r="C37" s="36"/>
      <c r="D37" s="36" t="s">
        <v>2</v>
      </c>
      <c r="E37" s="36"/>
      <c r="F37" s="18" t="s">
        <v>4</v>
      </c>
      <c r="G37" s="30" t="s">
        <v>16</v>
      </c>
      <c r="H37" s="25" t="s">
        <v>19</v>
      </c>
    </row>
    <row r="38" spans="1:12" ht="15" customHeight="1" x14ac:dyDescent="0.25">
      <c r="A38" s="3"/>
      <c r="B38" s="35">
        <v>43525</v>
      </c>
      <c r="C38" s="35"/>
      <c r="D38" s="39" t="s">
        <v>17</v>
      </c>
      <c r="E38" s="39"/>
      <c r="F38" s="8">
        <f>DAYS360(B38,D38)</f>
        <v>1919</v>
      </c>
      <c r="G38" s="43">
        <f>(1200000)/30</f>
        <v>40000</v>
      </c>
      <c r="H38" s="44">
        <f>F38*G38</f>
        <v>76760000</v>
      </c>
    </row>
    <row r="39" spans="1:12" ht="1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12" x14ac:dyDescent="0.25">
      <c r="A40" s="3"/>
      <c r="B40" s="34" t="s">
        <v>18</v>
      </c>
      <c r="C40" s="34"/>
      <c r="D40" s="34"/>
      <c r="E40" s="34"/>
      <c r="F40" s="12">
        <f>F11+F17+G28+F34+H38</f>
        <v>171099257.91568887</v>
      </c>
      <c r="G40" s="3"/>
      <c r="H40" s="3"/>
      <c r="I40" s="3"/>
      <c r="J40" s="3"/>
    </row>
    <row r="41" spans="1:12" x14ac:dyDescent="0.25">
      <c r="A41" s="3"/>
      <c r="B41" s="3"/>
      <c r="C41" s="3"/>
      <c r="D41" s="3"/>
      <c r="E41" s="3"/>
      <c r="F41" s="3"/>
      <c r="G41" s="3"/>
      <c r="H41" s="2"/>
      <c r="I41" s="2"/>
      <c r="J41" s="3"/>
    </row>
    <row r="42" spans="1:12" x14ac:dyDescent="0.25">
      <c r="A42" s="3"/>
    </row>
    <row r="43" spans="1:12" ht="15" customHeight="1" x14ac:dyDescent="0.25">
      <c r="A43" s="3"/>
    </row>
    <row r="44" spans="1:12" ht="14.45" customHeight="1" x14ac:dyDescent="0.25">
      <c r="A44" s="3"/>
    </row>
    <row r="45" spans="1:12" x14ac:dyDescent="0.25">
      <c r="A45" s="3"/>
    </row>
    <row r="46" spans="1:12" x14ac:dyDescent="0.25">
      <c r="A46" s="3"/>
    </row>
    <row r="47" spans="1:12" x14ac:dyDescent="0.25">
      <c r="A47" s="3"/>
    </row>
    <row r="48" spans="1:12" x14ac:dyDescent="0.25">
      <c r="A48" s="3"/>
    </row>
    <row r="49" spans="1:1" x14ac:dyDescent="0.25">
      <c r="A49" s="2"/>
    </row>
  </sheetData>
  <mergeCells count="15">
    <mergeCell ref="B5:F5"/>
    <mergeCell ref="B11:E11"/>
    <mergeCell ref="B17:E17"/>
    <mergeCell ref="J7:O16"/>
    <mergeCell ref="G7:G16"/>
    <mergeCell ref="B28:F28"/>
    <mergeCell ref="B20:G20"/>
    <mergeCell ref="B40:E40"/>
    <mergeCell ref="B38:C38"/>
    <mergeCell ref="B37:C37"/>
    <mergeCell ref="B30:F30"/>
    <mergeCell ref="B34:E34"/>
    <mergeCell ref="D37:E37"/>
    <mergeCell ref="D38:E38"/>
    <mergeCell ref="B36:H36"/>
  </mergeCells>
  <pageMargins left="0.7" right="0.7" top="0.75" bottom="0.75" header="0.3" footer="0.3"/>
  <pageSetup paperSize="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LIQ. PRETENSIONES DEMANDA</vt:lpstr>
    </vt:vector>
  </TitlesOfParts>
  <Manager/>
  <Company>Rama Judicial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Sebastian Suarez Ossa</dc:creator>
  <cp:keywords/>
  <dc:description/>
  <cp:lastModifiedBy>ACERJC</cp:lastModifiedBy>
  <cp:revision/>
  <dcterms:created xsi:type="dcterms:W3CDTF">2023-05-23T18:21:31Z</dcterms:created>
  <dcterms:modified xsi:type="dcterms:W3CDTF">2024-12-05T22:30:15Z</dcterms:modified>
  <cp:category/>
  <cp:contentStatus/>
</cp:coreProperties>
</file>