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oaiza\Downloads\"/>
    </mc:Choice>
  </mc:AlternateContent>
  <xr:revisionPtr revIDLastSave="0" documentId="8_{0AA43D62-DB3A-449D-AA8E-B7AC37D95326}" xr6:coauthVersionLast="47" xr6:coauthVersionMax="47" xr10:uidLastSave="{00000000-0000-0000-0000-000000000000}"/>
  <bookViews>
    <workbookView xWindow="-120" yWindow="-120" windowWidth="24240" windowHeight="13020" xr2:uid="{35806A24-773C-4164-97AD-C50F73DB0837}"/>
  </bookViews>
  <sheets>
    <sheet name="intereses Ley 80" sheetId="1" r:id="rId1"/>
    <sheet name="Intereses comercia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20" i="1"/>
  <c r="K17" i="1"/>
  <c r="K22" i="1" s="1"/>
  <c r="H27" i="2"/>
  <c r="G24" i="2"/>
  <c r="D24" i="2"/>
  <c r="E24" i="2" s="1"/>
  <c r="G23" i="2"/>
  <c r="D23" i="2"/>
  <c r="E23" i="2" s="1"/>
  <c r="G22" i="2"/>
  <c r="D22" i="2"/>
  <c r="E22" i="2" s="1"/>
  <c r="G21" i="2"/>
  <c r="E21" i="2"/>
  <c r="D21" i="2"/>
  <c r="G20" i="2"/>
  <c r="D20" i="2"/>
  <c r="E20" i="2" s="1"/>
  <c r="K223" i="2"/>
  <c r="G19" i="2"/>
  <c r="E19" i="2"/>
  <c r="D19" i="2"/>
  <c r="K222" i="2"/>
  <c r="K224" i="2" s="1"/>
  <c r="G18" i="2"/>
  <c r="D18" i="2"/>
  <c r="E18" i="2" s="1"/>
  <c r="G17" i="2"/>
  <c r="E17" i="2"/>
  <c r="D17" i="2"/>
  <c r="K220" i="2"/>
  <c r="D16" i="2"/>
  <c r="E16" i="2" s="1"/>
  <c r="K219" i="2"/>
  <c r="G15" i="2"/>
  <c r="E15" i="2"/>
  <c r="D15" i="2"/>
  <c r="E7" i="2"/>
  <c r="D9" i="2" s="1"/>
  <c r="F20" i="2" s="1"/>
  <c r="H28" i="1"/>
  <c r="G25" i="1"/>
  <c r="H25" i="1" s="1"/>
  <c r="D25" i="1"/>
  <c r="E25" i="1" s="1"/>
  <c r="G24" i="1"/>
  <c r="H24" i="1" s="1"/>
  <c r="D24" i="1"/>
  <c r="E24" i="1" s="1"/>
  <c r="G23" i="1"/>
  <c r="D23" i="1"/>
  <c r="E23" i="1" s="1"/>
  <c r="G22" i="1"/>
  <c r="D22" i="1"/>
  <c r="E22" i="1" s="1"/>
  <c r="G21" i="1"/>
  <c r="D21" i="1"/>
  <c r="E21" i="1" s="1"/>
  <c r="G20" i="1"/>
  <c r="D20" i="1"/>
  <c r="E20" i="1" s="1"/>
  <c r="G19" i="1"/>
  <c r="D19" i="1"/>
  <c r="E19" i="1" s="1"/>
  <c r="G18" i="1"/>
  <c r="D18" i="1"/>
  <c r="E18" i="1" s="1"/>
  <c r="E17" i="1"/>
  <c r="D17" i="1"/>
  <c r="G16" i="1"/>
  <c r="E16" i="1"/>
  <c r="D16" i="1"/>
  <c r="E7" i="1"/>
  <c r="D9" i="1" s="1"/>
  <c r="K18" i="1" l="1"/>
  <c r="F16" i="2"/>
  <c r="F24" i="2"/>
  <c r="H24" i="2"/>
  <c r="F21" i="2"/>
  <c r="F17" i="2"/>
  <c r="F22" i="2"/>
  <c r="F18" i="2"/>
  <c r="F23" i="2"/>
  <c r="H23" i="2" s="1"/>
  <c r="F19" i="2"/>
  <c r="F15" i="2"/>
  <c r="H27" i="1"/>
  <c r="G31" i="1" s="1"/>
  <c r="H26" i="2" l="1"/>
  <c r="G3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SUP. DE LA JUDICATURA</author>
  </authors>
  <commentList>
    <comment ref="H5" authorId="0" shapeId="0" xr:uid="{221381C5-2E68-4D3E-9ECF-6B6F0D8C9897}">
      <text>
        <r>
          <rPr>
            <sz val="10"/>
            <color indexed="81"/>
            <rFont val="Tahoma"/>
            <family val="2"/>
          </rPr>
          <t>Elimine el período anterior a la fecha inicial de la liquidación. Seleccione el rango H17:M17 y arrastre con el controlador de relleno (</t>
        </r>
        <r>
          <rPr>
            <b/>
            <sz val="10"/>
            <color indexed="8"/>
            <rFont val="Tahoma"/>
            <family val="2"/>
          </rPr>
          <t>Cruz Negra</t>
        </r>
        <r>
          <rPr>
            <sz val="10"/>
            <color indexed="81"/>
            <rFont val="Tahoma"/>
            <family val="2"/>
          </rPr>
          <t xml:space="preserve">) sólo una fila hacia abajo, es decir, hasta cubrir la fila 18. </t>
        </r>
        <r>
          <rPr>
            <sz val="10"/>
            <color indexed="10"/>
            <rFont val="Tahoma"/>
            <family val="2"/>
          </rPr>
          <t>No borre el contenido ni suprima las dos filas señaladas con la doble fecha</t>
        </r>
        <r>
          <rPr>
            <sz val="8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12"/>
            <rFont val="Tahoma"/>
            <family val="2"/>
          </rPr>
          <t>Cuando parta un mes o agregue una fila para actualizar las tazas, seleccione el rango Hn:Mn del mes anterior al que partió o copió y arrastre con el controlador de relleno hasta cubrir la última fila del mes partido o creado para arreglar las fórmulas.</t>
        </r>
      </text>
    </comment>
    <comment ref="D7" authorId="0" shapeId="0" xr:uid="{6C8C3750-FAF8-41CE-A4ED-ED31115701F5}">
      <text>
        <r>
          <rPr>
            <sz val="8"/>
            <color indexed="81"/>
            <rFont val="Tahoma"/>
            <family val="2"/>
          </rPr>
          <t>Digite aquí la tasa efectiva anual pactada por las partes. En la celda de la derecha aparecerá su conversión a nominal mensual.</t>
        </r>
      </text>
    </comment>
    <comment ref="E7" authorId="0" shapeId="0" xr:uid="{6C3FFBE8-52C5-474F-8645-7C265F6F86C0}">
      <text>
        <r>
          <rPr>
            <sz val="8"/>
            <color indexed="81"/>
            <rFont val="Tahoma"/>
            <family val="2"/>
          </rPr>
          <t>No digite ni borre aquí,
contiene fórmula</t>
        </r>
      </text>
    </comment>
    <comment ref="D8" authorId="0" shapeId="0" xr:uid="{28D9870C-90A2-404A-8A34-18EF0936CD99}">
      <text>
        <r>
          <rPr>
            <sz val="8"/>
            <color indexed="81"/>
            <rFont val="Tahoma"/>
            <family val="2"/>
          </rPr>
          <t>Digite aquí la tasa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nominal (mensual) pactada por las partes.</t>
        </r>
      </text>
    </comment>
    <comment ref="D9" authorId="1" shapeId="0" xr:uid="{58B8DFD6-E1E8-4A11-82E0-7E24AC0C6B92}">
      <text>
        <r>
          <rPr>
            <sz val="8"/>
            <color indexed="81"/>
            <rFont val="Tahoma"/>
            <family val="2"/>
          </rPr>
          <t>No digite ni borre aquí, contiene fórmula.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DEAJ</author>
    <author>CONSEJO SUP. DE LA JUDICATURA</author>
  </authors>
  <commentList>
    <comment ref="H5" authorId="0" shapeId="0" xr:uid="{1C6AC82D-527B-4BDA-BCDA-BB478835C375}">
      <text>
        <r>
          <rPr>
            <sz val="10"/>
            <color indexed="81"/>
            <rFont val="Tahoma"/>
            <family val="2"/>
          </rPr>
          <t>Elimine el período anterior a la fecha inicial de la liquidación. Seleccione el rango H17:M17 y arrastre con el controlador de relleno (</t>
        </r>
        <r>
          <rPr>
            <b/>
            <sz val="10"/>
            <color indexed="8"/>
            <rFont val="Tahoma"/>
            <family val="2"/>
          </rPr>
          <t>Cruz Negra</t>
        </r>
        <r>
          <rPr>
            <sz val="10"/>
            <color indexed="81"/>
            <rFont val="Tahoma"/>
            <family val="2"/>
          </rPr>
          <t xml:space="preserve">) sólo una fila hacia abajo, es decir, hasta cubrir la fila 18. </t>
        </r>
        <r>
          <rPr>
            <sz val="10"/>
            <color indexed="10"/>
            <rFont val="Tahoma"/>
            <family val="2"/>
          </rPr>
          <t>No borre el contenido ni suprima las dos filas señaladas con la doble fecha</t>
        </r>
        <r>
          <rPr>
            <sz val="8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12"/>
            <rFont val="Tahoma"/>
            <family val="2"/>
          </rPr>
          <t>Cuando parta un mes o agregue una fila para actualizar las tazas, seleccione el rango Hn:Mn del mes anterior al que partió o copió y arrastre con el controlador de relleno hasta cubrir la última fila del mes partido o creado para arreglar las fórmulas.</t>
        </r>
      </text>
    </comment>
    <comment ref="D7" authorId="0" shapeId="0" xr:uid="{1B112F99-6C90-480E-8B4D-BB7F5BAED7D9}">
      <text>
        <r>
          <rPr>
            <sz val="8"/>
            <color indexed="81"/>
            <rFont val="Tahoma"/>
            <family val="2"/>
          </rPr>
          <t>Digite aquí la tasa efectiva anual pactada por las partes. En la celda de la derecha aparecerá su conversión a nominal mensual.</t>
        </r>
      </text>
    </comment>
    <comment ref="E7" authorId="0" shapeId="0" xr:uid="{EE5F43DD-4207-4A52-AE56-242A801C8C57}">
      <text>
        <r>
          <rPr>
            <sz val="8"/>
            <color indexed="81"/>
            <rFont val="Tahoma"/>
            <family val="2"/>
          </rPr>
          <t>No digite ni borre aquí,
contiene fórmula</t>
        </r>
      </text>
    </comment>
    <comment ref="D8" authorId="0" shapeId="0" xr:uid="{96246B3D-0EF4-4914-AD90-2DCEC6D57C92}">
      <text>
        <r>
          <rPr>
            <sz val="8"/>
            <color indexed="81"/>
            <rFont val="Tahoma"/>
            <family val="2"/>
          </rPr>
          <t>Digite aquí la tasa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nominal (mensual) pactada por las partes.</t>
        </r>
      </text>
    </comment>
    <comment ref="D9" authorId="1" shapeId="0" xr:uid="{05D867E1-2D83-4E71-A14A-FC70DC5449E1}">
      <text>
        <r>
          <rPr>
            <sz val="8"/>
            <color indexed="81"/>
            <rFont val="Tahoma"/>
            <family val="2"/>
          </rPr>
          <t>No digite ni borre aquí, contiene fórmula.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<sst xmlns="http://schemas.openxmlformats.org/spreadsheetml/2006/main" count="64" uniqueCount="31">
  <si>
    <t xml:space="preserve">LIQUIDACION DE CREDITO </t>
  </si>
  <si>
    <t>Deudor:</t>
  </si>
  <si>
    <t>Obligacion:</t>
  </si>
  <si>
    <t>INSTRUCCIÓN</t>
  </si>
  <si>
    <t>Tasa efectiva anual pactada, a nominal &gt;&gt;&gt;</t>
  </si>
  <si>
    <t>Tasa nominal mensual pactada             &gt;&gt;&gt;</t>
  </si>
  <si>
    <t>Resultado tasa pactada o pedida   &gt;&gt;&gt;</t>
  </si>
  <si>
    <t>CAPITAL:</t>
  </si>
  <si>
    <t>VIGENCIA</t>
  </si>
  <si>
    <t>Brio. Cte.</t>
  </si>
  <si>
    <t>Máxima Autorizada</t>
  </si>
  <si>
    <t>TASA</t>
  </si>
  <si>
    <t>LIQUIDACION</t>
  </si>
  <si>
    <t>DESDE</t>
  </si>
  <si>
    <t>HASTA</t>
  </si>
  <si>
    <t>T. Efectiva</t>
  </si>
  <si>
    <t>Efectiva     Anual 1.5</t>
  </si>
  <si>
    <t>Nominal Mensual</t>
  </si>
  <si>
    <t>FINAL</t>
  </si>
  <si>
    <t>DÍAS</t>
  </si>
  <si>
    <t>INTERESES</t>
  </si>
  <si>
    <t>Total Intereses</t>
  </si>
  <si>
    <t>Capital</t>
  </si>
  <si>
    <t>Intereses Moratorios</t>
  </si>
  <si>
    <t>Costas</t>
  </si>
  <si>
    <t>TOTAL:</t>
  </si>
  <si>
    <t>Intereses desde 21/01/24 a 31/07/24</t>
  </si>
  <si>
    <t>Subtotal a 31/07/24</t>
  </si>
  <si>
    <t>Pago Mundial 01 de agosto</t>
  </si>
  <si>
    <t xml:space="preserve">Saldo intereses </t>
  </si>
  <si>
    <t>Saldo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</si>
</sst>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$&quot;#,##0;[Red]&quot;$&quot;#,##0"/>
    <numFmt numFmtId="167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i/>
      <sz val="9"/>
      <name val="Century Gothic"/>
      <family val="2"/>
    </font>
    <font>
      <i/>
      <sz val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Arial"/>
      <family val="2"/>
    </font>
    <font>
      <sz val="10"/>
      <color indexed="81"/>
      <name val="Tahoma"/>
      <family val="2"/>
    </font>
    <font>
      <b/>
      <sz val="10"/>
      <color indexed="8"/>
      <name val="Tahoma"/>
      <family val="2"/>
    </font>
    <font>
      <sz val="10"/>
      <color indexed="10"/>
      <name val="Tahoma"/>
      <family val="2"/>
    </font>
    <font>
      <sz val="8"/>
      <color indexed="81"/>
      <name val="Tahoma"/>
      <family val="2"/>
    </font>
    <font>
      <sz val="10"/>
      <color indexed="12"/>
      <name val="Tahoma"/>
      <family val="2"/>
    </font>
    <font>
      <b/>
      <sz val="8"/>
      <color indexed="81"/>
      <name val="Tahoma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Century Gothic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5" xfId="0" applyFont="1" applyBorder="1"/>
    <xf numFmtId="0" fontId="7" fillId="0" borderId="4" xfId="4" applyFont="1" applyBorder="1" applyAlignment="1">
      <alignment horizontal="left"/>
    </xf>
    <xf numFmtId="0" fontId="8" fillId="0" borderId="0" xfId="4" applyFont="1" applyAlignment="1">
      <alignment horizontal="left"/>
    </xf>
    <xf numFmtId="0" fontId="9" fillId="0" borderId="0" xfId="4" applyFont="1" applyAlignment="1">
      <alignment horizontal="right"/>
    </xf>
    <xf numFmtId="0" fontId="9" fillId="0" borderId="0" xfId="4" applyFont="1"/>
    <xf numFmtId="0" fontId="9" fillId="0" borderId="5" xfId="4" applyFont="1" applyBorder="1" applyAlignment="1">
      <alignment horizontal="right"/>
    </xf>
    <xf numFmtId="0" fontId="10" fillId="0" borderId="4" xfId="4" applyFont="1" applyBorder="1" applyAlignment="1">
      <alignment horizontal="left"/>
    </xf>
    <xf numFmtId="0" fontId="10" fillId="0" borderId="0" xfId="4" applyFont="1" applyAlignment="1">
      <alignment horizontal="left"/>
    </xf>
    <xf numFmtId="0" fontId="10" fillId="0" borderId="6" xfId="4" applyFont="1" applyBorder="1" applyAlignment="1">
      <alignment horizontal="left"/>
    </xf>
    <xf numFmtId="10" fontId="9" fillId="0" borderId="7" xfId="4" applyNumberFormat="1" applyFont="1" applyBorder="1" applyAlignment="1">
      <alignment horizontal="right"/>
    </xf>
    <xf numFmtId="0" fontId="9" fillId="0" borderId="0" xfId="4" applyFont="1" applyAlignment="1">
      <alignment horizontal="justify" vertical="top"/>
    </xf>
    <xf numFmtId="0" fontId="9" fillId="0" borderId="5" xfId="4" applyFont="1" applyBorder="1" applyAlignment="1">
      <alignment horizontal="justify" vertical="top"/>
    </xf>
    <xf numFmtId="10" fontId="9" fillId="0" borderId="7" xfId="3" applyNumberFormat="1" applyFont="1" applyBorder="1" applyAlignment="1">
      <alignment horizontal="right"/>
    </xf>
    <xf numFmtId="0" fontId="9" fillId="0" borderId="4" xfId="4" applyFont="1" applyBorder="1" applyAlignment="1">
      <alignment horizontal="left"/>
    </xf>
    <xf numFmtId="0" fontId="9" fillId="0" borderId="0" xfId="4" applyFont="1" applyAlignment="1">
      <alignment horizontal="left"/>
    </xf>
    <xf numFmtId="10" fontId="9" fillId="0" borderId="7" xfId="3" applyNumberFormat="1" applyFont="1" applyBorder="1"/>
    <xf numFmtId="0" fontId="9" fillId="0" borderId="4" xfId="4" applyFont="1" applyBorder="1" applyAlignment="1">
      <alignment horizontal="left"/>
    </xf>
    <xf numFmtId="0" fontId="9" fillId="0" borderId="0" xfId="4" applyFont="1" applyAlignment="1">
      <alignment horizontal="left"/>
    </xf>
    <xf numFmtId="10" fontId="9" fillId="0" borderId="0" xfId="3" applyNumberFormat="1" applyFont="1"/>
    <xf numFmtId="165" fontId="3" fillId="0" borderId="0" xfId="1" applyNumberFormat="1" applyFont="1" applyAlignment="1">
      <alignment horizontal="right"/>
    </xf>
    <xf numFmtId="10" fontId="9" fillId="0" borderId="0" xfId="4" applyNumberFormat="1" applyFont="1" applyAlignment="1">
      <alignment horizontal="right"/>
    </xf>
    <xf numFmtId="164" fontId="9" fillId="0" borderId="5" xfId="5" applyFont="1" applyBorder="1" applyAlignment="1">
      <alignment horizontal="right"/>
    </xf>
    <xf numFmtId="0" fontId="8" fillId="0" borderId="4" xfId="4" applyFont="1" applyBorder="1" applyAlignment="1">
      <alignment horizontal="left"/>
    </xf>
    <xf numFmtId="0" fontId="10" fillId="0" borderId="8" xfId="4" applyFont="1" applyBorder="1" applyAlignment="1">
      <alignment horizontal="center"/>
    </xf>
    <xf numFmtId="0" fontId="10" fillId="0" borderId="7" xfId="4" applyFont="1" applyBorder="1" applyAlignment="1">
      <alignment horizontal="center"/>
    </xf>
    <xf numFmtId="0" fontId="10" fillId="0" borderId="7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/>
    </xf>
    <xf numFmtId="0" fontId="10" fillId="0" borderId="10" xfId="4" applyFont="1" applyBorder="1" applyAlignment="1">
      <alignment horizontal="center"/>
    </xf>
    <xf numFmtId="0" fontId="10" fillId="0" borderId="7" xfId="4" applyFont="1" applyBorder="1" applyAlignment="1">
      <alignment horizontal="right"/>
    </xf>
    <xf numFmtId="0" fontId="10" fillId="0" borderId="11" xfId="4" applyFont="1" applyBorder="1" applyAlignment="1">
      <alignment horizont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/>
    </xf>
    <xf numFmtId="164" fontId="10" fillId="0" borderId="15" xfId="5" applyFont="1" applyBorder="1" applyAlignment="1">
      <alignment horizontal="center" vertical="center"/>
    </xf>
    <xf numFmtId="15" fontId="4" fillId="0" borderId="16" xfId="0" applyNumberFormat="1" applyFont="1" applyBorder="1" applyAlignment="1">
      <alignment horizontal="left"/>
    </xf>
    <xf numFmtId="10" fontId="4" fillId="0" borderId="0" xfId="4" applyNumberFormat="1" applyFont="1" applyAlignment="1">
      <alignment horizontal="right"/>
    </xf>
    <xf numFmtId="10" fontId="4" fillId="2" borderId="0" xfId="4" applyNumberFormat="1" applyFont="1" applyFill="1" applyAlignment="1">
      <alignment horizontal="right"/>
    </xf>
    <xf numFmtId="0" fontId="4" fillId="0" borderId="16" xfId="4" applyFont="1" applyBorder="1"/>
    <xf numFmtId="164" fontId="4" fillId="0" borderId="16" xfId="5" applyFont="1" applyBorder="1" applyAlignment="1">
      <alignment horizontal="right"/>
    </xf>
    <xf numFmtId="15" fontId="4" fillId="0" borderId="0" xfId="0" applyNumberFormat="1" applyFont="1" applyAlignment="1">
      <alignment horizontal="left"/>
    </xf>
    <xf numFmtId="0" fontId="4" fillId="0" borderId="0" xfId="4" applyFont="1"/>
    <xf numFmtId="164" fontId="4" fillId="0" borderId="5" xfId="5" applyFont="1" applyBorder="1" applyAlignment="1">
      <alignment horizontal="right"/>
    </xf>
    <xf numFmtId="15" fontId="4" fillId="0" borderId="17" xfId="0" applyNumberFormat="1" applyFont="1" applyBorder="1" applyAlignment="1">
      <alignment horizontal="left"/>
    </xf>
    <xf numFmtId="0" fontId="6" fillId="0" borderId="0" xfId="4"/>
    <xf numFmtId="10" fontId="2" fillId="0" borderId="0" xfId="4" applyNumberFormat="1" applyFont="1" applyAlignment="1">
      <alignment horizontal="right"/>
    </xf>
    <xf numFmtId="10" fontId="2" fillId="0" borderId="18" xfId="4" applyNumberFormat="1" applyFont="1" applyBorder="1" applyAlignment="1">
      <alignment horizontal="right"/>
    </xf>
    <xf numFmtId="0" fontId="4" fillId="0" borderId="19" xfId="4" applyFont="1" applyBorder="1"/>
    <xf numFmtId="165" fontId="3" fillId="0" borderId="20" xfId="5" applyNumberFormat="1" applyFont="1" applyBorder="1"/>
    <xf numFmtId="0" fontId="11" fillId="0" borderId="4" xfId="4" applyFont="1" applyBorder="1"/>
    <xf numFmtId="0" fontId="11" fillId="0" borderId="0" xfId="4" applyFont="1"/>
    <xf numFmtId="165" fontId="4" fillId="0" borderId="5" xfId="5" applyNumberFormat="1" applyFont="1" applyBorder="1"/>
    <xf numFmtId="0" fontId="2" fillId="0" borderId="0" xfId="4" applyFont="1" applyAlignment="1">
      <alignment horizontal="right"/>
    </xf>
    <xf numFmtId="164" fontId="6" fillId="0" borderId="5" xfId="5" applyBorder="1"/>
    <xf numFmtId="0" fontId="2" fillId="0" borderId="0" xfId="4" applyFont="1" applyAlignment="1">
      <alignment horizontal="right"/>
    </xf>
    <xf numFmtId="0" fontId="11" fillId="0" borderId="21" xfId="4" applyFont="1" applyBorder="1"/>
    <xf numFmtId="10" fontId="2" fillId="0" borderId="22" xfId="4" applyNumberFormat="1" applyFont="1" applyBorder="1" applyAlignment="1">
      <alignment horizontal="right"/>
    </xf>
    <xf numFmtId="166" fontId="3" fillId="3" borderId="16" xfId="4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/>
    <xf numFmtId="43" fontId="6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20" fillId="0" borderId="0" xfId="4" applyFont="1"/>
    <xf numFmtId="0" fontId="20" fillId="0" borderId="0" xfId="4" applyFont="1" applyAlignment="1">
      <alignment vertical="center"/>
    </xf>
    <xf numFmtId="0" fontId="6" fillId="0" borderId="0" xfId="4" applyAlignment="1">
      <alignment vertical="center"/>
    </xf>
    <xf numFmtId="0" fontId="21" fillId="0" borderId="0" xfId="4" applyFont="1"/>
    <xf numFmtId="167" fontId="6" fillId="0" borderId="0" xfId="4" applyNumberFormat="1"/>
    <xf numFmtId="165" fontId="21" fillId="0" borderId="0" xfId="4" applyNumberFormat="1" applyFont="1"/>
    <xf numFmtId="165" fontId="6" fillId="0" borderId="0" xfId="4" applyNumberFormat="1"/>
    <xf numFmtId="44" fontId="1" fillId="0" borderId="0" xfId="2"/>
    <xf numFmtId="166" fontId="6" fillId="0" borderId="0" xfId="4" applyNumberFormat="1"/>
  </cellXfs>
  <cellStyles count="6">
    <cellStyle name="Millares" xfId="1" builtinId="3"/>
    <cellStyle name="Millares_FEBRERO 1" xfId="5" xr:uid="{FE416BC8-6EE2-4739-B2B1-C79D0BDCC9D1}"/>
    <cellStyle name="Moneda" xfId="2" builtinId="4"/>
    <cellStyle name="Normal" xfId="0" builtinId="0"/>
    <cellStyle name="Normal_FEBRERO 1" xfId="4" xr:uid="{E18A819A-BD56-4D6C-9ABF-2957022C723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4C83B-43E7-447B-86A5-798898F04EF1}">
  <dimension ref="A1:K31"/>
  <sheetViews>
    <sheetView tabSelected="1" topLeftCell="A10" workbookViewId="0">
      <selection activeCell="J35" sqref="J34:J35"/>
    </sheetView>
  </sheetViews>
  <sheetFormatPr baseColWidth="10" defaultRowHeight="15" x14ac:dyDescent="0.25"/>
  <cols>
    <col min="2" max="2" width="15.7109375" customWidth="1"/>
    <col min="8" max="8" width="15" customWidth="1"/>
    <col min="10" max="10" width="34.140625" customWidth="1"/>
    <col min="11" max="11" width="18.140625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1" x14ac:dyDescent="0.25">
      <c r="A2" s="4"/>
      <c r="B2" s="5"/>
      <c r="C2" s="5"/>
      <c r="D2" s="5"/>
      <c r="E2" s="5"/>
      <c r="F2" s="5"/>
      <c r="G2" s="5"/>
      <c r="H2" s="6"/>
    </row>
    <row r="3" spans="1:11" x14ac:dyDescent="0.25">
      <c r="A3" s="7"/>
      <c r="B3" s="8"/>
      <c r="C3" s="9"/>
      <c r="D3" s="10"/>
      <c r="E3" s="10"/>
      <c r="F3" s="10"/>
      <c r="G3" s="10"/>
      <c r="H3" s="11"/>
    </row>
    <row r="4" spans="1:11" x14ac:dyDescent="0.25">
      <c r="A4" s="12" t="s">
        <v>1</v>
      </c>
      <c r="B4" s="5"/>
      <c r="C4" s="5"/>
      <c r="D4" s="5"/>
      <c r="E4" s="5"/>
      <c r="F4" s="13" t="s">
        <v>1</v>
      </c>
      <c r="G4" s="14"/>
      <c r="H4" s="15"/>
    </row>
    <row r="5" spans="1:11" x14ac:dyDescent="0.25">
      <c r="A5" s="12" t="s">
        <v>2</v>
      </c>
      <c r="B5" s="16"/>
      <c r="C5" s="16"/>
      <c r="D5" s="16"/>
      <c r="E5" s="16"/>
      <c r="F5" s="10"/>
      <c r="G5" s="10"/>
      <c r="H5" s="17" t="s">
        <v>3</v>
      </c>
    </row>
    <row r="6" spans="1:11" ht="15.75" x14ac:dyDescent="0.3">
      <c r="A6" s="18"/>
      <c r="B6" s="19"/>
      <c r="C6" s="20"/>
      <c r="D6" s="20"/>
      <c r="E6" s="20"/>
      <c r="F6" s="20"/>
      <c r="G6" s="21"/>
      <c r="H6" s="22"/>
    </row>
    <row r="7" spans="1:11" ht="15.75" x14ac:dyDescent="0.3">
      <c r="A7" s="23" t="s">
        <v>4</v>
      </c>
      <c r="B7" s="24"/>
      <c r="C7" s="25"/>
      <c r="D7" s="26"/>
      <c r="E7" s="26" t="str">
        <f>IF(D7="","",POWER((1+D7),(1/12))-1)</f>
        <v/>
      </c>
      <c r="F7" s="27"/>
      <c r="G7" s="27"/>
      <c r="H7" s="28"/>
    </row>
    <row r="8" spans="1:11" ht="15.75" x14ac:dyDescent="0.3">
      <c r="A8" s="23" t="s">
        <v>5</v>
      </c>
      <c r="B8" s="24"/>
      <c r="C8" s="24"/>
      <c r="D8" s="29"/>
      <c r="E8" s="20"/>
      <c r="F8" s="27"/>
      <c r="G8" s="27"/>
      <c r="H8" s="28"/>
    </row>
    <row r="9" spans="1:11" ht="15.75" x14ac:dyDescent="0.3">
      <c r="A9" s="30" t="s">
        <v>6</v>
      </c>
      <c r="B9" s="31"/>
      <c r="C9" s="31"/>
      <c r="D9" s="32" t="str">
        <f>IF(MAX(E7,D8)=0,"Máxima",MAX(E7,D8))</f>
        <v>Máxima</v>
      </c>
      <c r="E9" s="21"/>
      <c r="F9" s="27"/>
      <c r="G9" s="27"/>
      <c r="H9" s="28"/>
    </row>
    <row r="10" spans="1:11" ht="15.75" x14ac:dyDescent="0.3">
      <c r="A10" s="33"/>
      <c r="B10" s="34"/>
      <c r="C10" s="34"/>
      <c r="D10" s="35"/>
      <c r="E10" s="21"/>
      <c r="F10" s="27"/>
      <c r="G10" s="27"/>
      <c r="H10" s="28"/>
    </row>
    <row r="11" spans="1:11" ht="15.75" x14ac:dyDescent="0.3">
      <c r="A11" s="18" t="s">
        <v>7</v>
      </c>
      <c r="B11" s="36">
        <v>210145819.49000001</v>
      </c>
      <c r="C11" s="21"/>
      <c r="D11" s="37"/>
      <c r="E11" s="20"/>
      <c r="F11" s="20"/>
      <c r="G11" s="21"/>
      <c r="H11" s="38"/>
    </row>
    <row r="12" spans="1:11" ht="15.75" x14ac:dyDescent="0.3">
      <c r="A12" s="39"/>
      <c r="B12" s="19"/>
      <c r="C12" s="20"/>
      <c r="D12" s="20"/>
      <c r="E12" s="20"/>
      <c r="F12" s="20"/>
      <c r="G12" s="21"/>
      <c r="H12" s="38"/>
    </row>
    <row r="13" spans="1:11" x14ac:dyDescent="0.25">
      <c r="A13" s="40" t="s">
        <v>8</v>
      </c>
      <c r="B13" s="41"/>
      <c r="C13" s="42" t="s">
        <v>9</v>
      </c>
      <c r="D13" s="43" t="s">
        <v>10</v>
      </c>
      <c r="E13" s="44"/>
      <c r="F13" s="45" t="s">
        <v>11</v>
      </c>
      <c r="G13" s="41" t="s">
        <v>12</v>
      </c>
      <c r="H13" s="46"/>
    </row>
    <row r="14" spans="1:11" ht="27" x14ac:dyDescent="0.25">
      <c r="A14" s="47" t="s">
        <v>13</v>
      </c>
      <c r="B14" s="48" t="s">
        <v>14</v>
      </c>
      <c r="C14" s="49" t="s">
        <v>15</v>
      </c>
      <c r="D14" s="50" t="s">
        <v>16</v>
      </c>
      <c r="E14" s="50" t="s">
        <v>17</v>
      </c>
      <c r="F14" s="51" t="s">
        <v>18</v>
      </c>
      <c r="G14" s="51" t="s">
        <v>19</v>
      </c>
      <c r="H14" s="52" t="s">
        <v>20</v>
      </c>
    </row>
    <row r="15" spans="1:11" x14ac:dyDescent="0.25">
      <c r="A15" s="53"/>
      <c r="B15" s="53"/>
      <c r="C15" s="54"/>
      <c r="D15" s="54"/>
      <c r="E15" s="54"/>
      <c r="F15" s="55"/>
      <c r="G15" s="56"/>
      <c r="H15" s="57"/>
    </row>
    <row r="16" spans="1:11" x14ac:dyDescent="0.25">
      <c r="A16" s="53">
        <v>45261</v>
      </c>
      <c r="B16" s="53">
        <v>45290</v>
      </c>
      <c r="C16" s="54">
        <v>0.25040000000000001</v>
      </c>
      <c r="D16" s="54">
        <f t="shared" ref="D16:D25" si="0">IF(A16="","",C16*1.5)</f>
        <v>0.37560000000000004</v>
      </c>
      <c r="E16" s="54">
        <f t="shared" ref="E16:E25" si="1">IF(D16="","", (POWER((1+D16),(1/12)))-1)</f>
        <v>2.6930408406342421E-2</v>
      </c>
      <c r="F16" s="55">
        <v>0.01</v>
      </c>
      <c r="G16" s="56">
        <f t="shared" ref="G16:G25" si="2">IF(A16="","",DAYS360(A16,B16+(1)))</f>
        <v>30</v>
      </c>
      <c r="H16" s="57">
        <v>0</v>
      </c>
      <c r="J16" s="85"/>
      <c r="K16" s="62"/>
    </row>
    <row r="17" spans="1:11" x14ac:dyDescent="0.25">
      <c r="A17" s="53">
        <v>45312</v>
      </c>
      <c r="B17" s="53">
        <v>45321</v>
      </c>
      <c r="C17" s="54">
        <v>0.23319999999999999</v>
      </c>
      <c r="D17" s="54">
        <f t="shared" si="0"/>
        <v>0.3498</v>
      </c>
      <c r="E17" s="54">
        <f t="shared" si="1"/>
        <v>2.5311398067152435E-2</v>
      </c>
      <c r="F17" s="55">
        <v>0.01</v>
      </c>
      <c r="G17" s="56">
        <v>30</v>
      </c>
      <c r="H17" s="57">
        <v>0</v>
      </c>
      <c r="J17" s="85" t="s">
        <v>26</v>
      </c>
      <c r="K17" s="88">
        <f>28448073.86</f>
        <v>28448073.859999999</v>
      </c>
    </row>
    <row r="18" spans="1:11" x14ac:dyDescent="0.25">
      <c r="A18" s="53">
        <v>45323</v>
      </c>
      <c r="B18" s="53">
        <v>45351</v>
      </c>
      <c r="C18" s="54">
        <v>0.2331</v>
      </c>
      <c r="D18" s="54">
        <f t="shared" si="0"/>
        <v>0.34965000000000002</v>
      </c>
      <c r="E18" s="54">
        <f t="shared" si="1"/>
        <v>2.5301902552775868E-2</v>
      </c>
      <c r="F18" s="55">
        <v>0.01</v>
      </c>
      <c r="G18" s="56">
        <f t="shared" si="2"/>
        <v>30</v>
      </c>
      <c r="H18" s="57">
        <v>0</v>
      </c>
      <c r="J18" s="85" t="s">
        <v>27</v>
      </c>
      <c r="K18" s="88">
        <f>K17+269692250</f>
        <v>298140323.86000001</v>
      </c>
    </row>
    <row r="19" spans="1:11" x14ac:dyDescent="0.25">
      <c r="A19" s="53">
        <v>45352</v>
      </c>
      <c r="B19" s="53">
        <v>45381</v>
      </c>
      <c r="C19" s="54">
        <v>0.222</v>
      </c>
      <c r="D19" s="54">
        <f t="shared" si="0"/>
        <v>0.33300000000000002</v>
      </c>
      <c r="E19" s="54">
        <f t="shared" si="1"/>
        <v>2.4241839479260285E-2</v>
      </c>
      <c r="F19" s="55">
        <v>0.01</v>
      </c>
      <c r="G19" s="56">
        <f t="shared" si="2"/>
        <v>30</v>
      </c>
      <c r="H19" s="57">
        <v>0</v>
      </c>
      <c r="J19" s="85"/>
      <c r="K19" s="88"/>
    </row>
    <row r="20" spans="1:11" x14ac:dyDescent="0.25">
      <c r="A20" s="53">
        <v>45383</v>
      </c>
      <c r="B20" s="53">
        <v>45412</v>
      </c>
      <c r="C20" s="54">
        <v>0.22059999999999999</v>
      </c>
      <c r="D20" s="54">
        <f t="shared" si="0"/>
        <v>0.33089999999999997</v>
      </c>
      <c r="E20" s="54">
        <f t="shared" si="1"/>
        <v>2.4107276932201271E-2</v>
      </c>
      <c r="F20" s="55">
        <v>0.01</v>
      </c>
      <c r="G20" s="56">
        <f t="shared" si="2"/>
        <v>30</v>
      </c>
      <c r="H20" s="57">
        <v>0</v>
      </c>
      <c r="J20" s="85" t="s">
        <v>28</v>
      </c>
      <c r="K20" s="88">
        <f>87994504</f>
        <v>87994504</v>
      </c>
    </row>
    <row r="21" spans="1:11" x14ac:dyDescent="0.25">
      <c r="A21" s="53">
        <v>45413</v>
      </c>
      <c r="B21" s="53">
        <v>45442</v>
      </c>
      <c r="C21" s="54">
        <v>0.2102</v>
      </c>
      <c r="D21" s="54">
        <f t="shared" si="0"/>
        <v>0.31530000000000002</v>
      </c>
      <c r="E21" s="54">
        <f t="shared" si="1"/>
        <v>2.3101532064367492E-2</v>
      </c>
      <c r="F21" s="55">
        <v>0.01</v>
      </c>
      <c r="G21" s="56">
        <f t="shared" si="2"/>
        <v>30</v>
      </c>
      <c r="H21" s="57">
        <v>0</v>
      </c>
      <c r="J21" s="85" t="s">
        <v>29</v>
      </c>
      <c r="K21" s="88">
        <f>0</f>
        <v>0</v>
      </c>
    </row>
    <row r="22" spans="1:11" x14ac:dyDescent="0.25">
      <c r="A22" s="53">
        <v>45444</v>
      </c>
      <c r="B22" s="53">
        <v>45473</v>
      </c>
      <c r="C22" s="54">
        <v>0.2056</v>
      </c>
      <c r="D22" s="54">
        <f t="shared" si="0"/>
        <v>0.30840000000000001</v>
      </c>
      <c r="E22" s="54">
        <f t="shared" si="1"/>
        <v>2.2653191301707398E-2</v>
      </c>
      <c r="F22" s="55">
        <v>0.01</v>
      </c>
      <c r="G22" s="56">
        <f t="shared" si="2"/>
        <v>30</v>
      </c>
      <c r="H22" s="57">
        <v>0</v>
      </c>
      <c r="J22" s="85" t="s">
        <v>30</v>
      </c>
      <c r="K22" s="88" t="e">
        <f>#REF!-(K20-K17)</f>
        <v>#REF!</v>
      </c>
    </row>
    <row r="23" spans="1:11" x14ac:dyDescent="0.25">
      <c r="A23" s="53">
        <v>45474</v>
      </c>
      <c r="B23" s="58">
        <v>45503</v>
      </c>
      <c r="C23" s="54">
        <v>0.1966</v>
      </c>
      <c r="D23" s="54">
        <f t="shared" si="0"/>
        <v>0.2949</v>
      </c>
      <c r="E23" s="54">
        <f t="shared" si="1"/>
        <v>2.1769698724889874E-2</v>
      </c>
      <c r="F23" s="55">
        <v>0.01</v>
      </c>
      <c r="G23" s="59">
        <f t="shared" si="2"/>
        <v>30</v>
      </c>
      <c r="H23" s="60">
        <v>0</v>
      </c>
      <c r="J23" s="85"/>
      <c r="K23" s="88"/>
    </row>
    <row r="24" spans="1:11" x14ac:dyDescent="0.25">
      <c r="A24" s="53">
        <v>45505</v>
      </c>
      <c r="B24" s="58">
        <v>45534</v>
      </c>
      <c r="C24" s="54">
        <v>0.19470000000000001</v>
      </c>
      <c r="D24" s="54">
        <f t="shared" si="0"/>
        <v>0.29205000000000003</v>
      </c>
      <c r="E24" s="54">
        <f t="shared" si="1"/>
        <v>2.1582104744219066E-2</v>
      </c>
      <c r="F24" s="55">
        <v>0.01</v>
      </c>
      <c r="G24" s="59">
        <f t="shared" si="2"/>
        <v>30</v>
      </c>
      <c r="H24" s="60">
        <f>IF(G24="","",((B$11*F24)/30)*G24)</f>
        <v>2101458.1949</v>
      </c>
    </row>
    <row r="25" spans="1:11" x14ac:dyDescent="0.25">
      <c r="A25" s="61">
        <v>45536</v>
      </c>
      <c r="B25" s="58">
        <v>45544</v>
      </c>
      <c r="C25" s="54">
        <v>0.1923</v>
      </c>
      <c r="D25" s="54">
        <f t="shared" si="0"/>
        <v>0.28844999999999998</v>
      </c>
      <c r="E25" s="54">
        <f t="shared" si="1"/>
        <v>2.1344601002089014E-2</v>
      </c>
      <c r="F25" s="55">
        <v>0.01</v>
      </c>
      <c r="G25" s="59">
        <f t="shared" si="2"/>
        <v>9</v>
      </c>
      <c r="H25" s="60">
        <f>IF(G25="","",((B$11*F25)/30)*G25)</f>
        <v>630437.45846999995</v>
      </c>
    </row>
    <row r="26" spans="1:11" x14ac:dyDescent="0.25">
      <c r="A26" s="61"/>
      <c r="B26" s="58"/>
      <c r="C26" s="54"/>
      <c r="D26" s="54"/>
      <c r="E26" s="54"/>
      <c r="F26" s="55"/>
      <c r="G26" s="59"/>
      <c r="H26" s="60"/>
    </row>
    <row r="27" spans="1:11" x14ac:dyDescent="0.25">
      <c r="A27" s="61"/>
      <c r="B27" s="62"/>
      <c r="C27" s="59"/>
      <c r="D27" s="63" t="s">
        <v>21</v>
      </c>
      <c r="E27" s="63"/>
      <c r="F27" s="64"/>
      <c r="G27" s="65"/>
      <c r="H27" s="66">
        <f>SUM(H15:H25)</f>
        <v>2731895.65337</v>
      </c>
    </row>
    <row r="28" spans="1:11" x14ac:dyDescent="0.25">
      <c r="A28" s="67"/>
      <c r="B28" s="68"/>
      <c r="C28" s="59"/>
      <c r="D28" s="63" t="s">
        <v>22</v>
      </c>
      <c r="E28" s="63"/>
      <c r="F28" s="63"/>
      <c r="G28" s="59"/>
      <c r="H28" s="69">
        <f>(B11)</f>
        <v>210145819.49000001</v>
      </c>
    </row>
    <row r="29" spans="1:11" x14ac:dyDescent="0.25">
      <c r="A29" s="67"/>
      <c r="B29" s="68"/>
      <c r="C29" s="59"/>
      <c r="D29" s="70" t="s">
        <v>23</v>
      </c>
      <c r="E29" s="70"/>
      <c r="F29" s="70"/>
      <c r="G29" s="59"/>
      <c r="H29" s="71"/>
    </row>
    <row r="30" spans="1:11" x14ac:dyDescent="0.25">
      <c r="A30" s="67"/>
      <c r="B30" s="68"/>
      <c r="C30" s="59"/>
      <c r="D30" s="72"/>
      <c r="E30" s="70" t="s">
        <v>24</v>
      </c>
      <c r="F30" s="70"/>
      <c r="G30" s="59"/>
      <c r="H30" s="69"/>
    </row>
    <row r="31" spans="1:11" x14ac:dyDescent="0.25">
      <c r="A31" s="73"/>
      <c r="B31" s="74" t="s">
        <v>25</v>
      </c>
      <c r="C31" s="74"/>
      <c r="D31" s="74"/>
      <c r="E31" s="74"/>
      <c r="F31" s="74"/>
      <c r="G31" s="75">
        <f>(H27+H28)</f>
        <v>212877715.14337</v>
      </c>
      <c r="H31" s="75"/>
    </row>
  </sheetData>
  <mergeCells count="17">
    <mergeCell ref="D28:F28"/>
    <mergeCell ref="D29:F29"/>
    <mergeCell ref="E30:F30"/>
    <mergeCell ref="B31:F31"/>
    <mergeCell ref="G31:H31"/>
    <mergeCell ref="A8:C8"/>
    <mergeCell ref="A9:C9"/>
    <mergeCell ref="A13:B13"/>
    <mergeCell ref="D13:E13"/>
    <mergeCell ref="G13:H13"/>
    <mergeCell ref="D27:F27"/>
    <mergeCell ref="A1:H1"/>
    <mergeCell ref="A2:H2"/>
    <mergeCell ref="B4:E4"/>
    <mergeCell ref="G4:H4"/>
    <mergeCell ref="B5:E5"/>
    <mergeCell ref="A7:C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57CC-1CEC-40C7-8B59-8BF6ED2F11BA}">
  <dimension ref="A1:K234"/>
  <sheetViews>
    <sheetView workbookViewId="0">
      <selection activeCell="G9" sqref="G9"/>
    </sheetView>
  </sheetViews>
  <sheetFormatPr baseColWidth="10" defaultRowHeight="15" x14ac:dyDescent="0.25"/>
  <cols>
    <col min="8" max="8" width="17.28515625" customWidth="1"/>
  </cols>
  <sheetData>
    <row r="1" spans="1:11" ht="15.75" x14ac:dyDescent="0.25">
      <c r="A1" s="1" t="s">
        <v>0</v>
      </c>
      <c r="B1" s="2"/>
      <c r="C1" s="2"/>
      <c r="D1" s="2"/>
      <c r="E1" s="2"/>
      <c r="F1" s="2"/>
      <c r="G1" s="2"/>
      <c r="H1" s="3"/>
      <c r="I1" s="76"/>
      <c r="J1" s="76"/>
      <c r="K1" s="76"/>
    </row>
    <row r="2" spans="1:11" ht="15.75" x14ac:dyDescent="0.25">
      <c r="A2" s="4"/>
      <c r="B2" s="5"/>
      <c r="C2" s="5"/>
      <c r="D2" s="5"/>
      <c r="E2" s="5"/>
      <c r="F2" s="5"/>
      <c r="G2" s="5"/>
      <c r="H2" s="6"/>
      <c r="I2" s="77"/>
      <c r="J2" s="77"/>
      <c r="K2" s="77"/>
    </row>
    <row r="3" spans="1:11" x14ac:dyDescent="0.25">
      <c r="A3" s="7"/>
      <c r="B3" s="8"/>
      <c r="C3" s="9"/>
      <c r="D3" s="10"/>
      <c r="E3" s="10"/>
      <c r="F3" s="10"/>
      <c r="G3" s="10"/>
      <c r="H3" s="11"/>
      <c r="I3" s="78"/>
      <c r="J3" s="79"/>
      <c r="K3" s="79"/>
    </row>
    <row r="4" spans="1:11" x14ac:dyDescent="0.25">
      <c r="A4" s="12" t="s">
        <v>1</v>
      </c>
      <c r="B4" s="5"/>
      <c r="C4" s="5"/>
      <c r="D4" s="5"/>
      <c r="E4" s="5"/>
      <c r="F4" s="13" t="s">
        <v>1</v>
      </c>
      <c r="G4" s="14"/>
      <c r="H4" s="15"/>
      <c r="I4" s="78"/>
      <c r="J4" s="79"/>
      <c r="K4" s="79"/>
    </row>
    <row r="5" spans="1:11" x14ac:dyDescent="0.25">
      <c r="A5" s="12" t="s">
        <v>2</v>
      </c>
      <c r="B5" s="16"/>
      <c r="C5" s="16"/>
      <c r="D5" s="16"/>
      <c r="E5" s="16"/>
      <c r="F5" s="10"/>
      <c r="G5" s="10"/>
      <c r="H5" s="17" t="s">
        <v>3</v>
      </c>
      <c r="I5" s="80"/>
      <c r="J5" s="80"/>
      <c r="K5" s="80"/>
    </row>
    <row r="6" spans="1:11" ht="15.75" x14ac:dyDescent="0.3">
      <c r="A6" s="18"/>
      <c r="B6" s="19"/>
      <c r="C6" s="20"/>
      <c r="D6" s="20"/>
      <c r="E6" s="20"/>
      <c r="F6" s="20"/>
      <c r="G6" s="21"/>
      <c r="H6" s="22"/>
      <c r="I6" s="81"/>
      <c r="J6" s="62"/>
      <c r="K6" s="62"/>
    </row>
    <row r="7" spans="1:11" ht="15.75" x14ac:dyDescent="0.3">
      <c r="A7" s="23" t="s">
        <v>4</v>
      </c>
      <c r="B7" s="24"/>
      <c r="C7" s="25"/>
      <c r="D7" s="26"/>
      <c r="E7" s="26" t="str">
        <f>IF(D7="","",POWER((1+D7),(1/12))-1)</f>
        <v/>
      </c>
      <c r="F7" s="27"/>
      <c r="G7" s="27"/>
      <c r="H7" s="28"/>
      <c r="I7" s="81"/>
      <c r="J7" s="62"/>
      <c r="K7" s="62"/>
    </row>
    <row r="8" spans="1:11" ht="15.75" x14ac:dyDescent="0.3">
      <c r="A8" s="23" t="s">
        <v>5</v>
      </c>
      <c r="B8" s="24"/>
      <c r="C8" s="24"/>
      <c r="D8" s="29"/>
      <c r="E8" s="20"/>
      <c r="F8" s="27"/>
      <c r="G8" s="27"/>
      <c r="H8" s="28"/>
      <c r="I8" s="81"/>
      <c r="J8" s="62"/>
      <c r="K8" s="62"/>
    </row>
    <row r="9" spans="1:11" ht="15.75" x14ac:dyDescent="0.3">
      <c r="A9" s="30" t="s">
        <v>6</v>
      </c>
      <c r="B9" s="31"/>
      <c r="C9" s="31"/>
      <c r="D9" s="32" t="str">
        <f>IF(MAX(E7,D8)=0,"Máxima",MAX(E7,D8))</f>
        <v>Máxima</v>
      </c>
      <c r="E9" s="21"/>
      <c r="F9" s="27"/>
      <c r="G9" s="27"/>
      <c r="H9" s="28"/>
      <c r="I9" s="81"/>
      <c r="J9" s="62"/>
      <c r="K9" s="62"/>
    </row>
    <row r="10" spans="1:11" ht="15.75" x14ac:dyDescent="0.3">
      <c r="A10" s="33"/>
      <c r="B10" s="34"/>
      <c r="C10" s="34"/>
      <c r="D10" s="35"/>
      <c r="E10" s="21"/>
      <c r="F10" s="27"/>
      <c r="G10" s="27"/>
      <c r="H10" s="28"/>
      <c r="I10" s="81"/>
      <c r="J10" s="62"/>
      <c r="K10" s="62"/>
    </row>
    <row r="11" spans="1:11" ht="15.75" x14ac:dyDescent="0.3">
      <c r="A11" s="18" t="s">
        <v>7</v>
      </c>
      <c r="B11" s="36">
        <v>210145819.49000001</v>
      </c>
      <c r="C11" s="21"/>
      <c r="D11" s="37"/>
      <c r="E11" s="20"/>
      <c r="F11" s="20"/>
      <c r="G11" s="21"/>
      <c r="H11" s="38"/>
      <c r="I11" s="81"/>
      <c r="J11" s="62"/>
      <c r="K11" s="62"/>
    </row>
    <row r="12" spans="1:11" ht="15.75" x14ac:dyDescent="0.3">
      <c r="A12" s="39"/>
      <c r="B12" s="19"/>
      <c r="C12" s="20"/>
      <c r="D12" s="20"/>
      <c r="E12" s="20"/>
      <c r="F12" s="20"/>
      <c r="G12" s="21"/>
      <c r="H12" s="38"/>
      <c r="I12" s="81"/>
      <c r="J12" s="62"/>
      <c r="K12" s="62"/>
    </row>
    <row r="13" spans="1:11" x14ac:dyDescent="0.25">
      <c r="A13" s="40" t="s">
        <v>8</v>
      </c>
      <c r="B13" s="41"/>
      <c r="C13" s="42" t="s">
        <v>9</v>
      </c>
      <c r="D13" s="43" t="s">
        <v>10</v>
      </c>
      <c r="E13" s="44"/>
      <c r="F13" s="45" t="s">
        <v>11</v>
      </c>
      <c r="G13" s="41" t="s">
        <v>12</v>
      </c>
      <c r="H13" s="46"/>
      <c r="I13" s="81"/>
      <c r="J13" s="62"/>
      <c r="K13" s="62"/>
    </row>
    <row r="14" spans="1:11" ht="27" x14ac:dyDescent="0.25">
      <c r="A14" s="47" t="s">
        <v>13</v>
      </c>
      <c r="B14" s="48" t="s">
        <v>14</v>
      </c>
      <c r="C14" s="49" t="s">
        <v>15</v>
      </c>
      <c r="D14" s="50" t="s">
        <v>16</v>
      </c>
      <c r="E14" s="50" t="s">
        <v>17</v>
      </c>
      <c r="F14" s="51" t="s">
        <v>18</v>
      </c>
      <c r="G14" s="51" t="s">
        <v>19</v>
      </c>
      <c r="H14" s="52" t="s">
        <v>20</v>
      </c>
      <c r="I14" s="82"/>
      <c r="J14" s="83"/>
      <c r="K14" s="83"/>
    </row>
    <row r="15" spans="1:11" x14ac:dyDescent="0.25">
      <c r="A15" s="53">
        <v>45261</v>
      </c>
      <c r="B15" s="53">
        <v>45290</v>
      </c>
      <c r="C15" s="54">
        <v>0.25040000000000001</v>
      </c>
      <c r="D15" s="54">
        <f t="shared" ref="D15:D24" si="0">IF(A15="","",C15*1.5)</f>
        <v>0.37560000000000004</v>
      </c>
      <c r="E15" s="54">
        <f t="shared" ref="E15:E24" si="1">IF(D15="","", (POWER((1+D15),(1/12)))-1)</f>
        <v>2.6930408406342421E-2</v>
      </c>
      <c r="F15" s="55">
        <f t="shared" ref="F15:F24" si="2">IF(A15="","",IF(D$9=0,E15,MIN(E15,D$9)))</f>
        <v>2.6930408406342421E-2</v>
      </c>
      <c r="G15" s="56">
        <f t="shared" ref="G15:G24" si="3">IF(A15="","",DAYS360(A15,B15+(1)))</f>
        <v>30</v>
      </c>
      <c r="H15" s="57">
        <v>0</v>
      </c>
      <c r="I15" s="82"/>
      <c r="J15" s="83"/>
      <c r="K15" s="83"/>
    </row>
    <row r="16" spans="1:11" x14ac:dyDescent="0.25">
      <c r="A16" s="53">
        <v>45312</v>
      </c>
      <c r="B16" s="53">
        <v>45321</v>
      </c>
      <c r="C16" s="54">
        <v>0.23319999999999999</v>
      </c>
      <c r="D16" s="54">
        <f t="shared" si="0"/>
        <v>0.3498</v>
      </c>
      <c r="E16" s="54">
        <f t="shared" si="1"/>
        <v>2.5311398067152435E-2</v>
      </c>
      <c r="F16" s="55">
        <f t="shared" si="2"/>
        <v>2.5311398067152435E-2</v>
      </c>
      <c r="G16" s="56">
        <v>30</v>
      </c>
      <c r="H16" s="57">
        <v>0</v>
      </c>
      <c r="I16" s="82"/>
      <c r="J16" s="83"/>
      <c r="K16" s="83"/>
    </row>
    <row r="17" spans="1:11" x14ac:dyDescent="0.25">
      <c r="A17" s="53">
        <v>45323</v>
      </c>
      <c r="B17" s="53">
        <v>45351</v>
      </c>
      <c r="C17" s="54">
        <v>0.2331</v>
      </c>
      <c r="D17" s="54">
        <f t="shared" si="0"/>
        <v>0.34965000000000002</v>
      </c>
      <c r="E17" s="54">
        <f t="shared" si="1"/>
        <v>2.5301902552775868E-2</v>
      </c>
      <c r="F17" s="55">
        <f t="shared" si="2"/>
        <v>2.5301902552775868E-2</v>
      </c>
      <c r="G17" s="56">
        <f t="shared" si="3"/>
        <v>30</v>
      </c>
      <c r="H17" s="57">
        <v>0</v>
      </c>
      <c r="I17" s="82"/>
      <c r="J17" s="83"/>
      <c r="K17" s="83"/>
    </row>
    <row r="18" spans="1:11" x14ac:dyDescent="0.25">
      <c r="A18" s="53">
        <v>45352</v>
      </c>
      <c r="B18" s="53">
        <v>45381</v>
      </c>
      <c r="C18" s="54">
        <v>0.222</v>
      </c>
      <c r="D18" s="54">
        <f t="shared" si="0"/>
        <v>0.33300000000000002</v>
      </c>
      <c r="E18" s="54">
        <f t="shared" si="1"/>
        <v>2.4241839479260285E-2</v>
      </c>
      <c r="F18" s="55">
        <f t="shared" si="2"/>
        <v>2.4241839479260285E-2</v>
      </c>
      <c r="G18" s="56">
        <f t="shared" si="3"/>
        <v>30</v>
      </c>
      <c r="H18" s="57">
        <v>0</v>
      </c>
      <c r="I18" s="82"/>
      <c r="J18" s="83"/>
      <c r="K18" s="83"/>
    </row>
    <row r="19" spans="1:11" x14ac:dyDescent="0.25">
      <c r="A19" s="53">
        <v>45383</v>
      </c>
      <c r="B19" s="53">
        <v>45412</v>
      </c>
      <c r="C19" s="54">
        <v>0.22059999999999999</v>
      </c>
      <c r="D19" s="54">
        <f t="shared" si="0"/>
        <v>0.33089999999999997</v>
      </c>
      <c r="E19" s="54">
        <f t="shared" si="1"/>
        <v>2.4107276932201271E-2</v>
      </c>
      <c r="F19" s="55">
        <f t="shared" si="2"/>
        <v>2.4107276932201271E-2</v>
      </c>
      <c r="G19" s="56">
        <f t="shared" si="3"/>
        <v>30</v>
      </c>
      <c r="H19" s="57">
        <v>0</v>
      </c>
      <c r="I19" s="82"/>
      <c r="J19" s="83"/>
      <c r="K19" s="83"/>
    </row>
    <row r="20" spans="1:11" x14ac:dyDescent="0.25">
      <c r="A20" s="53">
        <v>45413</v>
      </c>
      <c r="B20" s="53">
        <v>45442</v>
      </c>
      <c r="C20" s="54">
        <v>0.2102</v>
      </c>
      <c r="D20" s="54">
        <f t="shared" si="0"/>
        <v>0.31530000000000002</v>
      </c>
      <c r="E20" s="54">
        <f t="shared" si="1"/>
        <v>2.3101532064367492E-2</v>
      </c>
      <c r="F20" s="55">
        <f t="shared" si="2"/>
        <v>2.3101532064367492E-2</v>
      </c>
      <c r="G20" s="56">
        <f t="shared" si="3"/>
        <v>30</v>
      </c>
      <c r="H20" s="57">
        <v>0</v>
      </c>
      <c r="I20" s="82"/>
      <c r="J20" s="83"/>
      <c r="K20" s="83"/>
    </row>
    <row r="21" spans="1:11" x14ac:dyDescent="0.25">
      <c r="A21" s="53">
        <v>45444</v>
      </c>
      <c r="B21" s="53">
        <v>45473</v>
      </c>
      <c r="C21" s="54">
        <v>0.2056</v>
      </c>
      <c r="D21" s="54">
        <f t="shared" si="0"/>
        <v>0.30840000000000001</v>
      </c>
      <c r="E21" s="54">
        <f t="shared" si="1"/>
        <v>2.2653191301707398E-2</v>
      </c>
      <c r="F21" s="55">
        <f t="shared" si="2"/>
        <v>2.2653191301707398E-2</v>
      </c>
      <c r="G21" s="56">
        <f t="shared" si="3"/>
        <v>30</v>
      </c>
      <c r="H21" s="57">
        <v>0</v>
      </c>
      <c r="I21" s="82"/>
      <c r="J21" s="83"/>
      <c r="K21" s="83"/>
    </row>
    <row r="22" spans="1:11" x14ac:dyDescent="0.25">
      <c r="A22" s="53">
        <v>45474</v>
      </c>
      <c r="B22" s="58">
        <v>45503</v>
      </c>
      <c r="C22" s="54">
        <v>0.1966</v>
      </c>
      <c r="D22" s="54">
        <f t="shared" si="0"/>
        <v>0.2949</v>
      </c>
      <c r="E22" s="54">
        <f t="shared" si="1"/>
        <v>2.1769698724889874E-2</v>
      </c>
      <c r="F22" s="55">
        <f t="shared" si="2"/>
        <v>2.1769698724889874E-2</v>
      </c>
      <c r="G22" s="59">
        <f t="shared" si="3"/>
        <v>30</v>
      </c>
      <c r="H22" s="60">
        <v>0</v>
      </c>
      <c r="I22" s="82"/>
      <c r="J22" s="83"/>
      <c r="K22" s="83"/>
    </row>
    <row r="23" spans="1:11" x14ac:dyDescent="0.25">
      <c r="A23" s="53">
        <v>45505</v>
      </c>
      <c r="B23" s="58">
        <v>45534</v>
      </c>
      <c r="C23" s="54">
        <v>0.19470000000000001</v>
      </c>
      <c r="D23" s="54">
        <f t="shared" si="0"/>
        <v>0.29205000000000003</v>
      </c>
      <c r="E23" s="54">
        <f t="shared" si="1"/>
        <v>2.1582104744219066E-2</v>
      </c>
      <c r="F23" s="55">
        <f t="shared" si="2"/>
        <v>2.1582104744219066E-2</v>
      </c>
      <c r="G23" s="59">
        <f t="shared" si="3"/>
        <v>30</v>
      </c>
      <c r="H23" s="60">
        <f>IF(G23="","",((B$11*F23)/30)*G23)</f>
        <v>4535389.087792933</v>
      </c>
      <c r="I23" s="82"/>
      <c r="J23" s="83"/>
      <c r="K23" s="83"/>
    </row>
    <row r="24" spans="1:11" x14ac:dyDescent="0.25">
      <c r="A24" s="61">
        <v>45536</v>
      </c>
      <c r="B24" s="58">
        <v>45544</v>
      </c>
      <c r="C24" s="54">
        <v>0.1923</v>
      </c>
      <c r="D24" s="54">
        <f t="shared" si="0"/>
        <v>0.28844999999999998</v>
      </c>
      <c r="E24" s="54">
        <f t="shared" si="1"/>
        <v>2.1344601002089014E-2</v>
      </c>
      <c r="F24" s="55">
        <f t="shared" si="2"/>
        <v>2.1344601002089014E-2</v>
      </c>
      <c r="G24" s="59">
        <f t="shared" si="3"/>
        <v>9</v>
      </c>
      <c r="H24" s="60">
        <f>IF(G24="","",((B$11*F24)/30)*G24)</f>
        <v>1345643.6007813215</v>
      </c>
      <c r="I24" s="82"/>
      <c r="J24" s="83"/>
      <c r="K24" s="83"/>
    </row>
    <row r="25" spans="1:11" x14ac:dyDescent="0.25">
      <c r="A25" s="61"/>
      <c r="B25" s="58"/>
      <c r="C25" s="54"/>
      <c r="D25" s="54"/>
      <c r="E25" s="54"/>
      <c r="F25" s="55"/>
      <c r="G25" s="59"/>
      <c r="H25" s="60"/>
      <c r="I25" s="82"/>
      <c r="J25" s="83"/>
      <c r="K25" s="83"/>
    </row>
    <row r="26" spans="1:11" x14ac:dyDescent="0.25">
      <c r="A26" s="61"/>
      <c r="B26" s="62"/>
      <c r="C26" s="59"/>
      <c r="D26" s="63" t="s">
        <v>21</v>
      </c>
      <c r="E26" s="63"/>
      <c r="F26" s="64"/>
      <c r="G26" s="65"/>
      <c r="H26" s="66">
        <f>SUM(H15:H24)</f>
        <v>5881032.6885742545</v>
      </c>
      <c r="I26" s="82"/>
      <c r="J26" s="83"/>
      <c r="K26" s="83"/>
    </row>
    <row r="27" spans="1:11" x14ac:dyDescent="0.25">
      <c r="A27" s="67"/>
      <c r="B27" s="68"/>
      <c r="C27" s="59"/>
      <c r="D27" s="63" t="s">
        <v>22</v>
      </c>
      <c r="E27" s="63"/>
      <c r="F27" s="63"/>
      <c r="G27" s="59"/>
      <c r="H27" s="69">
        <f>(B11)</f>
        <v>210145819.49000001</v>
      </c>
      <c r="I27" s="82"/>
      <c r="J27" s="83"/>
      <c r="K27" s="83"/>
    </row>
    <row r="28" spans="1:11" x14ac:dyDescent="0.25">
      <c r="A28" s="67"/>
      <c r="B28" s="68"/>
      <c r="C28" s="59"/>
      <c r="D28" s="70" t="s">
        <v>23</v>
      </c>
      <c r="E28" s="70"/>
      <c r="F28" s="70"/>
      <c r="G28" s="59"/>
      <c r="H28" s="71"/>
      <c r="I28" s="82"/>
      <c r="J28" s="83"/>
      <c r="K28" s="83"/>
    </row>
    <row r="29" spans="1:11" x14ac:dyDescent="0.25">
      <c r="A29" s="67"/>
      <c r="B29" s="68"/>
      <c r="C29" s="59"/>
      <c r="D29" s="72"/>
      <c r="E29" s="70" t="s">
        <v>24</v>
      </c>
      <c r="F29" s="70"/>
      <c r="G29" s="59"/>
      <c r="H29" s="69"/>
      <c r="I29" s="82"/>
      <c r="J29" s="83"/>
      <c r="K29" s="83"/>
    </row>
    <row r="30" spans="1:11" x14ac:dyDescent="0.25">
      <c r="A30" s="73"/>
      <c r="B30" s="74" t="s">
        <v>25</v>
      </c>
      <c r="C30" s="74"/>
      <c r="D30" s="74"/>
      <c r="E30" s="74"/>
      <c r="F30" s="74"/>
      <c r="G30" s="75">
        <f>(H26+H27)</f>
        <v>216026852.17857426</v>
      </c>
      <c r="H30" s="75"/>
      <c r="I30" s="82"/>
      <c r="J30" s="83"/>
      <c r="K30" s="83"/>
    </row>
    <row r="31" spans="1:11" x14ac:dyDescent="0.25">
      <c r="I31" s="82"/>
      <c r="J31" s="83"/>
      <c r="K31" s="83"/>
    </row>
    <row r="32" spans="1:11" x14ac:dyDescent="0.25">
      <c r="I32" s="82"/>
      <c r="J32" s="83"/>
      <c r="K32" s="83"/>
    </row>
    <row r="33" spans="9:11" x14ac:dyDescent="0.25">
      <c r="I33" s="82"/>
      <c r="J33" s="83"/>
      <c r="K33" s="83"/>
    </row>
    <row r="34" spans="9:11" x14ac:dyDescent="0.25">
      <c r="I34" s="82"/>
      <c r="J34" s="83"/>
      <c r="K34" s="83"/>
    </row>
    <row r="35" spans="9:11" x14ac:dyDescent="0.25">
      <c r="I35" s="82"/>
      <c r="J35" s="83"/>
      <c r="K35" s="83"/>
    </row>
    <row r="36" spans="9:11" x14ac:dyDescent="0.25">
      <c r="I36" s="82"/>
      <c r="J36" s="83"/>
      <c r="K36" s="83"/>
    </row>
    <row r="37" spans="9:11" x14ac:dyDescent="0.25">
      <c r="I37" s="82"/>
      <c r="J37" s="83"/>
      <c r="K37" s="83"/>
    </row>
    <row r="38" spans="9:11" x14ac:dyDescent="0.25">
      <c r="I38" s="82"/>
      <c r="J38" s="83"/>
      <c r="K38" s="83"/>
    </row>
    <row r="39" spans="9:11" x14ac:dyDescent="0.25">
      <c r="I39" s="82"/>
      <c r="J39" s="83"/>
      <c r="K39" s="83"/>
    </row>
    <row r="40" spans="9:11" x14ac:dyDescent="0.25">
      <c r="I40" s="82"/>
      <c r="J40" s="83"/>
      <c r="K40" s="83"/>
    </row>
    <row r="41" spans="9:11" x14ac:dyDescent="0.25">
      <c r="I41" s="82"/>
      <c r="J41" s="83"/>
      <c r="K41" s="83"/>
    </row>
    <row r="42" spans="9:11" x14ac:dyDescent="0.25">
      <c r="I42" s="82"/>
      <c r="J42" s="83"/>
      <c r="K42" s="83"/>
    </row>
    <row r="43" spans="9:11" x14ac:dyDescent="0.25">
      <c r="I43" s="82"/>
      <c r="J43" s="83"/>
      <c r="K43" s="83"/>
    </row>
    <row r="44" spans="9:11" x14ac:dyDescent="0.25">
      <c r="I44" s="82"/>
      <c r="J44" s="83"/>
      <c r="K44" s="83"/>
    </row>
    <row r="45" spans="9:11" x14ac:dyDescent="0.25">
      <c r="I45" s="82"/>
      <c r="J45" s="83"/>
      <c r="K45" s="83"/>
    </row>
    <row r="46" spans="9:11" x14ac:dyDescent="0.25">
      <c r="I46" s="82"/>
      <c r="J46" s="83"/>
      <c r="K46" s="83"/>
    </row>
    <row r="47" spans="9:11" x14ac:dyDescent="0.25">
      <c r="I47" s="82"/>
      <c r="J47" s="83"/>
      <c r="K47" s="83"/>
    </row>
    <row r="48" spans="9:11" x14ac:dyDescent="0.25">
      <c r="I48" s="82"/>
      <c r="J48" s="83"/>
      <c r="K48" s="83"/>
    </row>
    <row r="49" spans="9:11" x14ac:dyDescent="0.25">
      <c r="I49" s="82"/>
      <c r="J49" s="83"/>
      <c r="K49" s="83"/>
    </row>
    <row r="50" spans="9:11" x14ac:dyDescent="0.25">
      <c r="I50" s="82"/>
      <c r="J50" s="83"/>
      <c r="K50" s="83"/>
    </row>
    <row r="51" spans="9:11" x14ac:dyDescent="0.25">
      <c r="I51" s="82"/>
      <c r="J51" s="83"/>
      <c r="K51" s="83"/>
    </row>
    <row r="52" spans="9:11" x14ac:dyDescent="0.25">
      <c r="I52" s="82"/>
      <c r="J52" s="83"/>
      <c r="K52" s="83"/>
    </row>
    <row r="53" spans="9:11" x14ac:dyDescent="0.25">
      <c r="I53" s="82"/>
      <c r="J53" s="83"/>
      <c r="K53" s="83"/>
    </row>
    <row r="54" spans="9:11" x14ac:dyDescent="0.25">
      <c r="I54" s="82"/>
      <c r="J54" s="83"/>
      <c r="K54" s="83"/>
    </row>
    <row r="55" spans="9:11" x14ac:dyDescent="0.25">
      <c r="I55" s="82"/>
      <c r="J55" s="83"/>
      <c r="K55" s="83"/>
    </row>
    <row r="56" spans="9:11" x14ac:dyDescent="0.25">
      <c r="I56" s="82"/>
      <c r="J56" s="83"/>
      <c r="K56" s="83"/>
    </row>
    <row r="57" spans="9:11" x14ac:dyDescent="0.25">
      <c r="I57" s="82"/>
      <c r="J57" s="83"/>
      <c r="K57" s="83"/>
    </row>
    <row r="58" spans="9:11" x14ac:dyDescent="0.25">
      <c r="I58" s="82"/>
      <c r="J58" s="83"/>
      <c r="K58" s="83"/>
    </row>
    <row r="59" spans="9:11" x14ac:dyDescent="0.25">
      <c r="I59" s="82"/>
      <c r="J59" s="83"/>
      <c r="K59" s="83"/>
    </row>
    <row r="60" spans="9:11" x14ac:dyDescent="0.25">
      <c r="I60" s="82"/>
      <c r="J60" s="83"/>
      <c r="K60" s="83"/>
    </row>
    <row r="61" spans="9:11" x14ac:dyDescent="0.25">
      <c r="I61" s="82"/>
      <c r="J61" s="83"/>
      <c r="K61" s="83"/>
    </row>
    <row r="62" spans="9:11" x14ac:dyDescent="0.25">
      <c r="I62" s="82"/>
      <c r="J62" s="83"/>
      <c r="K62" s="83"/>
    </row>
    <row r="63" spans="9:11" x14ac:dyDescent="0.25">
      <c r="I63" s="82"/>
      <c r="J63" s="83"/>
      <c r="K63" s="83"/>
    </row>
    <row r="64" spans="9:11" x14ac:dyDescent="0.25">
      <c r="I64" s="82"/>
      <c r="J64" s="83"/>
      <c r="K64" s="83"/>
    </row>
    <row r="65" spans="9:11" x14ac:dyDescent="0.25">
      <c r="I65" s="82"/>
      <c r="J65" s="83"/>
      <c r="K65" s="83"/>
    </row>
    <row r="66" spans="9:11" x14ac:dyDescent="0.25">
      <c r="I66" s="82"/>
      <c r="J66" s="83"/>
      <c r="K66" s="83"/>
    </row>
    <row r="67" spans="9:11" x14ac:dyDescent="0.25">
      <c r="I67" s="82"/>
      <c r="J67" s="83"/>
      <c r="K67" s="83"/>
    </row>
    <row r="68" spans="9:11" x14ac:dyDescent="0.25">
      <c r="I68" s="82"/>
      <c r="J68" s="83"/>
      <c r="K68" s="83"/>
    </row>
    <row r="69" spans="9:11" x14ac:dyDescent="0.25">
      <c r="I69" s="82"/>
      <c r="J69" s="83"/>
      <c r="K69" s="83"/>
    </row>
    <row r="70" spans="9:11" x14ac:dyDescent="0.25">
      <c r="I70" s="82"/>
      <c r="J70" s="83"/>
      <c r="K70" s="83"/>
    </row>
    <row r="71" spans="9:11" x14ac:dyDescent="0.25">
      <c r="I71" s="82"/>
      <c r="J71" s="83"/>
      <c r="K71" s="83"/>
    </row>
    <row r="72" spans="9:11" x14ac:dyDescent="0.25">
      <c r="I72" s="82"/>
      <c r="J72" s="83"/>
      <c r="K72" s="83"/>
    </row>
    <row r="73" spans="9:11" x14ac:dyDescent="0.25">
      <c r="I73" s="82"/>
      <c r="J73" s="83"/>
      <c r="K73" s="83"/>
    </row>
    <row r="74" spans="9:11" x14ac:dyDescent="0.25">
      <c r="I74" s="82"/>
      <c r="J74" s="83"/>
      <c r="K74" s="83"/>
    </row>
    <row r="75" spans="9:11" x14ac:dyDescent="0.25">
      <c r="I75" s="82"/>
      <c r="J75" s="83"/>
      <c r="K75" s="83"/>
    </row>
    <row r="76" spans="9:11" x14ac:dyDescent="0.25">
      <c r="I76" s="82"/>
      <c r="J76" s="83"/>
      <c r="K76" s="83"/>
    </row>
    <row r="77" spans="9:11" x14ac:dyDescent="0.25">
      <c r="I77" s="82"/>
      <c r="J77" s="83"/>
      <c r="K77" s="83"/>
    </row>
    <row r="78" spans="9:11" x14ac:dyDescent="0.25">
      <c r="I78" s="82"/>
      <c r="J78" s="83"/>
      <c r="K78" s="83"/>
    </row>
    <row r="79" spans="9:11" x14ac:dyDescent="0.25">
      <c r="I79" s="82"/>
      <c r="J79" s="83"/>
      <c r="K79" s="83"/>
    </row>
    <row r="80" spans="9:11" x14ac:dyDescent="0.25">
      <c r="I80" s="82"/>
      <c r="J80" s="83"/>
      <c r="K80" s="83"/>
    </row>
    <row r="81" spans="9:11" x14ac:dyDescent="0.25">
      <c r="I81" s="82"/>
      <c r="J81" s="83"/>
      <c r="K81" s="83"/>
    </row>
    <row r="82" spans="9:11" x14ac:dyDescent="0.25">
      <c r="I82" s="82"/>
      <c r="J82" s="83"/>
      <c r="K82" s="83"/>
    </row>
    <row r="83" spans="9:11" x14ac:dyDescent="0.25">
      <c r="I83" s="62"/>
      <c r="J83" s="62"/>
      <c r="K83" s="62"/>
    </row>
    <row r="84" spans="9:11" x14ac:dyDescent="0.25">
      <c r="I84" s="62"/>
      <c r="J84" s="62"/>
      <c r="K84" s="62"/>
    </row>
    <row r="85" spans="9:11" x14ac:dyDescent="0.25">
      <c r="I85" s="62"/>
      <c r="J85" s="62"/>
      <c r="K85" s="62"/>
    </row>
    <row r="86" spans="9:11" x14ac:dyDescent="0.25">
      <c r="I86" s="62"/>
      <c r="J86" s="62"/>
      <c r="K86" s="62"/>
    </row>
    <row r="87" spans="9:11" x14ac:dyDescent="0.25">
      <c r="I87" s="62"/>
      <c r="J87" s="62"/>
      <c r="K87" s="62"/>
    </row>
    <row r="88" spans="9:11" x14ac:dyDescent="0.25">
      <c r="I88" s="62"/>
      <c r="J88" s="62"/>
      <c r="K88" s="62"/>
    </row>
    <row r="89" spans="9:11" x14ac:dyDescent="0.25">
      <c r="I89" s="62"/>
      <c r="J89" s="62"/>
      <c r="K89" s="62"/>
    </row>
    <row r="90" spans="9:11" x14ac:dyDescent="0.25">
      <c r="I90" s="62"/>
      <c r="J90" s="62"/>
      <c r="K90" s="62"/>
    </row>
    <row r="91" spans="9:11" x14ac:dyDescent="0.25">
      <c r="I91" s="62"/>
      <c r="J91" s="62"/>
      <c r="K91" s="62"/>
    </row>
    <row r="92" spans="9:11" x14ac:dyDescent="0.25">
      <c r="I92" s="62"/>
      <c r="J92" s="62"/>
      <c r="K92" s="62"/>
    </row>
    <row r="93" spans="9:11" x14ac:dyDescent="0.25">
      <c r="I93" s="62"/>
      <c r="J93" s="62"/>
      <c r="K93" s="62"/>
    </row>
    <row r="94" spans="9:11" x14ac:dyDescent="0.25">
      <c r="I94" s="62"/>
      <c r="J94" s="62"/>
      <c r="K94" s="62"/>
    </row>
    <row r="95" spans="9:11" x14ac:dyDescent="0.25">
      <c r="I95" s="62"/>
      <c r="J95" s="62"/>
      <c r="K95" s="62"/>
    </row>
    <row r="96" spans="9:11" x14ac:dyDescent="0.25">
      <c r="I96" s="62"/>
      <c r="J96" s="62"/>
      <c r="K96" s="62"/>
    </row>
    <row r="97" spans="9:11" x14ac:dyDescent="0.25">
      <c r="I97" s="62"/>
      <c r="J97" s="62"/>
      <c r="K97" s="62"/>
    </row>
    <row r="98" spans="9:11" x14ac:dyDescent="0.25">
      <c r="I98" s="62"/>
      <c r="J98" s="62"/>
      <c r="K98" s="62"/>
    </row>
    <row r="99" spans="9:11" x14ac:dyDescent="0.25">
      <c r="I99" s="62"/>
      <c r="J99" s="62"/>
      <c r="K99" s="62"/>
    </row>
    <row r="100" spans="9:11" x14ac:dyDescent="0.25">
      <c r="I100" s="62"/>
      <c r="J100" s="62"/>
      <c r="K100" s="62"/>
    </row>
    <row r="101" spans="9:11" x14ac:dyDescent="0.25">
      <c r="I101" s="62"/>
      <c r="J101" s="62"/>
      <c r="K101" s="62"/>
    </row>
    <row r="102" spans="9:11" x14ac:dyDescent="0.25">
      <c r="I102" s="62"/>
      <c r="J102" s="62"/>
      <c r="K102" s="62"/>
    </row>
    <row r="103" spans="9:11" x14ac:dyDescent="0.25">
      <c r="I103" s="62"/>
      <c r="J103" s="62"/>
      <c r="K103" s="62"/>
    </row>
    <row r="104" spans="9:11" x14ac:dyDescent="0.25">
      <c r="I104" s="62"/>
      <c r="J104" s="62"/>
      <c r="K104" s="62"/>
    </row>
    <row r="105" spans="9:11" x14ac:dyDescent="0.25">
      <c r="I105" s="62"/>
      <c r="J105" s="62"/>
      <c r="K105" s="62"/>
    </row>
    <row r="106" spans="9:11" x14ac:dyDescent="0.25">
      <c r="I106" s="62"/>
      <c r="J106" s="62"/>
      <c r="K106" s="62"/>
    </row>
    <row r="107" spans="9:11" x14ac:dyDescent="0.25">
      <c r="I107" s="62"/>
      <c r="J107" s="62"/>
      <c r="K107" s="62"/>
    </row>
    <row r="108" spans="9:11" x14ac:dyDescent="0.25">
      <c r="I108" s="62"/>
      <c r="J108" s="62"/>
      <c r="K108" s="62"/>
    </row>
    <row r="109" spans="9:11" x14ac:dyDescent="0.25">
      <c r="I109" s="62"/>
      <c r="J109" s="62"/>
      <c r="K109" s="62"/>
    </row>
    <row r="110" spans="9:11" x14ac:dyDescent="0.25">
      <c r="I110" s="62"/>
      <c r="J110" s="62"/>
      <c r="K110" s="62"/>
    </row>
    <row r="111" spans="9:11" x14ac:dyDescent="0.25">
      <c r="I111" s="62"/>
      <c r="J111" s="62"/>
      <c r="K111" s="62"/>
    </row>
    <row r="112" spans="9:11" x14ac:dyDescent="0.25">
      <c r="I112" s="62"/>
      <c r="J112" s="62"/>
      <c r="K112" s="62"/>
    </row>
    <row r="113" spans="9:11" x14ac:dyDescent="0.25">
      <c r="I113" s="62"/>
      <c r="J113" s="62"/>
      <c r="K113" s="62"/>
    </row>
    <row r="114" spans="9:11" x14ac:dyDescent="0.25">
      <c r="I114" s="62"/>
      <c r="J114" s="62"/>
      <c r="K114" s="62"/>
    </row>
    <row r="115" spans="9:11" x14ac:dyDescent="0.25">
      <c r="I115" s="62"/>
      <c r="J115" s="62"/>
      <c r="K115" s="62"/>
    </row>
    <row r="116" spans="9:11" x14ac:dyDescent="0.25">
      <c r="I116" s="62"/>
      <c r="J116" s="62"/>
      <c r="K116" s="62"/>
    </row>
    <row r="117" spans="9:11" x14ac:dyDescent="0.25">
      <c r="I117" s="62"/>
      <c r="J117" s="62"/>
      <c r="K117" s="62"/>
    </row>
    <row r="118" spans="9:11" x14ac:dyDescent="0.25">
      <c r="I118" s="62"/>
      <c r="J118" s="62"/>
      <c r="K118" s="62"/>
    </row>
    <row r="119" spans="9:11" x14ac:dyDescent="0.25">
      <c r="I119" s="62"/>
      <c r="J119" s="62"/>
      <c r="K119" s="62"/>
    </row>
    <row r="120" spans="9:11" x14ac:dyDescent="0.25">
      <c r="I120" s="62"/>
      <c r="J120" s="62"/>
      <c r="K120" s="62"/>
    </row>
    <row r="121" spans="9:11" x14ac:dyDescent="0.25">
      <c r="I121" s="62"/>
      <c r="J121" s="62"/>
      <c r="K121" s="62"/>
    </row>
    <row r="122" spans="9:11" x14ac:dyDescent="0.25">
      <c r="I122" s="62"/>
      <c r="J122" s="62"/>
      <c r="K122" s="62"/>
    </row>
    <row r="123" spans="9:11" x14ac:dyDescent="0.25">
      <c r="I123" s="62"/>
      <c r="J123" s="62"/>
      <c r="K123" s="62"/>
    </row>
    <row r="124" spans="9:11" x14ac:dyDescent="0.25">
      <c r="I124" s="62"/>
      <c r="J124" s="62"/>
      <c r="K124" s="62"/>
    </row>
    <row r="125" spans="9:11" x14ac:dyDescent="0.25">
      <c r="I125" s="62"/>
      <c r="J125" s="62"/>
      <c r="K125" s="62"/>
    </row>
    <row r="126" spans="9:11" x14ac:dyDescent="0.25">
      <c r="I126" s="62"/>
      <c r="J126" s="62"/>
      <c r="K126" s="62"/>
    </row>
    <row r="127" spans="9:11" x14ac:dyDescent="0.25">
      <c r="I127" s="62"/>
      <c r="J127" s="62"/>
      <c r="K127" s="62"/>
    </row>
    <row r="128" spans="9:11" x14ac:dyDescent="0.25">
      <c r="I128" s="62"/>
      <c r="J128" s="62"/>
      <c r="K128" s="62"/>
    </row>
    <row r="129" spans="9:11" x14ac:dyDescent="0.25">
      <c r="I129" s="62"/>
      <c r="J129" s="62"/>
      <c r="K129" s="62"/>
    </row>
    <row r="130" spans="9:11" x14ac:dyDescent="0.25">
      <c r="I130" s="62"/>
      <c r="J130" s="62"/>
      <c r="K130" s="62"/>
    </row>
    <row r="131" spans="9:11" x14ac:dyDescent="0.25">
      <c r="I131" s="62"/>
      <c r="J131" s="62"/>
      <c r="K131" s="62"/>
    </row>
    <row r="132" spans="9:11" x14ac:dyDescent="0.25">
      <c r="I132" s="62"/>
      <c r="J132" s="62"/>
      <c r="K132" s="62"/>
    </row>
    <row r="133" spans="9:11" x14ac:dyDescent="0.25">
      <c r="I133" s="62"/>
      <c r="J133" s="62"/>
      <c r="K133" s="62"/>
    </row>
    <row r="134" spans="9:11" x14ac:dyDescent="0.25">
      <c r="I134" s="62"/>
      <c r="J134" s="62"/>
      <c r="K134" s="62"/>
    </row>
    <row r="135" spans="9:11" x14ac:dyDescent="0.25">
      <c r="I135" s="62"/>
      <c r="J135" s="62"/>
      <c r="K135" s="62"/>
    </row>
    <row r="136" spans="9:11" x14ac:dyDescent="0.25">
      <c r="I136" s="62"/>
      <c r="J136" s="62"/>
      <c r="K136" s="62"/>
    </row>
    <row r="137" spans="9:11" x14ac:dyDescent="0.25">
      <c r="I137" s="62"/>
      <c r="J137" s="62"/>
      <c r="K137" s="62"/>
    </row>
    <row r="138" spans="9:11" x14ac:dyDescent="0.25">
      <c r="I138" s="62"/>
      <c r="J138" s="62"/>
      <c r="K138" s="62"/>
    </row>
    <row r="139" spans="9:11" x14ac:dyDescent="0.25">
      <c r="I139" s="62"/>
      <c r="J139" s="62"/>
      <c r="K139" s="62"/>
    </row>
    <row r="140" spans="9:11" x14ac:dyDescent="0.25">
      <c r="I140" s="62"/>
      <c r="J140" s="62"/>
      <c r="K140" s="62"/>
    </row>
    <row r="141" spans="9:11" x14ac:dyDescent="0.25">
      <c r="I141" s="62"/>
      <c r="J141" s="62"/>
      <c r="K141" s="62"/>
    </row>
    <row r="142" spans="9:11" x14ac:dyDescent="0.25">
      <c r="I142" s="62"/>
      <c r="J142" s="62"/>
      <c r="K142" s="62"/>
    </row>
    <row r="143" spans="9:11" x14ac:dyDescent="0.25">
      <c r="I143" s="62"/>
      <c r="J143" s="62"/>
      <c r="K143" s="62"/>
    </row>
    <row r="144" spans="9:11" x14ac:dyDescent="0.25">
      <c r="I144" s="62"/>
      <c r="J144" s="62"/>
      <c r="K144" s="62"/>
    </row>
    <row r="145" spans="9:11" x14ac:dyDescent="0.25">
      <c r="I145" s="62"/>
      <c r="J145" s="62"/>
      <c r="K145" s="62"/>
    </row>
    <row r="146" spans="9:11" x14ac:dyDescent="0.25">
      <c r="I146" s="62"/>
      <c r="J146" s="62"/>
      <c r="K146" s="62"/>
    </row>
    <row r="147" spans="9:11" x14ac:dyDescent="0.25">
      <c r="I147" s="84"/>
      <c r="J147" s="85"/>
      <c r="K147" s="62"/>
    </row>
    <row r="148" spans="9:11" x14ac:dyDescent="0.25">
      <c r="I148" s="62"/>
      <c r="J148" s="62"/>
      <c r="K148" s="62"/>
    </row>
    <row r="149" spans="9:11" x14ac:dyDescent="0.25">
      <c r="I149" s="62"/>
      <c r="J149" s="62"/>
      <c r="K149" s="62"/>
    </row>
    <row r="150" spans="9:11" x14ac:dyDescent="0.25">
      <c r="I150" s="62"/>
      <c r="J150" s="62"/>
      <c r="K150" s="62"/>
    </row>
    <row r="151" spans="9:11" x14ac:dyDescent="0.25">
      <c r="I151" s="62"/>
      <c r="J151" s="62"/>
      <c r="K151" s="62"/>
    </row>
    <row r="152" spans="9:11" x14ac:dyDescent="0.25">
      <c r="I152" s="62"/>
      <c r="J152" s="62"/>
      <c r="K152" s="62"/>
    </row>
    <row r="153" spans="9:11" x14ac:dyDescent="0.25">
      <c r="I153" s="62"/>
      <c r="J153" s="62"/>
      <c r="K153" s="62"/>
    </row>
    <row r="154" spans="9:11" x14ac:dyDescent="0.25">
      <c r="I154" s="62"/>
      <c r="J154" s="62"/>
      <c r="K154" s="62"/>
    </row>
    <row r="155" spans="9:11" x14ac:dyDescent="0.25">
      <c r="I155" s="62"/>
      <c r="J155" s="62"/>
      <c r="K155" s="62"/>
    </row>
    <row r="156" spans="9:11" x14ac:dyDescent="0.25">
      <c r="I156" s="62"/>
      <c r="J156" s="62"/>
      <c r="K156" s="62"/>
    </row>
    <row r="157" spans="9:11" x14ac:dyDescent="0.25">
      <c r="I157" s="62"/>
      <c r="J157" s="62"/>
      <c r="K157" s="62"/>
    </row>
    <row r="158" spans="9:11" x14ac:dyDescent="0.25">
      <c r="I158" s="62"/>
      <c r="J158" s="62"/>
      <c r="K158" s="62"/>
    </row>
    <row r="159" spans="9:11" x14ac:dyDescent="0.25">
      <c r="I159" s="86"/>
      <c r="J159" s="85"/>
      <c r="K159" s="62"/>
    </row>
    <row r="160" spans="9:11" x14ac:dyDescent="0.25">
      <c r="I160" s="87"/>
      <c r="J160" s="62"/>
      <c r="K160" s="62"/>
    </row>
    <row r="161" spans="9:11" x14ac:dyDescent="0.25">
      <c r="I161" s="81"/>
      <c r="J161" s="62"/>
      <c r="K161" s="62"/>
    </row>
    <row r="162" spans="9:11" x14ac:dyDescent="0.25">
      <c r="I162" s="81"/>
      <c r="J162" s="62"/>
      <c r="K162" s="62"/>
    </row>
    <row r="163" spans="9:11" x14ac:dyDescent="0.25">
      <c r="I163" s="62"/>
      <c r="J163" s="62"/>
      <c r="K163" s="62"/>
    </row>
    <row r="164" spans="9:11" x14ac:dyDescent="0.25">
      <c r="I164" s="86"/>
      <c r="J164" s="85"/>
      <c r="K164" s="62"/>
    </row>
    <row r="165" spans="9:11" x14ac:dyDescent="0.25">
      <c r="I165" s="86"/>
      <c r="J165" s="85"/>
      <c r="K165" s="62"/>
    </row>
    <row r="166" spans="9:11" x14ac:dyDescent="0.25">
      <c r="I166" s="86"/>
      <c r="J166" s="85"/>
      <c r="K166" s="62"/>
    </row>
    <row r="167" spans="9:11" x14ac:dyDescent="0.25">
      <c r="I167" s="86"/>
      <c r="J167" s="85"/>
      <c r="K167" s="62"/>
    </row>
    <row r="168" spans="9:11" x14ac:dyDescent="0.25">
      <c r="I168" s="86"/>
      <c r="J168" s="85"/>
      <c r="K168" s="62"/>
    </row>
    <row r="169" spans="9:11" x14ac:dyDescent="0.25">
      <c r="I169" s="86"/>
      <c r="J169" s="85"/>
      <c r="K169" s="62"/>
    </row>
    <row r="170" spans="9:11" x14ac:dyDescent="0.25">
      <c r="I170" s="86"/>
      <c r="J170" s="85"/>
      <c r="K170" s="62"/>
    </row>
    <row r="171" spans="9:11" x14ac:dyDescent="0.25">
      <c r="I171" s="86"/>
      <c r="J171" s="85"/>
      <c r="K171" s="62"/>
    </row>
    <row r="172" spans="9:11" x14ac:dyDescent="0.25">
      <c r="I172" s="86"/>
      <c r="J172" s="85"/>
      <c r="K172" s="62"/>
    </row>
    <row r="173" spans="9:11" x14ac:dyDescent="0.25">
      <c r="I173" s="86"/>
      <c r="J173" s="85"/>
      <c r="K173" s="62"/>
    </row>
    <row r="174" spans="9:11" x14ac:dyDescent="0.25">
      <c r="I174" s="86"/>
      <c r="J174" s="85"/>
      <c r="K174" s="62"/>
    </row>
    <row r="175" spans="9:11" x14ac:dyDescent="0.25">
      <c r="I175" s="86"/>
      <c r="J175" s="85"/>
      <c r="K175" s="62"/>
    </row>
    <row r="176" spans="9:11" x14ac:dyDescent="0.25">
      <c r="I176" s="86"/>
      <c r="J176" s="85"/>
      <c r="K176" s="62"/>
    </row>
    <row r="177" spans="9:11" x14ac:dyDescent="0.25">
      <c r="I177" s="86"/>
      <c r="J177" s="85"/>
      <c r="K177" s="62"/>
    </row>
    <row r="178" spans="9:11" x14ac:dyDescent="0.25">
      <c r="I178" s="86"/>
      <c r="J178" s="85"/>
      <c r="K178" s="62"/>
    </row>
    <row r="179" spans="9:11" x14ac:dyDescent="0.25">
      <c r="I179" s="86"/>
      <c r="J179" s="85"/>
      <c r="K179" s="62"/>
    </row>
    <row r="180" spans="9:11" x14ac:dyDescent="0.25">
      <c r="I180" s="86"/>
      <c r="J180" s="85"/>
      <c r="K180" s="62"/>
    </row>
    <row r="181" spans="9:11" x14ac:dyDescent="0.25">
      <c r="I181" s="86"/>
      <c r="J181" s="85"/>
      <c r="K181" s="62"/>
    </row>
    <row r="182" spans="9:11" x14ac:dyDescent="0.25">
      <c r="I182" s="86"/>
      <c r="J182" s="85"/>
      <c r="K182" s="62"/>
    </row>
    <row r="183" spans="9:11" x14ac:dyDescent="0.25">
      <c r="I183" s="86"/>
      <c r="J183" s="85"/>
      <c r="K183" s="62"/>
    </row>
    <row r="184" spans="9:11" x14ac:dyDescent="0.25">
      <c r="I184" s="86"/>
      <c r="J184" s="85"/>
      <c r="K184" s="62"/>
    </row>
    <row r="185" spans="9:11" x14ac:dyDescent="0.25">
      <c r="I185" s="86"/>
      <c r="J185" s="85"/>
      <c r="K185" s="62"/>
    </row>
    <row r="186" spans="9:11" x14ac:dyDescent="0.25">
      <c r="I186" s="86"/>
      <c r="J186" s="85"/>
      <c r="K186" s="62"/>
    </row>
    <row r="187" spans="9:11" x14ac:dyDescent="0.25">
      <c r="I187" s="86"/>
      <c r="J187" s="85"/>
      <c r="K187" s="62"/>
    </row>
    <row r="188" spans="9:11" x14ac:dyDescent="0.25">
      <c r="I188" s="86"/>
      <c r="J188" s="85"/>
      <c r="K188" s="62"/>
    </row>
    <row r="189" spans="9:11" x14ac:dyDescent="0.25">
      <c r="I189" s="86"/>
      <c r="J189" s="85"/>
      <c r="K189" s="62"/>
    </row>
    <row r="190" spans="9:11" x14ac:dyDescent="0.25">
      <c r="I190" s="86"/>
      <c r="J190" s="85"/>
      <c r="K190" s="62"/>
    </row>
    <row r="191" spans="9:11" x14ac:dyDescent="0.25">
      <c r="I191" s="86"/>
      <c r="J191" s="85"/>
      <c r="K191" s="62"/>
    </row>
    <row r="192" spans="9:11" x14ac:dyDescent="0.25">
      <c r="I192" s="86"/>
      <c r="J192" s="85"/>
      <c r="K192" s="62"/>
    </row>
    <row r="193" spans="9:11" x14ac:dyDescent="0.25">
      <c r="I193" s="86"/>
      <c r="J193" s="85"/>
      <c r="K193" s="62"/>
    </row>
    <row r="194" spans="9:11" x14ac:dyDescent="0.25">
      <c r="I194" s="86"/>
      <c r="J194" s="85"/>
      <c r="K194" s="62"/>
    </row>
    <row r="195" spans="9:11" x14ac:dyDescent="0.25">
      <c r="I195" s="86"/>
      <c r="J195" s="85"/>
      <c r="K195" s="62"/>
    </row>
    <row r="196" spans="9:11" x14ac:dyDescent="0.25">
      <c r="I196" s="86"/>
      <c r="J196" s="85"/>
      <c r="K196" s="62"/>
    </row>
    <row r="197" spans="9:11" x14ac:dyDescent="0.25">
      <c r="I197" s="86"/>
      <c r="J197" s="85"/>
      <c r="K197" s="62"/>
    </row>
    <row r="198" spans="9:11" x14ac:dyDescent="0.25">
      <c r="I198" s="86"/>
      <c r="J198" s="85"/>
      <c r="K198" s="62"/>
    </row>
    <row r="199" spans="9:11" x14ac:dyDescent="0.25">
      <c r="I199" s="86"/>
      <c r="J199" s="85"/>
      <c r="K199" s="62"/>
    </row>
    <row r="200" spans="9:11" x14ac:dyDescent="0.25">
      <c r="I200" s="86"/>
      <c r="J200" s="85"/>
      <c r="K200" s="62"/>
    </row>
    <row r="201" spans="9:11" x14ac:dyDescent="0.25">
      <c r="I201" s="86"/>
      <c r="J201" s="85"/>
      <c r="K201" s="62"/>
    </row>
    <row r="202" spans="9:11" x14ac:dyDescent="0.25">
      <c r="I202" s="86"/>
      <c r="J202" s="85"/>
      <c r="K202" s="62"/>
    </row>
    <row r="203" spans="9:11" x14ac:dyDescent="0.25">
      <c r="I203" s="86"/>
      <c r="J203" s="85"/>
      <c r="K203" s="62"/>
    </row>
    <row r="204" spans="9:11" x14ac:dyDescent="0.25">
      <c r="I204" s="86"/>
      <c r="J204" s="85"/>
      <c r="K204" s="62"/>
    </row>
    <row r="205" spans="9:11" x14ac:dyDescent="0.25">
      <c r="I205" s="86"/>
      <c r="J205" s="85"/>
      <c r="K205" s="62"/>
    </row>
    <row r="206" spans="9:11" x14ac:dyDescent="0.25">
      <c r="I206" s="86"/>
      <c r="J206" s="85"/>
      <c r="K206" s="62"/>
    </row>
    <row r="207" spans="9:11" x14ac:dyDescent="0.25">
      <c r="I207" s="86"/>
      <c r="J207" s="85"/>
      <c r="K207" s="62"/>
    </row>
    <row r="208" spans="9:11" x14ac:dyDescent="0.25">
      <c r="I208" s="86"/>
      <c r="J208" s="85"/>
      <c r="K208" s="62"/>
    </row>
    <row r="209" spans="9:11" x14ac:dyDescent="0.25">
      <c r="I209" s="86"/>
      <c r="J209" s="85"/>
      <c r="K209" s="62"/>
    </row>
    <row r="210" spans="9:11" x14ac:dyDescent="0.25">
      <c r="I210" s="86"/>
      <c r="J210" s="85"/>
      <c r="K210" s="62"/>
    </row>
    <row r="211" spans="9:11" x14ac:dyDescent="0.25">
      <c r="I211" s="86"/>
      <c r="J211" s="85"/>
      <c r="K211" s="62"/>
    </row>
    <row r="212" spans="9:11" x14ac:dyDescent="0.25">
      <c r="I212" s="86"/>
      <c r="J212" s="85"/>
      <c r="K212" s="62"/>
    </row>
    <row r="213" spans="9:11" x14ac:dyDescent="0.25">
      <c r="I213" s="86"/>
      <c r="J213" s="85"/>
      <c r="K213" s="62"/>
    </row>
    <row r="214" spans="9:11" x14ac:dyDescent="0.25">
      <c r="I214" s="86"/>
      <c r="J214" s="85"/>
      <c r="K214" s="62"/>
    </row>
    <row r="215" spans="9:11" x14ac:dyDescent="0.25">
      <c r="I215" s="86"/>
      <c r="J215" s="85"/>
      <c r="K215" s="62"/>
    </row>
    <row r="216" spans="9:11" x14ac:dyDescent="0.25">
      <c r="I216" s="86"/>
      <c r="J216" s="85"/>
      <c r="K216" s="62"/>
    </row>
    <row r="217" spans="9:11" x14ac:dyDescent="0.25">
      <c r="I217" s="86"/>
      <c r="J217" s="85"/>
      <c r="K217" s="62"/>
    </row>
    <row r="218" spans="9:11" x14ac:dyDescent="0.25">
      <c r="I218" s="86"/>
      <c r="J218" s="85"/>
      <c r="K218" s="62"/>
    </row>
    <row r="219" spans="9:11" x14ac:dyDescent="0.25">
      <c r="I219" s="86"/>
      <c r="J219" s="85" t="s">
        <v>26</v>
      </c>
      <c r="K219" s="88">
        <f>28448073.86</f>
        <v>28448073.859999999</v>
      </c>
    </row>
    <row r="220" spans="9:11" x14ac:dyDescent="0.25">
      <c r="I220" s="86"/>
      <c r="J220" s="85" t="s">
        <v>27</v>
      </c>
      <c r="K220" s="88">
        <f>K219+269692250</f>
        <v>298140323.86000001</v>
      </c>
    </row>
    <row r="221" spans="9:11" x14ac:dyDescent="0.25">
      <c r="I221" s="86"/>
      <c r="J221" s="85"/>
      <c r="K221" s="88"/>
    </row>
    <row r="222" spans="9:11" x14ac:dyDescent="0.25">
      <c r="I222" s="86"/>
      <c r="J222" s="85" t="s">
        <v>28</v>
      </c>
      <c r="K222" s="88">
        <f>87994504</f>
        <v>87994504</v>
      </c>
    </row>
    <row r="223" spans="9:11" x14ac:dyDescent="0.25">
      <c r="I223" s="86"/>
      <c r="J223" s="85" t="s">
        <v>29</v>
      </c>
      <c r="K223" s="88">
        <f>0</f>
        <v>0</v>
      </c>
    </row>
    <row r="224" spans="9:11" x14ac:dyDescent="0.25">
      <c r="I224" s="86"/>
      <c r="J224" s="85" t="s">
        <v>30</v>
      </c>
      <c r="K224" s="88">
        <f>B11-(K222-K219)</f>
        <v>150599389.35000002</v>
      </c>
    </row>
    <row r="225" spans="9:11" x14ac:dyDescent="0.25">
      <c r="I225" s="86"/>
      <c r="J225" s="85"/>
      <c r="K225" s="88"/>
    </row>
    <row r="226" spans="9:11" x14ac:dyDescent="0.25">
      <c r="I226" s="86"/>
      <c r="J226" s="85"/>
      <c r="K226" s="88"/>
    </row>
    <row r="227" spans="9:11" x14ac:dyDescent="0.25">
      <c r="I227" s="86"/>
      <c r="J227" s="85"/>
      <c r="K227" s="88"/>
    </row>
    <row r="228" spans="9:11" x14ac:dyDescent="0.25">
      <c r="I228" s="86"/>
      <c r="J228" s="85"/>
      <c r="K228" s="88"/>
    </row>
    <row r="229" spans="9:11" x14ac:dyDescent="0.25">
      <c r="I229" s="86"/>
      <c r="J229" s="85"/>
      <c r="K229" s="88"/>
    </row>
    <row r="230" spans="9:11" x14ac:dyDescent="0.25">
      <c r="I230" s="62"/>
      <c r="J230" s="62"/>
      <c r="K230" s="88"/>
    </row>
    <row r="231" spans="9:11" x14ac:dyDescent="0.25">
      <c r="I231" s="62"/>
      <c r="J231" s="62"/>
      <c r="K231" s="88"/>
    </row>
    <row r="232" spans="9:11" x14ac:dyDescent="0.25">
      <c r="I232" s="62"/>
      <c r="J232" s="62"/>
      <c r="K232" s="88"/>
    </row>
    <row r="233" spans="9:11" x14ac:dyDescent="0.25">
      <c r="I233" s="62"/>
      <c r="J233" s="62"/>
      <c r="K233" s="88"/>
    </row>
    <row r="234" spans="9:11" x14ac:dyDescent="0.25">
      <c r="I234" s="89"/>
      <c r="J234" s="62"/>
      <c r="K234" s="89"/>
    </row>
  </sheetData>
  <mergeCells count="17">
    <mergeCell ref="D27:F27"/>
    <mergeCell ref="D28:F28"/>
    <mergeCell ref="E29:F29"/>
    <mergeCell ref="B30:F30"/>
    <mergeCell ref="G30:H30"/>
    <mergeCell ref="A8:C8"/>
    <mergeCell ref="A9:C9"/>
    <mergeCell ref="A13:B13"/>
    <mergeCell ref="D13:E13"/>
    <mergeCell ref="G13:H13"/>
    <mergeCell ref="D26:F26"/>
    <mergeCell ref="A1:H1"/>
    <mergeCell ref="A2:H2"/>
    <mergeCell ref="B4:E4"/>
    <mergeCell ref="G4:H4"/>
    <mergeCell ref="B5:E5"/>
    <mergeCell ref="A7:C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intereses Ley 80</vt:lpstr>
      <vt:lpstr>Intereses comerciales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Loaiza Segura</dc:creator>
  <cp:lastModifiedBy>Nicolas Loaiza Segura</cp:lastModifiedBy>
  <dcterms:created xsi:type="dcterms:W3CDTF">2024-09-06T22:39:39Z</dcterms:created>
  <dcterms:modified xsi:type="dcterms:W3CDTF">2024-09-06T22:41:42Z</dcterms:modified>
</cp:coreProperties>
</file>