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JC\Downloads\"/>
    </mc:Choice>
  </mc:AlternateContent>
  <bookViews>
    <workbookView xWindow="0" yWindow="0" windowWidth="20490" windowHeight="7530"/>
  </bookViews>
  <sheets>
    <sheet name="PML." sheetId="13" r:id="rId1"/>
    <sheet name=" PROM SALARIO" sheetId="16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3" l="1"/>
  <c r="E22" i="13"/>
  <c r="E21" i="13"/>
  <c r="E20" i="13"/>
  <c r="E16" i="13"/>
  <c r="F16" i="13" s="1"/>
  <c r="E15" i="13"/>
  <c r="F15" i="13" s="1"/>
  <c r="D21" i="13" s="1"/>
  <c r="E14" i="13"/>
  <c r="E9" i="13"/>
  <c r="F9" i="13" s="1"/>
  <c r="E10" i="13"/>
  <c r="F10" i="13" s="1"/>
  <c r="H15" i="16"/>
  <c r="H14" i="16"/>
  <c r="D29" i="16"/>
  <c r="D24" i="16"/>
  <c r="D13" i="16"/>
  <c r="B42" i="13" l="1"/>
  <c r="F42" i="13" s="1"/>
  <c r="E35" i="13"/>
  <c r="E34" i="13"/>
  <c r="H32" i="13"/>
  <c r="I32" i="13" s="1"/>
  <c r="E36" i="13" s="1"/>
  <c r="F36" i="13" s="1"/>
  <c r="F37" i="13" l="1"/>
  <c r="E26" i="13" l="1"/>
  <c r="F26" i="13" s="1"/>
  <c r="F14" i="13"/>
  <c r="D20" i="13" s="1"/>
  <c r="E8" i="13"/>
  <c r="F8" i="13" l="1"/>
  <c r="F11" i="13" s="1"/>
  <c r="F20" i="13"/>
  <c r="F27" i="13" l="1"/>
  <c r="D22" i="13" l="1"/>
  <c r="F22" i="13" s="1"/>
  <c r="F23" i="13" s="1"/>
  <c r="F17" i="13"/>
</calcChain>
</file>

<file path=xl/sharedStrings.xml><?xml version="1.0" encoding="utf-8"?>
<sst xmlns="http://schemas.openxmlformats.org/spreadsheetml/2006/main" count="84" uniqueCount="49">
  <si>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</si>
  <si>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</si>
  <si>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</si>
  <si>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</si>
  <si>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</si>
  <si>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</si>
  <si>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</si>
  <si>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</si>
  <si>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</si>
  <si>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</si>
  <si>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</si>
  <si>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</si>
  <si>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</si>
  <si>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</si>
  <si>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</si>
  <si>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</si>
  <si>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</si>
  <si>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</si>
  <si>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</si>
  <si>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</si>
  <si>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</si>
  <si>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</si>
  <si>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</si>
  <si>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</si>
  <si>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INDEMNIZACIÓN DEL ARTÍCULO 65 DEL C.S.T.</t>
  </si>
  <si>
    <t>Salario diario</t>
  </si>
  <si>
    <t>x 720 días</t>
  </si>
  <si>
    <t>Total</t>
  </si>
  <si>
    <t>TOTAL:</t>
  </si>
  <si>
    <t>Total Liquidación:</t>
  </si>
  <si>
    <t>PROMEDIO SALARIO 2018</t>
  </si>
  <si>
    <t xml:space="preserve">Nota : Las pretensiones de la demanda van encaminadas a que: (I) se declare la existencia de un contrato de trabajo del 01/08/2018 al 06/07/2020 y que finalizó por causal imputable al empleador, (ii) condenar a las demandadas al pago de prestaciones sociales, vacaciones, indemnización del artículo 64 y 65 del CST, devolución de pago de aportes a la seguridad social y a la indemnización del artículo 26 de la Ley 361 de 1997 y (iii) pago de costas y agencias en derecho. </t>
  </si>
  <si>
    <t>PROMEDIO SALARIO 2020</t>
  </si>
  <si>
    <t>PROMEDIO SALARIO 2019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</si>
  <si>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</si>
  <si>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</si>
  <si>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</si>
  <si>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</si>
  <si>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</si>
  <si>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</si>
  <si>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</si>
  <si>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</si>
  <si>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</si>
  <si>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</si>
  <si>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</si>
  <si>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</si>
  <si>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Nota 3: No se liquida la devolución de pago de aportes a la seguridad social y a la indemnización del artículo 26 de la Ley 361 de 1997 por cuanto son conceptos que no se ampararon en la póliza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</si>
  <si>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Nota 2: Conforme al clausulado que nos envió la compañía, las pólizas amparan el pago de salarios, prestaciones sociales e indemnizaciones laborales. Sin embargo, por instrucción de la cía se incluyen las vacaciones para el calculo del PML  
</t>
  </si>
  <si>
    <t>Nota: El salario se extrajo de los hechos de la demanda, y al ser variable se promedió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</si>
</sst>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5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44" fontId="10" fillId="4" borderId="1" xfId="0" applyNumberFormat="1" applyFont="1" applyFill="1" applyBorder="1"/>
    <xf numFmtId="8" fontId="8" fillId="0" borderId="0" xfId="20" applyNumberFormat="1" applyFont="1" applyFill="1" applyBorder="1" applyAlignment="1">
      <alignment horizontal="center"/>
    </xf>
    <xf numFmtId="44" fontId="8" fillId="0" borderId="0" xfId="2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9" fontId="6" fillId="0" borderId="0" xfId="0" applyNumberFormat="1" applyFont="1"/>
    <xf numFmtId="42" fontId="8" fillId="0" borderId="1" xfId="21" applyFont="1" applyBorder="1"/>
    <xf numFmtId="0" fontId="8" fillId="0" borderId="0" xfId="0" applyFont="1" applyAlignment="1">
      <alignment wrapText="1"/>
    </xf>
    <xf numFmtId="169" fontId="6" fillId="3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2" fontId="6" fillId="6" borderId="1" xfId="21" applyFont="1" applyFill="1" applyBorder="1" applyAlignment="1">
      <alignment horizontal="center" wrapText="1"/>
    </xf>
    <xf numFmtId="42" fontId="8" fillId="0" borderId="1" xfId="21" applyFont="1" applyBorder="1" applyAlignment="1">
      <alignment vertical="center"/>
    </xf>
    <xf numFmtId="14" fontId="8" fillId="0" borderId="0" xfId="0" applyNumberFormat="1" applyFont="1"/>
    <xf numFmtId="0" fontId="8" fillId="0" borderId="0" xfId="0" applyFont="1" applyAlignment="1">
      <alignment vertical="center" wrapText="1"/>
    </xf>
    <xf numFmtId="41" fontId="8" fillId="0" borderId="1" xfId="22" applyFont="1" applyFill="1" applyBorder="1" applyAlignment="1">
      <alignment horizontal="center"/>
    </xf>
    <xf numFmtId="164" fontId="8" fillId="0" borderId="1" xfId="1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right"/>
    </xf>
    <xf numFmtId="164" fontId="8" fillId="0" borderId="1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8" fontId="8" fillId="0" borderId="0" xfId="0" applyNumberFormat="1" applyFont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1" fontId="4" fillId="0" borderId="2" xfId="22" applyFont="1" applyBorder="1" applyAlignment="1">
      <alignment horizontal="center" vertical="center"/>
    </xf>
    <xf numFmtId="41" fontId="4" fillId="0" borderId="8" xfId="22" applyFont="1" applyBorder="1" applyAlignment="1">
      <alignment horizontal="center" vertical="center"/>
    </xf>
    <xf numFmtId="41" fontId="4" fillId="0" borderId="9" xfId="22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1" fontId="4" fillId="0" borderId="1" xfId="22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8" fontId="8" fillId="0" borderId="1" xfId="20" applyNumberFormat="1" applyFont="1" applyBorder="1" applyAlignment="1">
      <alignment horizontal="center"/>
    </xf>
    <xf numFmtId="44" fontId="8" fillId="0" borderId="1" xfId="2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0" fontId="11" fillId="5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2" fontId="8" fillId="7" borderId="1" xfId="21" applyFont="1" applyFill="1" applyBorder="1" applyAlignment="1">
      <alignment vertical="center"/>
    </xf>
    <xf numFmtId="42" fontId="6" fillId="0" borderId="1" xfId="21" applyFont="1" applyBorder="1" applyAlignment="1">
      <alignment vertical="center"/>
    </xf>
    <xf numFmtId="0" fontId="8" fillId="0" borderId="2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42" fontId="8" fillId="0" borderId="1" xfId="21" applyFont="1" applyFill="1" applyBorder="1" applyAlignment="1">
      <alignment horizontal="center" wrapText="1"/>
    </xf>
    <xf numFmtId="0" fontId="0" fillId="0" borderId="0" xfId="0" applyFill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3" fillId="0" borderId="0" xfId="0" applyFont="1" applyFill="1"/>
    <xf numFmtId="42" fontId="8" fillId="0" borderId="1" xfId="2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23">
    <cellStyle name="Millares" xfId="1" builtinId="3"/>
    <cellStyle name="Millares [0]" xfId="22" builtinId="6"/>
    <cellStyle name="Millares [0] 2" xfId="3"/>
    <cellStyle name="Millares 2" xfId="8"/>
    <cellStyle name="Millares 3" xfId="10"/>
    <cellStyle name="Millares 4" xfId="6"/>
    <cellStyle name="Millares 5" xfId="12"/>
    <cellStyle name="Millares 6" xfId="15"/>
    <cellStyle name="Millares 7" xfId="16"/>
    <cellStyle name="Millares 8" xfId="18"/>
    <cellStyle name="Moneda" xfId="20" builtinId="4"/>
    <cellStyle name="Moneda [0]" xfId="21" builtinId="7"/>
    <cellStyle name="Moneda [0] 2" xfId="5"/>
    <cellStyle name="Moneda 2" xfId="4"/>
    <cellStyle name="Moneda 3" xfId="9"/>
    <cellStyle name="Moneda 4" xfId="11"/>
    <cellStyle name="Moneda 5" xfId="7"/>
    <cellStyle name="Moneda 6" xfId="13"/>
    <cellStyle name="Moneda 7" xfId="14"/>
    <cellStyle name="Moneda 8" xfId="17"/>
    <cellStyle name="Moneda 9" xfId="1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431721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431721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6"/>
  <sheetViews>
    <sheetView tabSelected="1" workbookViewId="0">
      <selection activeCell="G17" sqref="G17"/>
    </sheetView>
  </sheetViews>
  <sheetFormatPr baseColWidth="10" defaultColWidth="11.42578125" defaultRowHeight="15" x14ac:dyDescent="0.25"/>
  <cols>
    <col min="2" max="2" width="16.42578125" style="1" customWidth="1"/>
    <col min="3" max="3" width="11.42578125" style="1"/>
    <col min="4" max="4" width="12.42578125" style="1" bestFit="1" customWidth="1"/>
    <col min="5" max="5" width="13.85546875" style="1" customWidth="1"/>
    <col min="6" max="6" width="18.85546875" style="1" customWidth="1"/>
    <col min="7" max="7" width="17.42578125" style="1" customWidth="1"/>
    <col min="11" max="11" width="12.5703125" customWidth="1"/>
  </cols>
  <sheetData>
    <row r="4" spans="1:19" ht="15" customHeight="1" x14ac:dyDescent="0.25">
      <c r="I4" s="84"/>
      <c r="J4" s="85"/>
      <c r="K4" s="85"/>
      <c r="L4" s="85"/>
      <c r="M4" s="85"/>
      <c r="N4" s="85"/>
      <c r="O4" s="85"/>
      <c r="P4" s="85"/>
      <c r="Q4" s="85"/>
      <c r="R4" s="85"/>
      <c r="S4" s="84"/>
    </row>
    <row r="5" spans="1:19" s="1" customFormat="1" ht="15" customHeight="1" x14ac:dyDescent="0.2">
      <c r="A5" s="11"/>
      <c r="B5" s="65" t="s">
        <v>0</v>
      </c>
      <c r="C5" s="65"/>
      <c r="D5" s="65"/>
      <c r="E5" s="65"/>
      <c r="F5" s="65"/>
      <c r="G5" s="11"/>
      <c r="H5" s="11"/>
      <c r="I5" s="86"/>
      <c r="J5" s="85"/>
      <c r="K5" s="85"/>
      <c r="L5" s="85"/>
      <c r="M5" s="85"/>
      <c r="N5" s="85"/>
      <c r="O5" s="85"/>
      <c r="P5" s="85"/>
      <c r="Q5" s="85"/>
      <c r="R5" s="85"/>
      <c r="S5" s="87"/>
    </row>
    <row r="6" spans="1:19" ht="15" customHeight="1" x14ac:dyDescent="0.25">
      <c r="A6" s="11"/>
      <c r="B6" s="11"/>
      <c r="C6" s="11"/>
      <c r="D6" s="11"/>
      <c r="E6" s="11"/>
      <c r="F6" s="11"/>
      <c r="G6" s="11"/>
      <c r="H6" s="11"/>
      <c r="I6" s="86"/>
      <c r="J6" s="54" t="s">
        <v>31</v>
      </c>
      <c r="K6" s="54"/>
      <c r="L6" s="54"/>
      <c r="M6" s="54"/>
      <c r="N6" s="54"/>
      <c r="O6" s="85"/>
      <c r="P6" s="85"/>
      <c r="Q6" s="85"/>
      <c r="R6" s="85"/>
      <c r="S6" s="84"/>
    </row>
    <row r="7" spans="1:19" ht="30" customHeight="1" x14ac:dyDescent="0.25">
      <c r="A7" s="11"/>
      <c r="B7" s="12" t="s">
        <v>1</v>
      </c>
      <c r="C7" s="12" t="s">
        <v>2</v>
      </c>
      <c r="D7" s="12" t="s">
        <v>3</v>
      </c>
      <c r="E7" s="12" t="s">
        <v>4</v>
      </c>
      <c r="F7" s="14" t="s">
        <v>5</v>
      </c>
      <c r="G7" s="90" t="s">
        <v>48</v>
      </c>
      <c r="I7" s="85"/>
      <c r="J7" s="54"/>
      <c r="K7" s="54"/>
      <c r="L7" s="54"/>
      <c r="M7" s="54"/>
      <c r="N7" s="54"/>
      <c r="O7" s="85"/>
      <c r="P7" s="85"/>
      <c r="Q7" s="85"/>
      <c r="R7" s="84"/>
      <c r="S7" s="84"/>
    </row>
    <row r="8" spans="1:19" ht="15" customHeight="1" x14ac:dyDescent="0.25">
      <c r="A8" s="11"/>
      <c r="B8" s="13">
        <v>43313</v>
      </c>
      <c r="C8" s="13">
        <v>43465</v>
      </c>
      <c r="D8" s="29">
        <v>7328200</v>
      </c>
      <c r="E8" s="34">
        <f>DAYS360(B8,C8)+1</f>
        <v>151</v>
      </c>
      <c r="F8" s="33">
        <f>(D8*E8)/360</f>
        <v>3073772.777777778</v>
      </c>
      <c r="G8" s="90"/>
      <c r="I8" s="85"/>
      <c r="J8" s="54"/>
      <c r="K8" s="54"/>
      <c r="L8" s="54"/>
      <c r="M8" s="54"/>
      <c r="N8" s="54"/>
      <c r="O8" s="85"/>
      <c r="P8" s="85"/>
      <c r="Q8" s="85"/>
      <c r="R8" s="84"/>
      <c r="S8" s="84"/>
    </row>
    <row r="9" spans="1:19" ht="15" customHeight="1" x14ac:dyDescent="0.25">
      <c r="A9" s="11"/>
      <c r="B9" s="13">
        <v>43466</v>
      </c>
      <c r="C9" s="13">
        <v>43830</v>
      </c>
      <c r="D9" s="88">
        <v>7276833</v>
      </c>
      <c r="E9" s="34">
        <f>DAYS360(B9,C9)</f>
        <v>360</v>
      </c>
      <c r="F9" s="33">
        <f t="shared" ref="F9:F10" si="0">(D9*E9)/360</f>
        <v>7276833</v>
      </c>
      <c r="G9" s="90"/>
      <c r="I9" s="85"/>
      <c r="J9" s="54"/>
      <c r="K9" s="54"/>
      <c r="L9" s="54"/>
      <c r="M9" s="54"/>
      <c r="N9" s="54"/>
      <c r="O9" s="85"/>
      <c r="P9" s="85"/>
      <c r="Q9" s="85"/>
      <c r="R9" s="84"/>
      <c r="S9" s="84"/>
    </row>
    <row r="10" spans="1:19" x14ac:dyDescent="0.25">
      <c r="A10" s="11"/>
      <c r="B10" s="13">
        <v>43831</v>
      </c>
      <c r="C10" s="13">
        <v>44018</v>
      </c>
      <c r="D10" s="23">
        <v>7551857</v>
      </c>
      <c r="E10" s="34">
        <f t="shared" ref="E10" si="1">DAYS360(B10,C10)+1</f>
        <v>186</v>
      </c>
      <c r="F10" s="33">
        <f t="shared" si="0"/>
        <v>3901792.7833333332</v>
      </c>
      <c r="G10" s="90"/>
      <c r="I10" s="85"/>
      <c r="J10" s="54"/>
      <c r="K10" s="54"/>
      <c r="L10" s="54"/>
      <c r="M10" s="54"/>
      <c r="N10" s="54"/>
      <c r="O10" s="85"/>
      <c r="P10" s="85"/>
      <c r="Q10" s="85"/>
      <c r="R10" s="84"/>
      <c r="S10" s="84"/>
    </row>
    <row r="11" spans="1:19" ht="15" customHeight="1" x14ac:dyDescent="0.25">
      <c r="A11" s="11"/>
      <c r="B11" s="42" t="s">
        <v>6</v>
      </c>
      <c r="C11" s="42"/>
      <c r="D11" s="42"/>
      <c r="E11" s="42"/>
      <c r="F11" s="16">
        <f>SUM(F8:F10)</f>
        <v>14252398.561111111</v>
      </c>
      <c r="G11" s="90"/>
      <c r="I11" s="85"/>
      <c r="J11" s="54"/>
      <c r="K11" s="54"/>
      <c r="L11" s="54"/>
      <c r="M11" s="54"/>
      <c r="N11" s="54"/>
      <c r="O11" s="85"/>
      <c r="P11" s="85"/>
      <c r="Q11" s="85"/>
      <c r="R11" s="84"/>
      <c r="S11" s="84"/>
    </row>
    <row r="12" spans="1:19" ht="15" customHeight="1" x14ac:dyDescent="0.25">
      <c r="A12" s="11"/>
      <c r="B12" s="11"/>
      <c r="C12" s="11"/>
      <c r="D12" s="11"/>
      <c r="E12" s="11"/>
      <c r="F12" s="11"/>
      <c r="G12"/>
      <c r="I12" s="85"/>
      <c r="J12" s="85"/>
      <c r="K12" s="85"/>
      <c r="L12" s="85"/>
      <c r="M12" s="85"/>
      <c r="N12" s="85"/>
      <c r="O12" s="85"/>
      <c r="P12" s="85"/>
      <c r="Q12" s="85"/>
      <c r="R12" s="84"/>
      <c r="S12" s="84"/>
    </row>
    <row r="13" spans="1:19" ht="15" customHeight="1" x14ac:dyDescent="0.25">
      <c r="A13" s="11"/>
      <c r="B13" s="12" t="s">
        <v>1</v>
      </c>
      <c r="C13" s="12" t="s">
        <v>2</v>
      </c>
      <c r="D13" s="12" t="s">
        <v>3</v>
      </c>
      <c r="E13" s="12" t="s">
        <v>4</v>
      </c>
      <c r="F13" s="14" t="s">
        <v>7</v>
      </c>
      <c r="G13"/>
      <c r="I13" s="85"/>
      <c r="J13" s="73" t="s">
        <v>47</v>
      </c>
      <c r="K13" s="73"/>
      <c r="L13" s="73"/>
      <c r="M13" s="73"/>
      <c r="N13" s="73"/>
      <c r="O13" s="85"/>
      <c r="P13" s="85"/>
      <c r="Q13" s="84"/>
      <c r="R13" s="84"/>
    </row>
    <row r="14" spans="1:19" x14ac:dyDescent="0.25">
      <c r="A14" s="11"/>
      <c r="B14" s="13">
        <v>43313</v>
      </c>
      <c r="C14" s="13">
        <v>43465</v>
      </c>
      <c r="D14" s="29">
        <v>7328200</v>
      </c>
      <c r="E14" s="34">
        <f>DAYS360(B14,C14)+1</f>
        <v>151</v>
      </c>
      <c r="F14" s="33">
        <f>(D14*E14)/360</f>
        <v>3073772.777777778</v>
      </c>
      <c r="G14"/>
      <c r="I14" s="85"/>
      <c r="J14" s="73"/>
      <c r="K14" s="73"/>
      <c r="L14" s="73"/>
      <c r="M14" s="73"/>
      <c r="N14" s="73"/>
      <c r="O14" s="85"/>
      <c r="P14" s="85"/>
      <c r="Q14" s="84"/>
      <c r="R14" s="84"/>
    </row>
    <row r="15" spans="1:19" x14ac:dyDescent="0.25">
      <c r="A15" s="11"/>
      <c r="B15" s="13">
        <v>43466</v>
      </c>
      <c r="C15" s="13">
        <v>43830</v>
      </c>
      <c r="D15" s="88">
        <v>7276833</v>
      </c>
      <c r="E15" s="34">
        <f>DAYS360(B15,C15)</f>
        <v>360</v>
      </c>
      <c r="F15" s="33">
        <f t="shared" ref="F15:F16" si="2">(D15*E15)/360</f>
        <v>7276833</v>
      </c>
      <c r="G15"/>
      <c r="I15" s="85"/>
      <c r="J15" s="73"/>
      <c r="K15" s="73"/>
      <c r="L15" s="73"/>
      <c r="M15" s="73"/>
      <c r="N15" s="73"/>
      <c r="O15" s="85"/>
      <c r="P15" s="85"/>
      <c r="Q15" s="84"/>
      <c r="R15" s="84"/>
    </row>
    <row r="16" spans="1:19" ht="14.25" customHeight="1" x14ac:dyDescent="0.25">
      <c r="A16" s="11"/>
      <c r="B16" s="13">
        <v>43831</v>
      </c>
      <c r="C16" s="13">
        <v>44018</v>
      </c>
      <c r="D16" s="23">
        <v>7551857</v>
      </c>
      <c r="E16" s="34">
        <f t="shared" ref="E16" si="3">DAYS360(B16,C16)+1</f>
        <v>186</v>
      </c>
      <c r="F16" s="33">
        <f t="shared" si="2"/>
        <v>3901792.7833333332</v>
      </c>
      <c r="G16" s="24"/>
      <c r="H16" s="24"/>
      <c r="I16" s="85"/>
      <c r="J16" s="73"/>
      <c r="K16" s="73"/>
      <c r="L16" s="73"/>
      <c r="M16" s="73"/>
      <c r="N16" s="73"/>
      <c r="O16" s="85"/>
      <c r="P16" s="85"/>
      <c r="Q16" s="84"/>
      <c r="R16" s="84"/>
    </row>
    <row r="17" spans="1:18" s="1" customFormat="1" ht="15" customHeight="1" x14ac:dyDescent="0.2">
      <c r="A17" s="11"/>
      <c r="B17" s="42" t="s">
        <v>6</v>
      </c>
      <c r="C17" s="42"/>
      <c r="D17" s="42"/>
      <c r="E17" s="42"/>
      <c r="F17" s="16">
        <f>SUM(F14:F16)</f>
        <v>14252398.561111111</v>
      </c>
      <c r="G17" s="24"/>
      <c r="H17" s="24"/>
      <c r="I17" s="24"/>
      <c r="J17" s="73"/>
      <c r="K17" s="73"/>
      <c r="L17" s="73"/>
      <c r="M17" s="73"/>
      <c r="N17" s="73"/>
      <c r="O17" s="31"/>
      <c r="P17" s="31"/>
    </row>
    <row r="18" spans="1:18" s="1" customFormat="1" ht="12" customHeight="1" x14ac:dyDescent="0.2">
      <c r="A18" s="11"/>
      <c r="B18" s="11"/>
      <c r="C18" s="11"/>
      <c r="D18" s="11"/>
      <c r="E18" s="11"/>
      <c r="F18" s="11"/>
      <c r="G18" s="24"/>
      <c r="H18" s="24"/>
      <c r="I18" s="24"/>
      <c r="J18" s="73"/>
      <c r="K18" s="73"/>
      <c r="L18" s="73"/>
      <c r="M18" s="73"/>
      <c r="N18" s="73"/>
      <c r="O18" s="31"/>
      <c r="P18" s="31"/>
    </row>
    <row r="19" spans="1:18" s="1" customFormat="1" ht="12" customHeight="1" x14ac:dyDescent="0.2">
      <c r="A19" s="11"/>
      <c r="B19" s="12" t="s">
        <v>1</v>
      </c>
      <c r="C19" s="12" t="s">
        <v>2</v>
      </c>
      <c r="D19" s="12" t="s">
        <v>7</v>
      </c>
      <c r="E19" s="12" t="s">
        <v>4</v>
      </c>
      <c r="F19" s="14" t="s">
        <v>8</v>
      </c>
      <c r="G19" s="11"/>
      <c r="H19" s="24"/>
      <c r="I19" s="24"/>
      <c r="J19" s="73"/>
      <c r="K19" s="73"/>
      <c r="L19" s="73"/>
      <c r="M19" s="73"/>
      <c r="N19" s="73"/>
      <c r="O19" s="40"/>
      <c r="P19" s="31"/>
      <c r="Q19" s="31"/>
    </row>
    <row r="20" spans="1:18" s="1" customFormat="1" ht="12" customHeight="1" x14ac:dyDescent="0.2">
      <c r="A20" s="11"/>
      <c r="B20" s="13">
        <v>43313</v>
      </c>
      <c r="C20" s="13">
        <v>43465</v>
      </c>
      <c r="D20" s="35">
        <f>F14</f>
        <v>3073772.777777778</v>
      </c>
      <c r="E20" s="34">
        <f>DAYS360(B20,C20)+1</f>
        <v>151</v>
      </c>
      <c r="F20" s="15">
        <f>(D20*E20*0.12)/360</f>
        <v>154713.22981481481</v>
      </c>
      <c r="G20" s="11"/>
      <c r="H20" s="24"/>
      <c r="I20" s="24"/>
      <c r="J20" s="24"/>
      <c r="K20" s="31"/>
      <c r="L20" s="40"/>
      <c r="M20" s="40"/>
      <c r="N20" s="40"/>
      <c r="O20" s="40"/>
      <c r="P20" s="40"/>
      <c r="Q20" s="31"/>
      <c r="R20" s="31"/>
    </row>
    <row r="21" spans="1:18" s="1" customFormat="1" ht="12" customHeight="1" x14ac:dyDescent="0.2">
      <c r="A21" s="11"/>
      <c r="B21" s="13">
        <v>43466</v>
      </c>
      <c r="C21" s="13">
        <v>43830</v>
      </c>
      <c r="D21" s="35">
        <f>F15</f>
        <v>7276833</v>
      </c>
      <c r="E21" s="34">
        <f>DAYS360(B21,C21)</f>
        <v>360</v>
      </c>
      <c r="F21" s="15"/>
      <c r="G21" s="11"/>
      <c r="H21" s="24"/>
      <c r="I21" s="24"/>
      <c r="J21" s="24"/>
      <c r="K21" s="73" t="s">
        <v>46</v>
      </c>
      <c r="L21" s="73"/>
      <c r="M21" s="73"/>
      <c r="N21" s="73"/>
      <c r="O21" s="73"/>
      <c r="P21" s="40"/>
      <c r="Q21" s="31"/>
      <c r="R21" s="31"/>
    </row>
    <row r="22" spans="1:18" s="1" customFormat="1" ht="12" customHeight="1" x14ac:dyDescent="0.2">
      <c r="A22" s="11"/>
      <c r="B22" s="13">
        <v>43831</v>
      </c>
      <c r="C22" s="13">
        <v>44018</v>
      </c>
      <c r="D22" s="17">
        <f>F16</f>
        <v>3901792.7833333332</v>
      </c>
      <c r="E22" s="34">
        <f t="shared" ref="E22" si="4">DAYS360(B22,C22)+1</f>
        <v>186</v>
      </c>
      <c r="F22" s="15">
        <f>(D22*E22*0.12)/360</f>
        <v>241911.15256666666</v>
      </c>
      <c r="G22" s="11"/>
      <c r="H22" s="24"/>
      <c r="I22" s="24"/>
      <c r="J22" s="24"/>
      <c r="K22" s="73"/>
      <c r="L22" s="73"/>
      <c r="M22" s="73"/>
      <c r="N22" s="73"/>
      <c r="O22" s="73"/>
      <c r="P22" s="40"/>
      <c r="Q22" s="31"/>
      <c r="R22" s="31"/>
    </row>
    <row r="23" spans="1:18" s="1" customFormat="1" ht="12" customHeight="1" x14ac:dyDescent="0.2">
      <c r="A23" s="11"/>
      <c r="B23" s="42" t="s">
        <v>6</v>
      </c>
      <c r="C23" s="42"/>
      <c r="D23" s="42"/>
      <c r="E23" s="42"/>
      <c r="F23" s="16">
        <f>SUM(F20:F22)</f>
        <v>396624.38238148147</v>
      </c>
      <c r="G23" s="11"/>
      <c r="H23" s="11"/>
      <c r="K23" s="73"/>
      <c r="L23" s="73"/>
      <c r="M23" s="73"/>
      <c r="N23" s="73"/>
      <c r="O23" s="73"/>
      <c r="P23" s="39"/>
      <c r="Q23" s="31"/>
      <c r="R23" s="31"/>
    </row>
    <row r="24" spans="1:18" s="1" customFormat="1" ht="12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73"/>
      <c r="L24" s="73"/>
      <c r="M24" s="73"/>
      <c r="N24" s="73"/>
      <c r="O24" s="73"/>
      <c r="P24" s="39"/>
      <c r="Q24" s="31"/>
      <c r="R24" s="31"/>
    </row>
    <row r="25" spans="1:18" s="1" customFormat="1" ht="12" x14ac:dyDescent="0.2">
      <c r="A25" s="11"/>
      <c r="B25" s="12" t="s">
        <v>1</v>
      </c>
      <c r="C25" s="12" t="s">
        <v>2</v>
      </c>
      <c r="D25" s="12" t="s">
        <v>3</v>
      </c>
      <c r="E25" s="12" t="s">
        <v>4</v>
      </c>
      <c r="F25" s="14" t="s">
        <v>9</v>
      </c>
      <c r="G25" s="11"/>
      <c r="H25" s="11"/>
      <c r="I25" s="11"/>
      <c r="J25" s="11"/>
      <c r="K25" s="73"/>
      <c r="L25" s="73"/>
      <c r="M25" s="73"/>
      <c r="N25" s="73"/>
      <c r="O25" s="73"/>
      <c r="P25" s="39"/>
      <c r="Q25" s="31"/>
      <c r="R25" s="31"/>
    </row>
    <row r="26" spans="1:18" s="1" customFormat="1" ht="12" x14ac:dyDescent="0.2">
      <c r="A26" s="11"/>
      <c r="B26" s="13">
        <v>43313</v>
      </c>
      <c r="C26" s="13">
        <v>44018</v>
      </c>
      <c r="D26" s="32">
        <v>7551857</v>
      </c>
      <c r="E26" s="15">
        <f>DAYS360(B26,C26)+1</f>
        <v>696</v>
      </c>
      <c r="F26" s="15">
        <f>(D26*E26)/720</f>
        <v>7300128.4333333336</v>
      </c>
      <c r="G26" s="11"/>
      <c r="H26" s="11"/>
      <c r="I26" s="11"/>
      <c r="J26" s="11"/>
      <c r="K26" s="73"/>
      <c r="L26" s="73"/>
      <c r="M26" s="73"/>
      <c r="N26" s="73"/>
      <c r="O26" s="73"/>
      <c r="P26" s="39"/>
      <c r="Q26" s="31"/>
      <c r="R26" s="31"/>
    </row>
    <row r="27" spans="1:18" s="1" customFormat="1" ht="12" x14ac:dyDescent="0.2">
      <c r="A27" s="11"/>
      <c r="B27" s="42" t="s">
        <v>6</v>
      </c>
      <c r="C27" s="42"/>
      <c r="D27" s="42"/>
      <c r="E27" s="42"/>
      <c r="F27" s="16">
        <f>SUM(F26:F26)</f>
        <v>7300128.4333333336</v>
      </c>
      <c r="G27" s="11"/>
      <c r="H27" s="11"/>
      <c r="I27" s="11"/>
      <c r="J27" s="11"/>
      <c r="K27" s="73"/>
      <c r="L27" s="73"/>
      <c r="M27" s="73"/>
      <c r="N27" s="73"/>
      <c r="O27" s="73"/>
      <c r="P27" s="31"/>
      <c r="Q27" s="31"/>
      <c r="R27" s="31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31"/>
      <c r="L28" s="31"/>
      <c r="M28" s="31"/>
      <c r="N28" s="31"/>
      <c r="O28" s="31"/>
      <c r="P28" s="31"/>
      <c r="Q28" s="31"/>
      <c r="R28" s="31"/>
    </row>
    <row r="29" spans="1:18" x14ac:dyDescent="0.25">
      <c r="A29" s="11"/>
      <c r="B29" s="49" t="s">
        <v>10</v>
      </c>
      <c r="C29" s="50"/>
      <c r="D29" s="50"/>
      <c r="E29" s="50"/>
      <c r="F29" s="50"/>
      <c r="G29" s="50"/>
      <c r="H29" s="50"/>
      <c r="I29" s="51"/>
      <c r="J29" s="11"/>
      <c r="K29" s="31"/>
      <c r="L29" s="31"/>
      <c r="M29" s="31"/>
      <c r="N29" s="31"/>
      <c r="O29" s="31"/>
      <c r="P29" s="31"/>
      <c r="Q29" s="31"/>
      <c r="R29" s="31"/>
    </row>
    <row r="30" spans="1:18" x14ac:dyDescent="0.25">
      <c r="A30" s="11"/>
      <c r="B30" s="43"/>
      <c r="C30" s="44"/>
      <c r="D30" s="45"/>
      <c r="E30" s="2" t="s">
        <v>11</v>
      </c>
      <c r="F30" s="2" t="s">
        <v>12</v>
      </c>
      <c r="G30" s="2" t="s">
        <v>13</v>
      </c>
      <c r="H30" s="52" t="s">
        <v>14</v>
      </c>
      <c r="I30" s="53"/>
      <c r="J30" s="55"/>
      <c r="K30" s="56"/>
      <c r="L30" s="56"/>
      <c r="M30" s="31"/>
      <c r="N30" s="31"/>
      <c r="O30" s="31"/>
      <c r="P30" s="31"/>
      <c r="Q30" s="31"/>
      <c r="R30" s="31"/>
    </row>
    <row r="31" spans="1:18" x14ac:dyDescent="0.25">
      <c r="A31" s="11"/>
      <c r="B31" s="43" t="s">
        <v>15</v>
      </c>
      <c r="C31" s="44"/>
      <c r="D31" s="45"/>
      <c r="E31" s="26">
        <v>2020</v>
      </c>
      <c r="F31" s="26">
        <v>7</v>
      </c>
      <c r="G31" s="3">
        <v>6</v>
      </c>
      <c r="H31" s="4" t="s">
        <v>16</v>
      </c>
      <c r="I31" s="5" t="s">
        <v>17</v>
      </c>
      <c r="J31" s="11"/>
      <c r="K31" s="30"/>
      <c r="L31" s="30"/>
      <c r="M31" s="31"/>
      <c r="N31" s="31"/>
      <c r="O31" s="31"/>
      <c r="P31" s="31"/>
      <c r="Q31" s="31"/>
      <c r="R31" s="31"/>
    </row>
    <row r="32" spans="1:18" x14ac:dyDescent="0.25">
      <c r="A32" s="11"/>
      <c r="B32" s="43" t="s">
        <v>18</v>
      </c>
      <c r="C32" s="44"/>
      <c r="D32" s="45"/>
      <c r="E32" s="6">
        <v>2018</v>
      </c>
      <c r="F32" s="6">
        <v>8</v>
      </c>
      <c r="G32" s="7">
        <v>1</v>
      </c>
      <c r="H32" s="8">
        <f>(E31-E32)*360+(F31-F32)*30+(G31-G32+1)</f>
        <v>696</v>
      </c>
      <c r="I32" s="9">
        <f>H32/360</f>
        <v>1.9333333333333333</v>
      </c>
      <c r="J32" s="11"/>
      <c r="K32" s="30"/>
      <c r="L32" s="30"/>
      <c r="M32" s="31"/>
      <c r="N32" s="31"/>
      <c r="O32" s="31"/>
      <c r="P32" s="31"/>
      <c r="Q32" s="31"/>
      <c r="R32" s="31"/>
    </row>
    <row r="33" spans="1:12" x14ac:dyDescent="0.25">
      <c r="A33" s="11"/>
      <c r="B33" s="43" t="s">
        <v>19</v>
      </c>
      <c r="C33" s="44"/>
      <c r="D33" s="45"/>
      <c r="E33" s="46">
        <v>7551857</v>
      </c>
      <c r="F33" s="47"/>
      <c r="G33" s="47"/>
      <c r="H33" s="47"/>
      <c r="I33" s="48"/>
      <c r="J33" s="11"/>
      <c r="K33" s="30"/>
      <c r="L33" s="30"/>
    </row>
    <row r="34" spans="1:12" x14ac:dyDescent="0.25">
      <c r="A34" s="11"/>
      <c r="B34" s="43" t="s">
        <v>20</v>
      </c>
      <c r="C34" s="44"/>
      <c r="D34" s="45"/>
      <c r="E34" s="46">
        <f>E33/30</f>
        <v>251728.56666666668</v>
      </c>
      <c r="F34" s="47"/>
      <c r="G34" s="47"/>
      <c r="H34" s="47"/>
      <c r="I34" s="48"/>
      <c r="K34" s="30"/>
      <c r="L34" s="30"/>
    </row>
    <row r="35" spans="1:12" x14ac:dyDescent="0.25">
      <c r="A35" s="11"/>
      <c r="B35" s="43" t="s">
        <v>21</v>
      </c>
      <c r="C35" s="44"/>
      <c r="D35" s="45"/>
      <c r="E35" s="64">
        <f>E33</f>
        <v>7551857</v>
      </c>
      <c r="F35" s="64"/>
      <c r="G35" s="64"/>
      <c r="H35" s="64"/>
      <c r="I35" s="64"/>
      <c r="J35" s="11"/>
      <c r="K35" s="30"/>
      <c r="L35" s="30"/>
    </row>
    <row r="36" spans="1:12" x14ac:dyDescent="0.25">
      <c r="A36" s="11"/>
      <c r="B36" s="58" t="s">
        <v>22</v>
      </c>
      <c r="C36" s="59"/>
      <c r="D36" s="60"/>
      <c r="E36" s="38">
        <f>I32-1</f>
        <v>0.93333333333333335</v>
      </c>
      <c r="F36" s="61">
        <f>E36*20*E34</f>
        <v>4698933.2444444448</v>
      </c>
      <c r="G36" s="61"/>
      <c r="H36" s="61"/>
      <c r="I36" s="61"/>
    </row>
    <row r="37" spans="1:12" ht="17.25" customHeight="1" x14ac:dyDescent="0.25">
      <c r="A37" s="11"/>
      <c r="B37" s="71" t="s">
        <v>23</v>
      </c>
      <c r="C37" s="71"/>
      <c r="D37" s="71"/>
      <c r="E37" s="71"/>
      <c r="F37" s="72">
        <f>SUM(E35:F36)</f>
        <v>12250791.177777778</v>
      </c>
      <c r="G37" s="72"/>
      <c r="H37" s="72"/>
      <c r="I37" s="72"/>
    </row>
    <row r="38" spans="1:12" ht="17.25" customHeight="1" x14ac:dyDescent="0.25">
      <c r="A38" s="11"/>
      <c r="B38" s="36"/>
      <c r="C38" s="36"/>
      <c r="D38" s="36"/>
      <c r="E38" s="36"/>
      <c r="F38" s="37"/>
      <c r="G38" s="37"/>
      <c r="H38" s="37"/>
      <c r="I38" s="37"/>
    </row>
    <row r="39" spans="1:12" ht="17.25" customHeight="1" x14ac:dyDescent="0.25">
      <c r="A39" s="11"/>
      <c r="B39" s="11"/>
      <c r="C39" s="11"/>
      <c r="D39" s="11"/>
      <c r="E39" s="11"/>
      <c r="F39" s="11"/>
      <c r="G39" s="11"/>
      <c r="H39" s="11"/>
      <c r="I39" s="11"/>
    </row>
    <row r="40" spans="1:12" ht="17.25" customHeight="1" x14ac:dyDescent="0.25">
      <c r="A40" s="11"/>
      <c r="B40" s="63" t="s">
        <v>24</v>
      </c>
      <c r="C40" s="63"/>
      <c r="D40" s="63"/>
      <c r="E40" s="63"/>
      <c r="F40" s="63"/>
      <c r="G40" s="11"/>
      <c r="H40" s="11"/>
      <c r="I40" s="11"/>
    </row>
    <row r="41" spans="1:12" ht="17.25" customHeight="1" x14ac:dyDescent="0.25">
      <c r="A41" s="11"/>
      <c r="B41" s="62" t="s">
        <v>25</v>
      </c>
      <c r="C41" s="62"/>
      <c r="D41" s="62" t="s">
        <v>26</v>
      </c>
      <c r="E41" s="62"/>
      <c r="F41" s="27" t="s">
        <v>27</v>
      </c>
      <c r="G41" s="11"/>
      <c r="H41" s="11"/>
      <c r="I41" s="11"/>
    </row>
    <row r="42" spans="1:12" ht="17.25" customHeight="1" x14ac:dyDescent="0.25">
      <c r="A42" s="11"/>
      <c r="B42" s="69">
        <f>E33/30</f>
        <v>251728.56666666668</v>
      </c>
      <c r="C42" s="70"/>
      <c r="D42" s="68">
        <v>720</v>
      </c>
      <c r="E42" s="68"/>
      <c r="F42" s="25">
        <f>B42*D42</f>
        <v>181244568</v>
      </c>
      <c r="G42" s="11"/>
      <c r="H42" s="11"/>
      <c r="I42" s="11"/>
    </row>
    <row r="43" spans="1:12" x14ac:dyDescent="0.25">
      <c r="A43" s="11"/>
      <c r="B43" s="19"/>
      <c r="C43" s="20"/>
      <c r="D43" s="21"/>
      <c r="E43" s="21"/>
      <c r="F43" s="22"/>
      <c r="G43" s="11"/>
      <c r="H43" s="11"/>
      <c r="I43" s="11"/>
      <c r="J43" s="11"/>
    </row>
    <row r="44" spans="1:12" ht="14.45" customHeight="1" x14ac:dyDescent="0.25">
      <c r="A44" s="11"/>
      <c r="B44" s="11"/>
      <c r="C44" s="11"/>
      <c r="D44" s="11"/>
      <c r="E44" s="11"/>
      <c r="F44" s="11"/>
      <c r="G44" s="41"/>
      <c r="H44" s="11"/>
      <c r="I44" s="11"/>
      <c r="J44" s="11"/>
    </row>
    <row r="45" spans="1:12" x14ac:dyDescent="0.25">
      <c r="A45" s="11"/>
      <c r="B45" s="57" t="s">
        <v>29</v>
      </c>
      <c r="C45" s="57"/>
      <c r="D45" s="57"/>
      <c r="E45" s="57"/>
      <c r="F45" s="18">
        <f>F11+F17+F23+F27+F37+F42</f>
        <v>229696909.11571482</v>
      </c>
      <c r="H45" s="11"/>
      <c r="I45" s="11"/>
      <c r="J45" s="11"/>
    </row>
    <row r="46" spans="1:12" x14ac:dyDescent="0.25">
      <c r="A46" s="11"/>
      <c r="B46" s="11"/>
      <c r="C46" s="11"/>
      <c r="D46" s="11"/>
      <c r="E46" s="11"/>
      <c r="F46" s="11"/>
      <c r="H46" s="11"/>
      <c r="I46" s="11"/>
      <c r="J46" s="11"/>
    </row>
    <row r="47" spans="1:12" x14ac:dyDescent="0.25">
      <c r="A47" s="11"/>
      <c r="H47" s="11"/>
      <c r="I47" s="11"/>
      <c r="J47" s="11"/>
    </row>
    <row r="48" spans="1:12" x14ac:dyDescent="0.25">
      <c r="A48" s="11"/>
      <c r="H48" s="11"/>
      <c r="I48" s="11"/>
      <c r="J48" s="11"/>
    </row>
    <row r="49" spans="1:10" x14ac:dyDescent="0.25">
      <c r="A49" s="11"/>
      <c r="H49" s="11"/>
      <c r="I49" s="11"/>
      <c r="J49" s="11"/>
    </row>
    <row r="50" spans="1:10" x14ac:dyDescent="0.25">
      <c r="A50" s="11"/>
      <c r="H50" s="11"/>
      <c r="I50" s="11"/>
      <c r="J50" s="11"/>
    </row>
    <row r="51" spans="1:10" x14ac:dyDescent="0.25">
      <c r="A51" s="11"/>
      <c r="H51" s="11"/>
      <c r="I51" s="11"/>
    </row>
    <row r="52" spans="1:10" ht="15" customHeight="1" x14ac:dyDescent="0.25">
      <c r="A52" s="11"/>
      <c r="H52" s="11"/>
      <c r="I52" s="11"/>
    </row>
    <row r="53" spans="1:10" x14ac:dyDescent="0.25">
      <c r="A53" s="11"/>
      <c r="H53" s="11"/>
      <c r="I53" s="11"/>
    </row>
    <row r="54" spans="1:10" ht="15" customHeight="1" x14ac:dyDescent="0.25">
      <c r="A54" s="11"/>
      <c r="H54" s="11"/>
      <c r="I54" s="11"/>
    </row>
    <row r="55" spans="1:10" x14ac:dyDescent="0.25">
      <c r="A55" s="11"/>
      <c r="H55" s="10"/>
      <c r="I55" s="10"/>
    </row>
    <row r="56" spans="1:10" x14ac:dyDescent="0.25">
      <c r="A56" s="10"/>
    </row>
    <row r="57" spans="1:10" ht="15" customHeight="1" x14ac:dyDescent="0.25"/>
    <row r="63" spans="1:10" ht="15" customHeight="1" x14ac:dyDescent="0.25"/>
    <row r="65" ht="15" customHeight="1" x14ac:dyDescent="0.25"/>
    <row r="66" ht="24.75" customHeight="1" x14ac:dyDescent="0.25"/>
  </sheetData>
  <mergeCells count="31">
    <mergeCell ref="J6:N11"/>
    <mergeCell ref="J13:N19"/>
    <mergeCell ref="K21:O27"/>
    <mergeCell ref="B42:C42"/>
    <mergeCell ref="D42:E42"/>
    <mergeCell ref="B37:E37"/>
    <mergeCell ref="F37:I37"/>
    <mergeCell ref="B40:F40"/>
    <mergeCell ref="B41:C41"/>
    <mergeCell ref="J30:L30"/>
    <mergeCell ref="B34:D34"/>
    <mergeCell ref="E34:I34"/>
    <mergeCell ref="B45:E45"/>
    <mergeCell ref="B36:D36"/>
    <mergeCell ref="F36:I36"/>
    <mergeCell ref="D41:E41"/>
    <mergeCell ref="B35:D35"/>
    <mergeCell ref="E35:I35"/>
    <mergeCell ref="B5:F5"/>
    <mergeCell ref="B11:E11"/>
    <mergeCell ref="B33:D33"/>
    <mergeCell ref="E33:I33"/>
    <mergeCell ref="B29:I29"/>
    <mergeCell ref="B30:D30"/>
    <mergeCell ref="H30:I30"/>
    <mergeCell ref="B31:D31"/>
    <mergeCell ref="G7:G11"/>
    <mergeCell ref="B17:E17"/>
    <mergeCell ref="B23:E23"/>
    <mergeCell ref="B27:E27"/>
    <mergeCell ref="B32:D3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29"/>
  <sheetViews>
    <sheetView topLeftCell="A8" workbookViewId="0">
      <selection activeCell="F7" sqref="F7:G7"/>
    </sheetView>
  </sheetViews>
  <sheetFormatPr baseColWidth="10" defaultColWidth="11.42578125" defaultRowHeight="15" x14ac:dyDescent="0.25"/>
  <cols>
    <col min="1" max="1" width="11.42578125" customWidth="1"/>
    <col min="4" max="5" width="14.7109375" customWidth="1"/>
    <col min="6" max="6" width="11.5703125" bestFit="1" customWidth="1"/>
    <col min="7" max="7" width="11.85546875" bestFit="1" customWidth="1"/>
  </cols>
  <sheetData>
    <row r="6" spans="2:8" ht="15" customHeight="1" x14ac:dyDescent="0.25">
      <c r="B6" s="74" t="s">
        <v>30</v>
      </c>
      <c r="C6" s="75"/>
      <c r="D6" s="76"/>
      <c r="F6" s="74" t="s">
        <v>32</v>
      </c>
      <c r="G6" s="75"/>
      <c r="H6" s="76"/>
    </row>
    <row r="7" spans="2:8" ht="30" customHeight="1" x14ac:dyDescent="0.25">
      <c r="B7" s="89" t="s">
        <v>12</v>
      </c>
      <c r="C7" s="89"/>
      <c r="D7" s="28" t="s">
        <v>6</v>
      </c>
      <c r="F7" s="89" t="s">
        <v>12</v>
      </c>
      <c r="G7" s="89"/>
      <c r="H7" s="28" t="s">
        <v>6</v>
      </c>
    </row>
    <row r="8" spans="2:8" ht="30" customHeight="1" x14ac:dyDescent="0.25">
      <c r="B8" s="67" t="s">
        <v>34</v>
      </c>
      <c r="C8" s="67"/>
      <c r="D8" s="79">
        <v>7369000</v>
      </c>
      <c r="F8" s="81" t="s">
        <v>39</v>
      </c>
      <c r="G8" s="82"/>
      <c r="H8" s="83">
        <v>7351000</v>
      </c>
    </row>
    <row r="9" spans="2:8" ht="16.5" customHeight="1" x14ac:dyDescent="0.25">
      <c r="B9" s="66" t="s">
        <v>35</v>
      </c>
      <c r="C9" s="66"/>
      <c r="D9" s="79">
        <v>7369000</v>
      </c>
      <c r="F9" s="81" t="s">
        <v>40</v>
      </c>
      <c r="G9" s="82"/>
      <c r="H9" s="83">
        <v>7216000</v>
      </c>
    </row>
    <row r="10" spans="2:8" x14ac:dyDescent="0.25">
      <c r="B10" s="68" t="s">
        <v>36</v>
      </c>
      <c r="C10" s="68"/>
      <c r="D10" s="79">
        <v>7369000</v>
      </c>
      <c r="F10" s="81" t="s">
        <v>41</v>
      </c>
      <c r="G10" s="82"/>
      <c r="H10" s="83">
        <v>6995000</v>
      </c>
    </row>
    <row r="11" spans="2:8" x14ac:dyDescent="0.25">
      <c r="B11" s="66" t="s">
        <v>37</v>
      </c>
      <c r="C11" s="66"/>
      <c r="D11" s="79">
        <v>7369000</v>
      </c>
      <c r="F11" s="81" t="s">
        <v>42</v>
      </c>
      <c r="G11" s="82"/>
      <c r="H11" s="83">
        <v>7214000</v>
      </c>
    </row>
    <row r="12" spans="2:8" x14ac:dyDescent="0.25">
      <c r="B12" s="66" t="s">
        <v>38</v>
      </c>
      <c r="C12" s="66"/>
      <c r="D12" s="29">
        <v>7165000</v>
      </c>
      <c r="F12" s="81" t="s">
        <v>43</v>
      </c>
      <c r="G12" s="82"/>
      <c r="H12" s="83">
        <v>7214000</v>
      </c>
    </row>
    <row r="13" spans="2:8" x14ac:dyDescent="0.25">
      <c r="B13" s="77" t="s">
        <v>28</v>
      </c>
      <c r="C13" s="78"/>
      <c r="D13" s="80">
        <f>(D8+D9+D10+D11+D12)/5</f>
        <v>7328200</v>
      </c>
      <c r="F13" s="81" t="s">
        <v>44</v>
      </c>
      <c r="G13" s="82"/>
      <c r="H13" s="83">
        <v>7159000</v>
      </c>
    </row>
    <row r="14" spans="2:8" x14ac:dyDescent="0.25">
      <c r="F14" s="81" t="s">
        <v>45</v>
      </c>
      <c r="G14" s="82"/>
      <c r="H14" s="83">
        <f>7214000+2500000</f>
        <v>9714000</v>
      </c>
    </row>
    <row r="15" spans="2:8" x14ac:dyDescent="0.25">
      <c r="B15" s="74" t="s">
        <v>33</v>
      </c>
      <c r="C15" s="75"/>
      <c r="D15" s="76"/>
      <c r="F15" s="77" t="s">
        <v>28</v>
      </c>
      <c r="G15" s="78"/>
      <c r="H15" s="80">
        <f>(H8+H9+H10+H11+H12+H13+H14)/7</f>
        <v>7551857.1428571427</v>
      </c>
    </row>
    <row r="16" spans="2:8" ht="24.75" x14ac:dyDescent="0.25">
      <c r="B16" s="89" t="s">
        <v>12</v>
      </c>
      <c r="C16" s="89"/>
      <c r="D16" s="28" t="s">
        <v>6</v>
      </c>
    </row>
    <row r="17" spans="2:4" ht="15" customHeight="1" x14ac:dyDescent="0.25">
      <c r="B17" s="81" t="s">
        <v>39</v>
      </c>
      <c r="C17" s="82"/>
      <c r="D17" s="83">
        <v>7351000</v>
      </c>
    </row>
    <row r="18" spans="2:4" ht="15" customHeight="1" x14ac:dyDescent="0.25">
      <c r="B18" s="81" t="s">
        <v>40</v>
      </c>
      <c r="C18" s="82"/>
      <c r="D18" s="83">
        <v>7216000</v>
      </c>
    </row>
    <row r="19" spans="2:4" ht="15.75" customHeight="1" x14ac:dyDescent="0.25">
      <c r="B19" s="81" t="s">
        <v>41</v>
      </c>
      <c r="C19" s="82"/>
      <c r="D19" s="83">
        <v>6995000</v>
      </c>
    </row>
    <row r="20" spans="2:4" ht="15" customHeight="1" x14ac:dyDescent="0.25">
      <c r="B20" s="81" t="s">
        <v>42</v>
      </c>
      <c r="C20" s="82"/>
      <c r="D20" s="83">
        <v>7338000</v>
      </c>
    </row>
    <row r="21" spans="2:4" x14ac:dyDescent="0.25">
      <c r="B21" s="81" t="s">
        <v>43</v>
      </c>
      <c r="C21" s="82"/>
      <c r="D21" s="83">
        <v>7130000</v>
      </c>
    </row>
    <row r="22" spans="2:4" x14ac:dyDescent="0.25">
      <c r="B22" s="81" t="s">
        <v>44</v>
      </c>
      <c r="C22" s="82"/>
      <c r="D22" s="83">
        <v>7338000</v>
      </c>
    </row>
    <row r="23" spans="2:4" x14ac:dyDescent="0.25">
      <c r="B23" s="81" t="s">
        <v>45</v>
      </c>
      <c r="C23" s="82"/>
      <c r="D23" s="83">
        <v>7130000</v>
      </c>
    </row>
    <row r="24" spans="2:4" x14ac:dyDescent="0.25">
      <c r="B24" s="67" t="s">
        <v>34</v>
      </c>
      <c r="C24" s="67"/>
      <c r="D24" s="79">
        <f>500000+7351000</f>
        <v>7851000</v>
      </c>
    </row>
    <row r="25" spans="2:4" x14ac:dyDescent="0.25">
      <c r="B25" s="66" t="s">
        <v>35</v>
      </c>
      <c r="C25" s="66"/>
      <c r="D25" s="79">
        <v>7351000</v>
      </c>
    </row>
    <row r="26" spans="2:4" x14ac:dyDescent="0.25">
      <c r="B26" s="68" t="s">
        <v>36</v>
      </c>
      <c r="C26" s="68"/>
      <c r="D26" s="79">
        <v>7133000</v>
      </c>
    </row>
    <row r="27" spans="2:4" x14ac:dyDescent="0.25">
      <c r="B27" s="66" t="s">
        <v>37</v>
      </c>
      <c r="C27" s="66"/>
      <c r="D27" s="79">
        <v>7351000</v>
      </c>
    </row>
    <row r="28" spans="2:4" x14ac:dyDescent="0.25">
      <c r="B28" s="66" t="s">
        <v>38</v>
      </c>
      <c r="C28" s="66"/>
      <c r="D28" s="29">
        <v>7138000</v>
      </c>
    </row>
    <row r="29" spans="2:4" x14ac:dyDescent="0.25">
      <c r="B29" s="77" t="s">
        <v>28</v>
      </c>
      <c r="C29" s="78"/>
      <c r="D29" s="80">
        <f>(D17+D18+D19+D20+D21+D22+D23+D24+D25+D26+D27+D28)/12</f>
        <v>7276833.333333333</v>
      </c>
    </row>
  </sheetData>
  <mergeCells count="33">
    <mergeCell ref="B16:C16"/>
    <mergeCell ref="B24:C24"/>
    <mergeCell ref="B25:C25"/>
    <mergeCell ref="B17:C17"/>
    <mergeCell ref="B18:C18"/>
    <mergeCell ref="B19:C19"/>
    <mergeCell ref="B20:C20"/>
    <mergeCell ref="B21:C21"/>
    <mergeCell ref="B22:C22"/>
    <mergeCell ref="B6:D6"/>
    <mergeCell ref="B13:C13"/>
    <mergeCell ref="F6:H6"/>
    <mergeCell ref="F7:G7"/>
    <mergeCell ref="F8:G8"/>
    <mergeCell ref="F9:G9"/>
    <mergeCell ref="B15:D15"/>
    <mergeCell ref="F15:G15"/>
    <mergeCell ref="F10:G10"/>
    <mergeCell ref="F11:G11"/>
    <mergeCell ref="F12:G12"/>
    <mergeCell ref="F13:G13"/>
    <mergeCell ref="F14:G14"/>
    <mergeCell ref="B10:C10"/>
    <mergeCell ref="B11:C11"/>
    <mergeCell ref="B12:C12"/>
    <mergeCell ref="B8:C8"/>
    <mergeCell ref="B7:C7"/>
    <mergeCell ref="B9:C9"/>
    <mergeCell ref="B26:C26"/>
    <mergeCell ref="B27:C27"/>
    <mergeCell ref="B28:C28"/>
    <mergeCell ref="B29:C29"/>
    <mergeCell ref="B23:C2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PML.</vt:lpstr>
      <vt:lpstr> PROM SALARIO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ACERJC</cp:lastModifiedBy>
  <cp:revision/>
  <dcterms:created xsi:type="dcterms:W3CDTF">2023-05-23T18:21:31Z</dcterms:created>
  <dcterms:modified xsi:type="dcterms:W3CDTF">2024-10-10T19:32:19Z</dcterms:modified>
  <cp:category/>
  <cp:contentStatus/>
</cp:coreProperties>
</file>