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1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VIER PATIÑO\Downloads\"/>
    </mc:Choice>
  </mc:AlternateContent>
  <xr:revisionPtr revIDLastSave="4" documentId="11_E7A9FC9CA692AC9905728AD675739F3E6CAB3C72" xr6:coauthVersionLast="47" xr6:coauthVersionMax="47" xr10:uidLastSave="{5E748CC1-7508-4EF5-A936-1A93279D6674}"/>
  <bookViews>
    <workbookView xWindow="0" yWindow="0" windowWidth="14760" windowHeight="8460" firstSheet="2" activeTab="2" xr2:uid="{00000000-000D-0000-FFFF-FFFF00000000}"/>
  </bookViews>
  <sheets>
    <sheet name="consolidado febr 22 a jul 23" sheetId="39" r:id="rId1"/>
    <sheet name="consolidado completo" sheetId="7" state="hidden" r:id="rId2"/>
    <sheet name="L1" sheetId="4" r:id="rId3"/>
    <sheet name="L2" sheetId="9" r:id="rId4"/>
    <sheet name="L3" sheetId="10" r:id="rId5"/>
    <sheet name="L4" sheetId="11" r:id="rId6"/>
    <sheet name="L5" sheetId="12" r:id="rId7"/>
    <sheet name="L6" sheetId="13" r:id="rId8"/>
    <sheet name="L7" sheetId="14" r:id="rId9"/>
    <sheet name="L8" sheetId="15" r:id="rId10"/>
    <sheet name="L9" sheetId="16" r:id="rId11"/>
    <sheet name="L10" sheetId="17" r:id="rId12"/>
    <sheet name="L11" sheetId="18" r:id="rId13"/>
    <sheet name="L12" sheetId="19" r:id="rId14"/>
    <sheet name="L13" sheetId="20" r:id="rId15"/>
    <sheet name="L14" sheetId="21" r:id="rId16"/>
    <sheet name="L15" sheetId="22" r:id="rId17"/>
    <sheet name="L16" sheetId="23" r:id="rId18"/>
  </sheets>
  <definedNames>
    <definedName name="_xlnm.Print_Area" localSheetId="1">'consolidado completo'!$A$1:$AJ$29</definedName>
    <definedName name="_xlnm.Print_Area" localSheetId="0">'consolidado febr 22 a jul 23'!$A$1:$AK$19</definedName>
    <definedName name="_xlnm.Print_Area" localSheetId="2">'L1'!$A$1:$E$22</definedName>
    <definedName name="_xlnm.Print_Area" localSheetId="11">'L10'!$A$1:$E$22</definedName>
    <definedName name="_xlnm.Print_Area" localSheetId="12">'L11'!$A$1:$E$22</definedName>
    <definedName name="_xlnm.Print_Area" localSheetId="13">'L12'!$A$1:$E$22</definedName>
    <definedName name="_xlnm.Print_Area" localSheetId="14">'L13'!$A$1:$E$22</definedName>
    <definedName name="_xlnm.Print_Area" localSheetId="15">'L14'!$A$1:$E$22</definedName>
    <definedName name="_xlnm.Print_Area" localSheetId="16">'L15'!$A$1:$E$22</definedName>
    <definedName name="_xlnm.Print_Area" localSheetId="17">'L16'!$A$1:$E$22</definedName>
    <definedName name="_xlnm.Print_Area" localSheetId="3">'L2'!$A$1:$E$22</definedName>
    <definedName name="_xlnm.Print_Area" localSheetId="4">'L3'!$A$1:$E$22</definedName>
    <definedName name="_xlnm.Print_Area" localSheetId="5">'L4'!$A$1:$E$22</definedName>
    <definedName name="_xlnm.Print_Area" localSheetId="6">'L5'!$A$1:$E$22</definedName>
    <definedName name="_xlnm.Print_Area" localSheetId="7">'L6'!$A$1:$E$22</definedName>
    <definedName name="_xlnm.Print_Area" localSheetId="8">'L7'!$A$1:$E$22</definedName>
    <definedName name="_xlnm.Print_Area" localSheetId="9">'L8'!$A$1:$E$22</definedName>
    <definedName name="_xlnm.Print_Area" localSheetId="10">'L9'!$A$1:$E$22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7" i="39" l="1"/>
  <c r="AP18" i="39"/>
  <c r="N18" i="39"/>
  <c r="T18" i="39" s="1"/>
  <c r="L18" i="39"/>
  <c r="AP17" i="39"/>
  <c r="N17" i="39"/>
  <c r="T17" i="39" s="1"/>
  <c r="L17" i="39"/>
  <c r="AP16" i="39"/>
  <c r="N16" i="39"/>
  <c r="T16" i="39" s="1"/>
  <c r="AF16" i="39" s="1"/>
  <c r="L16" i="39"/>
  <c r="AP15" i="39"/>
  <c r="N15" i="39"/>
  <c r="T15" i="39" s="1"/>
  <c r="L15" i="39"/>
  <c r="AP14" i="39"/>
  <c r="N14" i="39"/>
  <c r="T14" i="39" s="1"/>
  <c r="L14" i="39"/>
  <c r="AP13" i="39"/>
  <c r="N13" i="39"/>
  <c r="T13" i="39" s="1"/>
  <c r="L13" i="39"/>
  <c r="AP12" i="39"/>
  <c r="N12" i="39"/>
  <c r="T12" i="39" s="1"/>
  <c r="L12" i="39"/>
  <c r="AP11" i="39"/>
  <c r="N11" i="39"/>
  <c r="T11" i="39" s="1"/>
  <c r="L11" i="39"/>
  <c r="AP10" i="39"/>
  <c r="N10" i="39"/>
  <c r="T10" i="39" s="1"/>
  <c r="L10" i="39"/>
  <c r="AP9" i="39"/>
  <c r="N9" i="39"/>
  <c r="T9" i="39" s="1"/>
  <c r="L9" i="39"/>
  <c r="AP8" i="39"/>
  <c r="N8" i="39"/>
  <c r="T8" i="39" s="1"/>
  <c r="L8" i="39"/>
  <c r="AP7" i="39"/>
  <c r="N7" i="39"/>
  <c r="T7" i="39" s="1"/>
  <c r="L7" i="39"/>
  <c r="AP6" i="39"/>
  <c r="N6" i="39"/>
  <c r="T6" i="39" s="1"/>
  <c r="L6" i="39"/>
  <c r="AP5" i="39"/>
  <c r="N5" i="39"/>
  <c r="T5" i="39" s="1"/>
  <c r="L5" i="39"/>
  <c r="AP4" i="39"/>
  <c r="N4" i="39"/>
  <c r="T4" i="39" s="1"/>
  <c r="L4" i="39"/>
  <c r="AP3" i="39"/>
  <c r="N3" i="39"/>
  <c r="T3" i="39" s="1"/>
  <c r="L3" i="39"/>
  <c r="AF12" i="39" l="1"/>
  <c r="U12" i="39"/>
  <c r="V12" i="39" s="1"/>
  <c r="AF8" i="39"/>
  <c r="U8" i="39"/>
  <c r="V8" i="39" s="1"/>
  <c r="AF4" i="39"/>
  <c r="U4" i="39"/>
  <c r="V4" i="39" s="1"/>
  <c r="W4" i="39" s="1"/>
  <c r="U16" i="39"/>
  <c r="V16" i="39" s="1"/>
  <c r="W16" i="39" s="1"/>
  <c r="AA6" i="39"/>
  <c r="Z6" i="39"/>
  <c r="U6" i="39"/>
  <c r="V6" i="39" s="1"/>
  <c r="AF6" i="39"/>
  <c r="U17" i="39"/>
  <c r="V17" i="39" s="1"/>
  <c r="AF17" i="39"/>
  <c r="AA17" i="39"/>
  <c r="Z17" i="39"/>
  <c r="AA14" i="39"/>
  <c r="Z14" i="39"/>
  <c r="U14" i="39"/>
  <c r="V14" i="39" s="1"/>
  <c r="AF14" i="39"/>
  <c r="U13" i="39"/>
  <c r="V13" i="39" s="1"/>
  <c r="AF13" i="39"/>
  <c r="AA13" i="39"/>
  <c r="Z13" i="39"/>
  <c r="U11" i="39"/>
  <c r="V11" i="39" s="1"/>
  <c r="Z11" i="39"/>
  <c r="AA11" i="39"/>
  <c r="AF11" i="39"/>
  <c r="AF18" i="39"/>
  <c r="AA18" i="39"/>
  <c r="Z18" i="39"/>
  <c r="U18" i="39"/>
  <c r="V18" i="39" s="1"/>
  <c r="U15" i="39"/>
  <c r="V15" i="39" s="1"/>
  <c r="Z15" i="39"/>
  <c r="AF15" i="39"/>
  <c r="AA15" i="39"/>
  <c r="U3" i="39"/>
  <c r="V3" i="39" s="1"/>
  <c r="AA3" i="39"/>
  <c r="Z3" i="39"/>
  <c r="AF3" i="39"/>
  <c r="U7" i="39"/>
  <c r="V7" i="39" s="1"/>
  <c r="Z7" i="39"/>
  <c r="AF7" i="39"/>
  <c r="AA7" i="39"/>
  <c r="W8" i="39"/>
  <c r="AA10" i="39"/>
  <c r="Z10" i="39"/>
  <c r="U10" i="39"/>
  <c r="V10" i="39" s="1"/>
  <c r="AF10" i="39"/>
  <c r="U5" i="39"/>
  <c r="V5" i="39" s="1"/>
  <c r="AF5" i="39"/>
  <c r="AA5" i="39"/>
  <c r="Z5" i="39"/>
  <c r="W12" i="39"/>
  <c r="U9" i="39"/>
  <c r="V9" i="39" s="1"/>
  <c r="AF9" i="39"/>
  <c r="AA9" i="39"/>
  <c r="Z9" i="39"/>
  <c r="Z4" i="39"/>
  <c r="Z12" i="39"/>
  <c r="AA8" i="39"/>
  <c r="AB8" i="39" s="1"/>
  <c r="AC8" i="39" s="1"/>
  <c r="AI8" i="39" s="1"/>
  <c r="AA16" i="39"/>
  <c r="AB16" i="39" s="1"/>
  <c r="AC16" i="39" s="1"/>
  <c r="Z8" i="39"/>
  <c r="Z16" i="39"/>
  <c r="AA4" i="39"/>
  <c r="AA12" i="39"/>
  <c r="AB12" i="39" s="1"/>
  <c r="AC12" i="39" s="1"/>
  <c r="AO4" i="7"/>
  <c r="AO5" i="7"/>
  <c r="AO6" i="7"/>
  <c r="AO7" i="7"/>
  <c r="AO8" i="7"/>
  <c r="AO9" i="7"/>
  <c r="AO10" i="7"/>
  <c r="AO11" i="7"/>
  <c r="AO12" i="7"/>
  <c r="AO13" i="7"/>
  <c r="AO14" i="7"/>
  <c r="AO15" i="7"/>
  <c r="AO16" i="7"/>
  <c r="AO17" i="7"/>
  <c r="AO18" i="7"/>
  <c r="AO19" i="7"/>
  <c r="AO20" i="7"/>
  <c r="AO21" i="7"/>
  <c r="AO22" i="7"/>
  <c r="AO23" i="7"/>
  <c r="AO24" i="7"/>
  <c r="AO25" i="7"/>
  <c r="AO26" i="7"/>
  <c r="AO27" i="7"/>
  <c r="AO28" i="7"/>
  <c r="AO3" i="7"/>
  <c r="AI16" i="39" l="1"/>
  <c r="AI12" i="39"/>
  <c r="AB5" i="39"/>
  <c r="AC5" i="39" s="1"/>
  <c r="W5" i="39"/>
  <c r="AB18" i="39"/>
  <c r="AC18" i="39" s="1"/>
  <c r="W18" i="39"/>
  <c r="W15" i="39"/>
  <c r="AB15" i="39"/>
  <c r="AC15" i="39" s="1"/>
  <c r="AD15" i="39" s="1"/>
  <c r="AJ15" i="39" s="1"/>
  <c r="AB9" i="39"/>
  <c r="AC9" i="39" s="1"/>
  <c r="AD9" i="39" s="1"/>
  <c r="AJ9" i="39" s="1"/>
  <c r="W9" i="39"/>
  <c r="AB17" i="39"/>
  <c r="AC17" i="39" s="1"/>
  <c r="W17" i="39"/>
  <c r="W3" i="39"/>
  <c r="AB3" i="39"/>
  <c r="AC3" i="39" s="1"/>
  <c r="AD3" i="39" s="1"/>
  <c r="AJ3" i="39" s="1"/>
  <c r="AB6" i="39"/>
  <c r="AC6" i="39" s="1"/>
  <c r="AD6" i="39" s="1"/>
  <c r="AJ6" i="39" s="1"/>
  <c r="W6" i="39"/>
  <c r="AB13" i="39"/>
  <c r="AC13" i="39" s="1"/>
  <c r="AD13" i="39" s="1"/>
  <c r="AJ13" i="39" s="1"/>
  <c r="W13" i="39"/>
  <c r="AB10" i="39"/>
  <c r="AC10" i="39" s="1"/>
  <c r="W10" i="39"/>
  <c r="AG4" i="39"/>
  <c r="AG13" i="39"/>
  <c r="AG17" i="39"/>
  <c r="AH17" i="39" s="1"/>
  <c r="AG3" i="39"/>
  <c r="AG9" i="39"/>
  <c r="AG5" i="39"/>
  <c r="AD5" i="39"/>
  <c r="AJ5" i="39" s="1"/>
  <c r="AH5" i="39"/>
  <c r="AG7" i="39"/>
  <c r="AH7" i="39" s="1"/>
  <c r="AG11" i="39"/>
  <c r="AG10" i="39"/>
  <c r="AH10" i="39" s="1"/>
  <c r="AG18" i="39"/>
  <c r="AH18" i="39" s="1"/>
  <c r="AB14" i="39"/>
  <c r="AC14" i="39" s="1"/>
  <c r="W14" i="39"/>
  <c r="W11" i="39"/>
  <c r="AB11" i="39"/>
  <c r="AC11" i="39" s="1"/>
  <c r="AD16" i="39"/>
  <c r="AJ16" i="39" s="1"/>
  <c r="AG16" i="39"/>
  <c r="AD8" i="39"/>
  <c r="AJ8" i="39" s="1"/>
  <c r="AG8" i="39"/>
  <c r="W7" i="39"/>
  <c r="AB7" i="39"/>
  <c r="AC7" i="39" s="1"/>
  <c r="AG15" i="39"/>
  <c r="AH15" i="39" s="1"/>
  <c r="AB4" i="39"/>
  <c r="AC4" i="39" s="1"/>
  <c r="AI4" i="39" s="1"/>
  <c r="AG14" i="39"/>
  <c r="AG6" i="39"/>
  <c r="AH6" i="39" s="1"/>
  <c r="AD12" i="39"/>
  <c r="AG12" i="39"/>
  <c r="B30" i="39" s="1"/>
  <c r="M44" i="7"/>
  <c r="S44" i="7" s="1"/>
  <c r="K44" i="7"/>
  <c r="M25" i="7"/>
  <c r="B27" i="39" l="1"/>
  <c r="AH3" i="39"/>
  <c r="AI11" i="39"/>
  <c r="AI18" i="39"/>
  <c r="AD18" i="39"/>
  <c r="AJ18" i="39" s="1"/>
  <c r="AI14" i="39"/>
  <c r="AI10" i="39"/>
  <c r="AI5" i="39"/>
  <c r="AK5" i="39" s="1"/>
  <c r="AI17" i="39"/>
  <c r="AJ12" i="39"/>
  <c r="AK8" i="39"/>
  <c r="AH8" i="39"/>
  <c r="AG19" i="39"/>
  <c r="B21" i="39" s="1"/>
  <c r="AI13" i="39"/>
  <c r="AK13" i="39" s="1"/>
  <c r="AH4" i="39"/>
  <c r="AD14" i="39"/>
  <c r="AJ14" i="39" s="1"/>
  <c r="AK14" i="39" s="1"/>
  <c r="AK16" i="39"/>
  <c r="AH16" i="39"/>
  <c r="AD4" i="39"/>
  <c r="AJ4" i="39" s="1"/>
  <c r="AI6" i="39"/>
  <c r="AK6" i="39" s="1"/>
  <c r="AI9" i="39"/>
  <c r="AK9" i="39" s="1"/>
  <c r="AH14" i="39"/>
  <c r="AK18" i="39"/>
  <c r="AD11" i="39"/>
  <c r="AJ11" i="39" s="1"/>
  <c r="AK11" i="39" s="1"/>
  <c r="AI15" i="39"/>
  <c r="AK15" i="39" s="1"/>
  <c r="AH13" i="39"/>
  <c r="AI7" i="39"/>
  <c r="AI3" i="39"/>
  <c r="AD7" i="39"/>
  <c r="AJ7" i="39" s="1"/>
  <c r="AH11" i="39"/>
  <c r="AD17" i="39"/>
  <c r="AJ17" i="39" s="1"/>
  <c r="AH12" i="39"/>
  <c r="AD10" i="39"/>
  <c r="AJ10" i="39" s="1"/>
  <c r="AK10" i="39" s="1"/>
  <c r="AH9" i="39"/>
  <c r="AE44" i="7"/>
  <c r="Z44" i="7"/>
  <c r="Y44" i="7"/>
  <c r="T44" i="7"/>
  <c r="U44" i="7" s="1"/>
  <c r="D13" i="23"/>
  <c r="D12" i="23"/>
  <c r="D7" i="23"/>
  <c r="C13" i="23"/>
  <c r="C12" i="23"/>
  <c r="C10" i="23"/>
  <c r="C8" i="23"/>
  <c r="D8" i="23" s="1"/>
  <c r="C7" i="23"/>
  <c r="C6" i="23"/>
  <c r="D6" i="23" s="1"/>
  <c r="C5" i="23"/>
  <c r="D5" i="23" s="1"/>
  <c r="B2" i="23"/>
  <c r="D13" i="22"/>
  <c r="D12" i="22"/>
  <c r="D7" i="22"/>
  <c r="C13" i="22"/>
  <c r="C12" i="22"/>
  <c r="C10" i="22"/>
  <c r="C8" i="22"/>
  <c r="C7" i="22"/>
  <c r="C6" i="22"/>
  <c r="D6" i="22" s="1"/>
  <c r="C5" i="22"/>
  <c r="D5" i="22" s="1"/>
  <c r="B2" i="22"/>
  <c r="D8" i="22"/>
  <c r="D13" i="21"/>
  <c r="D12" i="21"/>
  <c r="D7" i="21"/>
  <c r="C13" i="21"/>
  <c r="C12" i="21"/>
  <c r="C10" i="21"/>
  <c r="C8" i="21"/>
  <c r="D8" i="21" s="1"/>
  <c r="C7" i="21"/>
  <c r="C6" i="21"/>
  <c r="D6" i="21" s="1"/>
  <c r="C5" i="21"/>
  <c r="D5" i="21" s="1"/>
  <c r="B2" i="21"/>
  <c r="D13" i="20"/>
  <c r="D12" i="20"/>
  <c r="D7" i="20"/>
  <c r="C13" i="20"/>
  <c r="C12" i="20"/>
  <c r="C10" i="20"/>
  <c r="C8" i="20"/>
  <c r="D8" i="20" s="1"/>
  <c r="E8" i="20" s="1"/>
  <c r="C7" i="20"/>
  <c r="C6" i="20"/>
  <c r="D6" i="20" s="1"/>
  <c r="C5" i="20"/>
  <c r="D5" i="20" s="1"/>
  <c r="B2" i="20"/>
  <c r="D13" i="19"/>
  <c r="D12" i="19"/>
  <c r="D7" i="19"/>
  <c r="C13" i="19"/>
  <c r="C12" i="19"/>
  <c r="C10" i="19"/>
  <c r="C8" i="19"/>
  <c r="D8" i="19" s="1"/>
  <c r="C7" i="19"/>
  <c r="C6" i="19"/>
  <c r="D6" i="19" s="1"/>
  <c r="C5" i="19"/>
  <c r="D5" i="19" s="1"/>
  <c r="B2" i="19"/>
  <c r="D7" i="18"/>
  <c r="D13" i="16"/>
  <c r="D13" i="17"/>
  <c r="D13" i="18"/>
  <c r="D12" i="18"/>
  <c r="C13" i="18"/>
  <c r="C12" i="18"/>
  <c r="C10" i="18"/>
  <c r="C8" i="18"/>
  <c r="C7" i="18"/>
  <c r="C6" i="18"/>
  <c r="D6" i="18" s="1"/>
  <c r="C5" i="18"/>
  <c r="D5" i="18" s="1"/>
  <c r="B2" i="18"/>
  <c r="D12" i="17"/>
  <c r="D7" i="17"/>
  <c r="C13" i="17"/>
  <c r="C12" i="17"/>
  <c r="C10" i="17"/>
  <c r="C8" i="17"/>
  <c r="C7" i="17"/>
  <c r="C6" i="17"/>
  <c r="D6" i="17" s="1"/>
  <c r="C5" i="17"/>
  <c r="D5" i="17" s="1"/>
  <c r="B2" i="17"/>
  <c r="D12" i="16"/>
  <c r="D7" i="16"/>
  <c r="C13" i="16"/>
  <c r="C12" i="16"/>
  <c r="C10" i="16"/>
  <c r="C8" i="16"/>
  <c r="D8" i="16" s="1"/>
  <c r="E8" i="16" s="1"/>
  <c r="C7" i="16"/>
  <c r="C6" i="16"/>
  <c r="C5" i="16"/>
  <c r="D5" i="16" s="1"/>
  <c r="B2" i="16"/>
  <c r="D13" i="15"/>
  <c r="D12" i="15"/>
  <c r="D7" i="15"/>
  <c r="C13" i="15"/>
  <c r="C12" i="15"/>
  <c r="C10" i="15"/>
  <c r="C8" i="15"/>
  <c r="D8" i="15" s="1"/>
  <c r="E8" i="15" s="1"/>
  <c r="C7" i="15"/>
  <c r="C6" i="15"/>
  <c r="C5" i="15"/>
  <c r="D5" i="15" s="1"/>
  <c r="B2" i="15"/>
  <c r="D13" i="14"/>
  <c r="D12" i="14"/>
  <c r="D7" i="14"/>
  <c r="C13" i="14"/>
  <c r="C12" i="14"/>
  <c r="C10" i="14"/>
  <c r="C8" i="14"/>
  <c r="C7" i="14"/>
  <c r="C6" i="14"/>
  <c r="C5" i="14"/>
  <c r="D5" i="14" s="1"/>
  <c r="B2" i="14"/>
  <c r="D7" i="13"/>
  <c r="D13" i="13"/>
  <c r="D12" i="13"/>
  <c r="C13" i="13"/>
  <c r="C12" i="13"/>
  <c r="C10" i="13"/>
  <c r="C8" i="13"/>
  <c r="D8" i="13" s="1"/>
  <c r="C7" i="13"/>
  <c r="C6" i="13"/>
  <c r="C5" i="13"/>
  <c r="D5" i="13" s="1"/>
  <c r="B2" i="13"/>
  <c r="D13" i="12"/>
  <c r="D12" i="12"/>
  <c r="D7" i="12"/>
  <c r="C13" i="12"/>
  <c r="C12" i="12"/>
  <c r="C10" i="12"/>
  <c r="C8" i="12"/>
  <c r="D8" i="12" s="1"/>
  <c r="C7" i="12"/>
  <c r="C6" i="12"/>
  <c r="C5" i="12"/>
  <c r="D5" i="12" s="1"/>
  <c r="B2" i="12"/>
  <c r="D13" i="11"/>
  <c r="D12" i="11"/>
  <c r="D7" i="11"/>
  <c r="C13" i="11"/>
  <c r="C12" i="11"/>
  <c r="C10" i="11"/>
  <c r="C8" i="11"/>
  <c r="D8" i="11" s="1"/>
  <c r="C7" i="11"/>
  <c r="C6" i="11"/>
  <c r="C5" i="11"/>
  <c r="D5" i="11" s="1"/>
  <c r="B2" i="11"/>
  <c r="D7" i="10"/>
  <c r="D13" i="10"/>
  <c r="D12" i="10"/>
  <c r="C13" i="10"/>
  <c r="C12" i="10"/>
  <c r="C10" i="10"/>
  <c r="C8" i="10"/>
  <c r="D8" i="10" s="1"/>
  <c r="E8" i="10" s="1"/>
  <c r="C7" i="10"/>
  <c r="C6" i="10"/>
  <c r="C5" i="10"/>
  <c r="D5" i="10" s="1"/>
  <c r="B2" i="10"/>
  <c r="D7" i="9"/>
  <c r="B2" i="9"/>
  <c r="D13" i="9"/>
  <c r="D12" i="9"/>
  <c r="C13" i="9"/>
  <c r="C12" i="9"/>
  <c r="C10" i="9"/>
  <c r="C8" i="9"/>
  <c r="D8" i="9" s="1"/>
  <c r="C7" i="9"/>
  <c r="C6" i="9"/>
  <c r="C5" i="9"/>
  <c r="D5" i="9" s="1"/>
  <c r="D7" i="4"/>
  <c r="B2" i="4"/>
  <c r="D13" i="4"/>
  <c r="D12" i="4"/>
  <c r="C13" i="4"/>
  <c r="C12" i="4"/>
  <c r="C10" i="4"/>
  <c r="C8" i="4"/>
  <c r="C7" i="4"/>
  <c r="C6" i="4"/>
  <c r="C5" i="4"/>
  <c r="D5" i="4" s="1"/>
  <c r="S25" i="7"/>
  <c r="Y25" i="7" s="1"/>
  <c r="M4" i="7"/>
  <c r="S4" i="7" s="1"/>
  <c r="Z4" i="7" s="1"/>
  <c r="M5" i="7"/>
  <c r="S5" i="7" s="1"/>
  <c r="Z5" i="7" s="1"/>
  <c r="M6" i="7"/>
  <c r="S6" i="7" s="1"/>
  <c r="M7" i="7"/>
  <c r="S7" i="7" s="1"/>
  <c r="M8" i="7"/>
  <c r="S8" i="7" s="1"/>
  <c r="M9" i="7"/>
  <c r="S9" i="7" s="1"/>
  <c r="M10" i="7"/>
  <c r="S10" i="7" s="1"/>
  <c r="M11" i="7"/>
  <c r="S11" i="7" s="1"/>
  <c r="M12" i="7"/>
  <c r="S12" i="7" s="1"/>
  <c r="Y12" i="7" s="1"/>
  <c r="M13" i="7"/>
  <c r="S13" i="7" s="1"/>
  <c r="Y13" i="7" s="1"/>
  <c r="M14" i="7"/>
  <c r="S14" i="7" s="1"/>
  <c r="M15" i="7"/>
  <c r="S15" i="7" s="1"/>
  <c r="M16" i="7"/>
  <c r="S16" i="7" s="1"/>
  <c r="M17" i="7"/>
  <c r="S17" i="7" s="1"/>
  <c r="M18" i="7"/>
  <c r="S18" i="7" s="1"/>
  <c r="M19" i="7"/>
  <c r="S19" i="7" s="1"/>
  <c r="M20" i="7"/>
  <c r="S20" i="7" s="1"/>
  <c r="M21" i="7"/>
  <c r="S21" i="7" s="1"/>
  <c r="M22" i="7"/>
  <c r="S22" i="7" s="1"/>
  <c r="M23" i="7"/>
  <c r="S23" i="7" s="1"/>
  <c r="M24" i="7"/>
  <c r="S24" i="7" s="1"/>
  <c r="Y24" i="7" s="1"/>
  <c r="M26" i="7"/>
  <c r="S26" i="7" s="1"/>
  <c r="M27" i="7"/>
  <c r="S27" i="7" s="1"/>
  <c r="M28" i="7"/>
  <c r="S28" i="7" s="1"/>
  <c r="M3" i="7"/>
  <c r="S3" i="7" s="1"/>
  <c r="K3" i="7"/>
  <c r="C9" i="4" s="1"/>
  <c r="D9" i="4" s="1"/>
  <c r="AK4" i="39" l="1"/>
  <c r="C27" i="39"/>
  <c r="D27" i="39" s="1"/>
  <c r="AK12" i="39"/>
  <c r="C30" i="39"/>
  <c r="D30" i="39" s="1"/>
  <c r="E30" i="39" s="1"/>
  <c r="C32" i="39"/>
  <c r="E32" i="39" s="1"/>
  <c r="AK17" i="39"/>
  <c r="AK7" i="39"/>
  <c r="AJ19" i="39"/>
  <c r="B23" i="39" s="1"/>
  <c r="AI19" i="39"/>
  <c r="B22" i="39" s="1"/>
  <c r="AK3" i="39"/>
  <c r="AK19" i="39" s="1"/>
  <c r="B24" i="39" s="1"/>
  <c r="AA44" i="7"/>
  <c r="AB44" i="7" s="1"/>
  <c r="V44" i="7"/>
  <c r="AF44" i="7"/>
  <c r="AG44" i="7"/>
  <c r="E8" i="23"/>
  <c r="E8" i="22"/>
  <c r="AE11" i="7"/>
  <c r="Z11" i="7"/>
  <c r="Y11" i="7"/>
  <c r="Z7" i="7"/>
  <c r="Y7" i="7"/>
  <c r="AE7" i="7"/>
  <c r="AE23" i="7"/>
  <c r="Y23" i="7"/>
  <c r="Z23" i="7"/>
  <c r="Z8" i="7"/>
  <c r="Y8" i="7"/>
  <c r="AE8" i="7"/>
  <c r="Z3" i="7"/>
  <c r="AE3" i="7"/>
  <c r="Y3" i="7"/>
  <c r="Z19" i="7"/>
  <c r="Y19" i="7"/>
  <c r="AE19" i="7"/>
  <c r="Z18" i="7"/>
  <c r="Y18" i="7"/>
  <c r="AE18" i="7"/>
  <c r="Z6" i="7"/>
  <c r="Y6" i="7"/>
  <c r="AE6" i="7"/>
  <c r="Z20" i="7"/>
  <c r="AE20" i="7"/>
  <c r="Y20" i="7"/>
  <c r="Y28" i="7"/>
  <c r="Z28" i="7"/>
  <c r="AE28" i="7"/>
  <c r="Y16" i="7"/>
  <c r="Z16" i="7"/>
  <c r="AE16" i="7"/>
  <c r="Y15" i="7"/>
  <c r="AE15" i="7"/>
  <c r="Z15" i="7"/>
  <c r="Y17" i="7"/>
  <c r="Z17" i="7"/>
  <c r="AE17" i="7"/>
  <c r="Y27" i="7"/>
  <c r="AE27" i="7"/>
  <c r="Z27" i="7"/>
  <c r="Y26" i="7"/>
  <c r="AE26" i="7"/>
  <c r="Z26" i="7"/>
  <c r="Y14" i="7"/>
  <c r="AE14" i="7"/>
  <c r="Z14" i="7"/>
  <c r="Y22" i="7"/>
  <c r="Y10" i="7"/>
  <c r="Y21" i="7"/>
  <c r="Y9" i="7"/>
  <c r="Y5" i="7"/>
  <c r="Z25" i="7"/>
  <c r="Z13" i="7"/>
  <c r="Z24" i="7"/>
  <c r="Z12" i="7"/>
  <c r="AE25" i="7"/>
  <c r="AE13" i="7"/>
  <c r="Z22" i="7"/>
  <c r="Z10" i="7"/>
  <c r="AE24" i="7"/>
  <c r="AE12" i="7"/>
  <c r="Z21" i="7"/>
  <c r="Z9" i="7"/>
  <c r="AE22" i="7"/>
  <c r="AE10" i="7"/>
  <c r="C11" i="4"/>
  <c r="C14" i="4" s="1"/>
  <c r="C15" i="4" s="1"/>
  <c r="C16" i="4" s="1"/>
  <c r="C17" i="4" s="1"/>
  <c r="AE21" i="7"/>
  <c r="AE9" i="7"/>
  <c r="D8" i="17"/>
  <c r="E8" i="17" s="1"/>
  <c r="D8" i="14"/>
  <c r="E8" i="14" s="1"/>
  <c r="D8" i="18"/>
  <c r="E8" i="21"/>
  <c r="E8" i="19"/>
  <c r="E8" i="13"/>
  <c r="E8" i="12"/>
  <c r="E8" i="11"/>
  <c r="AE5" i="7"/>
  <c r="D8" i="4"/>
  <c r="E8" i="4" s="1"/>
  <c r="AE4" i="7"/>
  <c r="Y4" i="7"/>
  <c r="E8" i="9"/>
  <c r="K4" i="7"/>
  <c r="C9" i="9" s="1"/>
  <c r="D9" i="9" s="1"/>
  <c r="D11" i="9" s="1"/>
  <c r="K5" i="7"/>
  <c r="C9" i="10" s="1"/>
  <c r="D9" i="10" s="1"/>
  <c r="D11" i="10" s="1"/>
  <c r="D14" i="10" s="1"/>
  <c r="K6" i="7"/>
  <c r="C9" i="11" s="1"/>
  <c r="D9" i="11" s="1"/>
  <c r="D11" i="11" s="1"/>
  <c r="K7" i="7"/>
  <c r="C9" i="12" s="1"/>
  <c r="D9" i="12" s="1"/>
  <c r="D11" i="12" s="1"/>
  <c r="K8" i="7"/>
  <c r="C9" i="13" s="1"/>
  <c r="D9" i="13" s="1"/>
  <c r="D11" i="13" s="1"/>
  <c r="K9" i="7"/>
  <c r="C9" i="14" s="1"/>
  <c r="D9" i="14" s="1"/>
  <c r="K10" i="7"/>
  <c r="C9" i="15" s="1"/>
  <c r="D9" i="15" s="1"/>
  <c r="D11" i="15" s="1"/>
  <c r="K11" i="7"/>
  <c r="C9" i="16" s="1"/>
  <c r="K12" i="7"/>
  <c r="C9" i="17" s="1"/>
  <c r="D9" i="17" s="1"/>
  <c r="K13" i="7"/>
  <c r="C9" i="18" s="1"/>
  <c r="D9" i="18" s="1"/>
  <c r="K14" i="7"/>
  <c r="C9" i="19" s="1"/>
  <c r="K15" i="7"/>
  <c r="K16" i="7"/>
  <c r="C9" i="21" s="1"/>
  <c r="K17" i="7"/>
  <c r="C9" i="22" s="1"/>
  <c r="D9" i="22" s="1"/>
  <c r="D11" i="22" s="1"/>
  <c r="K18" i="7"/>
  <c r="C9" i="23" s="1"/>
  <c r="K19" i="7"/>
  <c r="K20" i="7"/>
  <c r="K21" i="7"/>
  <c r="K22" i="7"/>
  <c r="K23" i="7"/>
  <c r="K24" i="7"/>
  <c r="K25" i="7"/>
  <c r="K26" i="7"/>
  <c r="K27" i="7"/>
  <c r="K28" i="7"/>
  <c r="T4" i="7"/>
  <c r="U4" i="7" s="1"/>
  <c r="AA4" i="7" s="1"/>
  <c r="AB4" i="7" s="1"/>
  <c r="AC4" i="7" s="1"/>
  <c r="T5" i="7"/>
  <c r="AF5" i="7" s="1"/>
  <c r="T7" i="7"/>
  <c r="U7" i="7" s="1"/>
  <c r="T15" i="7"/>
  <c r="T16" i="7"/>
  <c r="U16" i="7" s="1"/>
  <c r="T17" i="7"/>
  <c r="U17" i="7" s="1"/>
  <c r="T18" i="7"/>
  <c r="U18" i="7" s="1"/>
  <c r="T19" i="7"/>
  <c r="U19" i="7" s="1"/>
  <c r="T27" i="7"/>
  <c r="U27" i="7" s="1"/>
  <c r="T28" i="7"/>
  <c r="U28" i="7" s="1"/>
  <c r="T3" i="7"/>
  <c r="U3" i="7" s="1"/>
  <c r="B32" i="39" l="1"/>
  <c r="AH44" i="7"/>
  <c r="AA3" i="7"/>
  <c r="AB3" i="7" s="1"/>
  <c r="AC3" i="7" s="1"/>
  <c r="AI3" i="7" s="1"/>
  <c r="AG5" i="7"/>
  <c r="AF3" i="7"/>
  <c r="AG3" i="7" s="1"/>
  <c r="C11" i="18"/>
  <c r="C14" i="18" s="1"/>
  <c r="C15" i="18" s="1"/>
  <c r="C16" i="18" s="1"/>
  <c r="C17" i="18" s="1"/>
  <c r="C11" i="9"/>
  <c r="C14" i="9" s="1"/>
  <c r="C15" i="9" s="1"/>
  <c r="AC44" i="7"/>
  <c r="AI44" i="7" s="1"/>
  <c r="AJ44" i="7" s="1"/>
  <c r="AA19" i="7"/>
  <c r="AB19" i="7" s="1"/>
  <c r="AC19" i="7" s="1"/>
  <c r="AI19" i="7" s="1"/>
  <c r="D9" i="23"/>
  <c r="D11" i="23" s="1"/>
  <c r="D14" i="23" s="1"/>
  <c r="C11" i="23"/>
  <c r="C14" i="23" s="1"/>
  <c r="C15" i="23" s="1"/>
  <c r="C16" i="23" s="1"/>
  <c r="C17" i="23" s="1"/>
  <c r="C20" i="23" s="1"/>
  <c r="C11" i="22"/>
  <c r="C14" i="22" s="1"/>
  <c r="C15" i="22" s="1"/>
  <c r="C16" i="22" s="1"/>
  <c r="C17" i="22" s="1"/>
  <c r="AA17" i="7"/>
  <c r="AB17" i="7" s="1"/>
  <c r="AC17" i="7" s="1"/>
  <c r="AI17" i="7" s="1"/>
  <c r="AA16" i="7"/>
  <c r="AB16" i="7" s="1"/>
  <c r="AC16" i="7" s="1"/>
  <c r="AI16" i="7" s="1"/>
  <c r="AA18" i="7"/>
  <c r="AB18" i="7" s="1"/>
  <c r="AC18" i="7" s="1"/>
  <c r="AI18" i="7" s="1"/>
  <c r="AF15" i="7"/>
  <c r="AG15" i="7" s="1"/>
  <c r="U15" i="7"/>
  <c r="AA15" i="7" s="1"/>
  <c r="AB15" i="7" s="1"/>
  <c r="AC15" i="7" s="1"/>
  <c r="AI15" i="7" s="1"/>
  <c r="AA28" i="7"/>
  <c r="AB28" i="7" s="1"/>
  <c r="AC28" i="7" s="1"/>
  <c r="AI28" i="7" s="1"/>
  <c r="AF27" i="7"/>
  <c r="AG27" i="7" s="1"/>
  <c r="D11" i="18"/>
  <c r="D11" i="17"/>
  <c r="D14" i="17" s="1"/>
  <c r="AA7" i="7"/>
  <c r="D14" i="22"/>
  <c r="D14" i="15"/>
  <c r="D15" i="15" s="1"/>
  <c r="AB7" i="7"/>
  <c r="AC7" i="7" s="1"/>
  <c r="AI7" i="7" s="1"/>
  <c r="D14" i="11"/>
  <c r="D15" i="11" s="1"/>
  <c r="C11" i="12"/>
  <c r="C14" i="12" s="1"/>
  <c r="C15" i="12" s="1"/>
  <c r="C16" i="12" s="1"/>
  <c r="C17" i="12" s="1"/>
  <c r="AF18" i="7"/>
  <c r="AG18" i="7" s="1"/>
  <c r="AF7" i="7"/>
  <c r="AG7" i="7" s="1"/>
  <c r="AF16" i="7"/>
  <c r="AG16" i="7" s="1"/>
  <c r="U5" i="7"/>
  <c r="AA5" i="7" s="1"/>
  <c r="AB5" i="7" s="1"/>
  <c r="AC5" i="7" s="1"/>
  <c r="C11" i="10"/>
  <c r="C14" i="10" s="1"/>
  <c r="C15" i="10" s="1"/>
  <c r="C9" i="20"/>
  <c r="D9" i="19"/>
  <c r="D11" i="19" s="1"/>
  <c r="D14" i="19" s="1"/>
  <c r="C11" i="19"/>
  <c r="C14" i="19" s="1"/>
  <c r="C15" i="19" s="1"/>
  <c r="C16" i="19" s="1"/>
  <c r="C17" i="19" s="1"/>
  <c r="C11" i="13"/>
  <c r="C14" i="13" s="1"/>
  <c r="C15" i="13" s="1"/>
  <c r="C16" i="13" s="1"/>
  <c r="C17" i="13" s="1"/>
  <c r="E8" i="18"/>
  <c r="C11" i="11"/>
  <c r="C14" i="11" s="1"/>
  <c r="C15" i="11" s="1"/>
  <c r="AF17" i="7"/>
  <c r="AG17" i="7" s="1"/>
  <c r="AF19" i="7"/>
  <c r="C11" i="14"/>
  <c r="C14" i="14" s="1"/>
  <c r="C15" i="14" s="1"/>
  <c r="C16" i="14" s="1"/>
  <c r="C17" i="14" s="1"/>
  <c r="AA27" i="7"/>
  <c r="AB27" i="7" s="1"/>
  <c r="AC27" i="7" s="1"/>
  <c r="AI27" i="7" s="1"/>
  <c r="AF28" i="7"/>
  <c r="AG28" i="7" s="1"/>
  <c r="D9" i="16"/>
  <c r="D11" i="16" s="1"/>
  <c r="C11" i="16"/>
  <c r="C14" i="16" s="1"/>
  <c r="C15" i="16" s="1"/>
  <c r="C11" i="15"/>
  <c r="C14" i="15" s="1"/>
  <c r="C15" i="15" s="1"/>
  <c r="C11" i="17"/>
  <c r="C14" i="17" s="1"/>
  <c r="C15" i="17" s="1"/>
  <c r="C16" i="17" s="1"/>
  <c r="C17" i="17" s="1"/>
  <c r="D11" i="14"/>
  <c r="D14" i="14" s="1"/>
  <c r="D11" i="4"/>
  <c r="D14" i="4" s="1"/>
  <c r="D14" i="13"/>
  <c r="D14" i="12"/>
  <c r="D15" i="10"/>
  <c r="AF4" i="7"/>
  <c r="D14" i="9"/>
  <c r="T13" i="7"/>
  <c r="U13" i="7" s="1"/>
  <c r="V13" i="7" s="1"/>
  <c r="T6" i="7"/>
  <c r="U6" i="7" s="1"/>
  <c r="T14" i="7"/>
  <c r="V27" i="7"/>
  <c r="V18" i="7"/>
  <c r="V16" i="7"/>
  <c r="T26" i="7"/>
  <c r="U26" i="7" s="1"/>
  <c r="V26" i="7" s="1"/>
  <c r="V17" i="7"/>
  <c r="AH17" i="7" s="1"/>
  <c r="T12" i="7"/>
  <c r="V7" i="7"/>
  <c r="V3" i="7"/>
  <c r="AH3" i="7" s="1"/>
  <c r="AJ3" i="7" s="1"/>
  <c r="V28" i="7"/>
  <c r="T25" i="7"/>
  <c r="U25" i="7" s="1"/>
  <c r="V25" i="7" s="1"/>
  <c r="T24" i="7"/>
  <c r="U24" i="7" s="1"/>
  <c r="V24" i="7" s="1"/>
  <c r="V19" i="7"/>
  <c r="T22" i="7"/>
  <c r="U22" i="7" s="1"/>
  <c r="T10" i="7"/>
  <c r="U10" i="7" s="1"/>
  <c r="T21" i="7"/>
  <c r="U21" i="7" s="1"/>
  <c r="T9" i="7"/>
  <c r="U9" i="7" s="1"/>
  <c r="T11" i="7"/>
  <c r="U11" i="7" s="1"/>
  <c r="T20" i="7"/>
  <c r="U20" i="7" s="1"/>
  <c r="T8" i="7"/>
  <c r="U8" i="7" s="1"/>
  <c r="T23" i="7"/>
  <c r="U23" i="7" s="1"/>
  <c r="AG19" i="7" l="1"/>
  <c r="E11" i="9"/>
  <c r="E11" i="18"/>
  <c r="C16" i="9"/>
  <c r="C17" i="9" s="1"/>
  <c r="C20" i="9" s="1"/>
  <c r="AH28" i="7"/>
  <c r="E11" i="4"/>
  <c r="AG4" i="7"/>
  <c r="C16" i="10"/>
  <c r="C17" i="10" s="1"/>
  <c r="C20" i="10" s="1"/>
  <c r="C20" i="18"/>
  <c r="E14" i="10"/>
  <c r="E11" i="23"/>
  <c r="D14" i="18"/>
  <c r="AH18" i="7"/>
  <c r="AJ18" i="7" s="1"/>
  <c r="AJ17" i="7"/>
  <c r="E11" i="22"/>
  <c r="C20" i="22"/>
  <c r="AH16" i="7"/>
  <c r="AJ16" i="7" s="1"/>
  <c r="V15" i="7"/>
  <c r="AH15" i="7" s="1"/>
  <c r="AJ15" i="7" s="1"/>
  <c r="AF25" i="7"/>
  <c r="AG25" i="7" s="1"/>
  <c r="AF23" i="7"/>
  <c r="AG23" i="7" s="1"/>
  <c r="AH19" i="7"/>
  <c r="AJ19" i="7" s="1"/>
  <c r="AA13" i="7"/>
  <c r="AB13" i="7" s="1"/>
  <c r="AF13" i="7"/>
  <c r="AG13" i="7" s="1"/>
  <c r="C20" i="17"/>
  <c r="C16" i="15"/>
  <c r="C17" i="15" s="1"/>
  <c r="C20" i="15" s="1"/>
  <c r="C20" i="14"/>
  <c r="E11" i="14"/>
  <c r="E11" i="13"/>
  <c r="C20" i="12"/>
  <c r="AH7" i="7"/>
  <c r="AJ7" i="7" s="1"/>
  <c r="E11" i="12"/>
  <c r="C16" i="11"/>
  <c r="C17" i="11" s="1"/>
  <c r="C20" i="11" s="1"/>
  <c r="E14" i="11"/>
  <c r="AF6" i="7"/>
  <c r="AG6" i="7" s="1"/>
  <c r="E14" i="23"/>
  <c r="D15" i="23"/>
  <c r="E14" i="22"/>
  <c r="D15" i="22"/>
  <c r="AA22" i="7"/>
  <c r="AB22" i="7" s="1"/>
  <c r="V22" i="7"/>
  <c r="AA24" i="7"/>
  <c r="AB24" i="7" s="1"/>
  <c r="AA10" i="7"/>
  <c r="AB10" i="7" s="1"/>
  <c r="AC10" i="7" s="1"/>
  <c r="AI10" i="7" s="1"/>
  <c r="V10" i="7"/>
  <c r="AF10" i="7"/>
  <c r="AF20" i="7"/>
  <c r="AF21" i="7"/>
  <c r="E11" i="19"/>
  <c r="E11" i="11"/>
  <c r="AF14" i="7"/>
  <c r="U14" i="7"/>
  <c r="E14" i="15"/>
  <c r="AA26" i="7"/>
  <c r="AB26" i="7" s="1"/>
  <c r="AC26" i="7" s="1"/>
  <c r="AI26" i="7" s="1"/>
  <c r="AF22" i="7"/>
  <c r="AG22" i="7" s="1"/>
  <c r="AA23" i="7"/>
  <c r="AB23" i="7" s="1"/>
  <c r="V23" i="7"/>
  <c r="C20" i="19"/>
  <c r="AF26" i="7"/>
  <c r="AH27" i="7"/>
  <c r="AJ27" i="7" s="1"/>
  <c r="AJ28" i="7"/>
  <c r="AA6" i="7"/>
  <c r="AB6" i="7" s="1"/>
  <c r="AC6" i="7" s="1"/>
  <c r="AI6" i="7" s="1"/>
  <c r="V6" i="7"/>
  <c r="AA8" i="7"/>
  <c r="AB8" i="7" s="1"/>
  <c r="AC8" i="7" s="1"/>
  <c r="AI8" i="7" s="1"/>
  <c r="V8" i="7"/>
  <c r="AF24" i="7"/>
  <c r="E11" i="10"/>
  <c r="D9" i="21"/>
  <c r="D11" i="21" s="1"/>
  <c r="C11" i="21"/>
  <c r="C14" i="21" s="1"/>
  <c r="C15" i="21" s="1"/>
  <c r="AA25" i="7"/>
  <c r="AB25" i="7" s="1"/>
  <c r="D9" i="20"/>
  <c r="D11" i="20" s="1"/>
  <c r="C11" i="20"/>
  <c r="C14" i="20" s="1"/>
  <c r="C15" i="20" s="1"/>
  <c r="AA20" i="7"/>
  <c r="AB20" i="7" s="1"/>
  <c r="AC20" i="7" s="1"/>
  <c r="AI20" i="7" s="1"/>
  <c r="V20" i="7"/>
  <c r="AA11" i="7"/>
  <c r="V11" i="7"/>
  <c r="C16" i="16"/>
  <c r="C17" i="16" s="1"/>
  <c r="C20" i="16" s="1"/>
  <c r="D14" i="16"/>
  <c r="E11" i="16"/>
  <c r="AF11" i="7"/>
  <c r="AF8" i="7"/>
  <c r="AA9" i="7"/>
  <c r="AB9" i="7" s="1"/>
  <c r="AC9" i="7" s="1"/>
  <c r="AI9" i="7" s="1"/>
  <c r="V9" i="7"/>
  <c r="AF12" i="7"/>
  <c r="AG12" i="7" s="1"/>
  <c r="U12" i="7"/>
  <c r="E11" i="17"/>
  <c r="AF9" i="7"/>
  <c r="AA21" i="7"/>
  <c r="AB21" i="7" s="1"/>
  <c r="AC21" i="7" s="1"/>
  <c r="AI21" i="7" s="1"/>
  <c r="V21" i="7"/>
  <c r="E11" i="15"/>
  <c r="E14" i="19"/>
  <c r="D15" i="19"/>
  <c r="E14" i="18"/>
  <c r="D15" i="18"/>
  <c r="E14" i="17"/>
  <c r="D15" i="17"/>
  <c r="E15" i="15"/>
  <c r="D16" i="15"/>
  <c r="D17" i="15" s="1"/>
  <c r="E17" i="15" s="1"/>
  <c r="E14" i="14"/>
  <c r="D15" i="14"/>
  <c r="D15" i="13"/>
  <c r="E14" i="13"/>
  <c r="C20" i="13"/>
  <c r="E14" i="12"/>
  <c r="D15" i="12"/>
  <c r="D16" i="12" s="1"/>
  <c r="D17" i="12" s="1"/>
  <c r="E17" i="12" s="1"/>
  <c r="E15" i="11"/>
  <c r="D16" i="11"/>
  <c r="D17" i="11" s="1"/>
  <c r="E15" i="10"/>
  <c r="D16" i="10"/>
  <c r="D17" i="10" s="1"/>
  <c r="V5" i="7"/>
  <c r="V4" i="7"/>
  <c r="E14" i="9"/>
  <c r="D15" i="9"/>
  <c r="E14" i="4"/>
  <c r="D15" i="4"/>
  <c r="E17" i="10" l="1"/>
  <c r="AG34" i="7"/>
  <c r="AB34" i="7"/>
  <c r="AF29" i="7"/>
  <c r="E17" i="11"/>
  <c r="AH21" i="7"/>
  <c r="AJ21" i="7" s="1"/>
  <c r="AH13" i="7"/>
  <c r="AC13" i="7"/>
  <c r="AI13" i="7" s="1"/>
  <c r="AH9" i="7"/>
  <c r="AJ9" i="7" s="1"/>
  <c r="B31" i="7"/>
  <c r="AH6" i="7"/>
  <c r="AJ6" i="7" s="1"/>
  <c r="E15" i="23"/>
  <c r="D16" i="23"/>
  <c r="D17" i="23" s="1"/>
  <c r="E17" i="23" s="1"/>
  <c r="E15" i="22"/>
  <c r="D16" i="22"/>
  <c r="D17" i="22" s="1"/>
  <c r="E17" i="22" s="1"/>
  <c r="D15" i="16"/>
  <c r="E15" i="16" s="1"/>
  <c r="E14" i="16"/>
  <c r="AG26" i="7"/>
  <c r="AG21" i="7"/>
  <c r="AH23" i="7"/>
  <c r="AC23" i="7"/>
  <c r="AI23" i="7" s="1"/>
  <c r="AG20" i="7"/>
  <c r="AB11" i="7"/>
  <c r="AG10" i="7"/>
  <c r="AG9" i="7"/>
  <c r="AH20" i="7"/>
  <c r="AJ20" i="7" s="1"/>
  <c r="AH8" i="7"/>
  <c r="AJ8" i="7" s="1"/>
  <c r="AH26" i="7"/>
  <c r="AJ26" i="7" s="1"/>
  <c r="AH10" i="7"/>
  <c r="AJ10" i="7" s="1"/>
  <c r="AG24" i="7"/>
  <c r="AH24" i="7"/>
  <c r="AC24" i="7"/>
  <c r="AI24" i="7" s="1"/>
  <c r="AG8" i="7"/>
  <c r="D14" i="20"/>
  <c r="E11" i="20"/>
  <c r="D14" i="21"/>
  <c r="E11" i="21"/>
  <c r="V12" i="7"/>
  <c r="AA12" i="7"/>
  <c r="AB12" i="7" s="1"/>
  <c r="AC12" i="7" s="1"/>
  <c r="C16" i="20"/>
  <c r="C17" i="20" s="1"/>
  <c r="C20" i="20" s="1"/>
  <c r="AH25" i="7"/>
  <c r="AC25" i="7"/>
  <c r="AI25" i="7" s="1"/>
  <c r="V14" i="7"/>
  <c r="AA14" i="7"/>
  <c r="AB14" i="7" s="1"/>
  <c r="AC14" i="7" s="1"/>
  <c r="AI14" i="7" s="1"/>
  <c r="AG11" i="7"/>
  <c r="C16" i="21"/>
  <c r="C17" i="21" s="1"/>
  <c r="C20" i="21" s="1"/>
  <c r="AG14" i="7"/>
  <c r="AH22" i="7"/>
  <c r="AC22" i="7"/>
  <c r="AI22" i="7" s="1"/>
  <c r="AJ22" i="7" s="1"/>
  <c r="E15" i="19"/>
  <c r="D16" i="19"/>
  <c r="D17" i="19" s="1"/>
  <c r="E17" i="19" s="1"/>
  <c r="E15" i="18"/>
  <c r="D16" i="18"/>
  <c r="D17" i="18" s="1"/>
  <c r="E17" i="18" s="1"/>
  <c r="E15" i="17"/>
  <c r="D16" i="17"/>
  <c r="D17" i="17" s="1"/>
  <c r="E17" i="17" s="1"/>
  <c r="D18" i="15"/>
  <c r="E18" i="15" s="1"/>
  <c r="E20" i="15" s="1"/>
  <c r="E15" i="14"/>
  <c r="D16" i="14"/>
  <c r="D17" i="14" s="1"/>
  <c r="E17" i="14" s="1"/>
  <c r="E15" i="13"/>
  <c r="D16" i="13"/>
  <c r="D17" i="13" s="1"/>
  <c r="E17" i="13" s="1"/>
  <c r="E15" i="12"/>
  <c r="D18" i="11"/>
  <c r="E18" i="11" s="1"/>
  <c r="E20" i="11" s="1"/>
  <c r="D18" i="10"/>
  <c r="AH5" i="7"/>
  <c r="AI5" i="7"/>
  <c r="D16" i="4"/>
  <c r="D17" i="4" s="1"/>
  <c r="E15" i="4"/>
  <c r="AH4" i="7"/>
  <c r="AI4" i="7"/>
  <c r="E15" i="9"/>
  <c r="D16" i="9"/>
  <c r="D17" i="9" s="1"/>
  <c r="E17" i="9" s="1"/>
  <c r="D18" i="12" l="1"/>
  <c r="E18" i="12" s="1"/>
  <c r="E20" i="12"/>
  <c r="B40" i="7"/>
  <c r="C40" i="7" s="1"/>
  <c r="AG35" i="7"/>
  <c r="AG36" i="7" s="1"/>
  <c r="AG38" i="7" s="1"/>
  <c r="AG40" i="7" s="1"/>
  <c r="AJ13" i="7"/>
  <c r="AJ24" i="7"/>
  <c r="AJ25" i="7"/>
  <c r="AJ23" i="7"/>
  <c r="D16" i="16"/>
  <c r="D17" i="16" s="1"/>
  <c r="E17" i="16" s="1"/>
  <c r="D18" i="16" s="1"/>
  <c r="E18" i="16" s="1"/>
  <c r="E20" i="16" s="1"/>
  <c r="D18" i="23"/>
  <c r="D18" i="22"/>
  <c r="E18" i="22" s="1"/>
  <c r="E20" i="22" s="1"/>
  <c r="AH12" i="7"/>
  <c r="E14" i="21"/>
  <c r="D15" i="21"/>
  <c r="E15" i="21" s="1"/>
  <c r="AI12" i="7"/>
  <c r="E14" i="20"/>
  <c r="D15" i="20"/>
  <c r="E15" i="20" s="1"/>
  <c r="AH14" i="7"/>
  <c r="AJ14" i="7" s="1"/>
  <c r="AH11" i="7"/>
  <c r="AC11" i="7"/>
  <c r="AI11" i="7" s="1"/>
  <c r="AB35" i="7" s="1"/>
  <c r="AB36" i="7" s="1"/>
  <c r="AB38" i="7" s="1"/>
  <c r="AB40" i="7" s="1"/>
  <c r="D18" i="19"/>
  <c r="E18" i="19" s="1"/>
  <c r="E20" i="19" s="1"/>
  <c r="D18" i="18"/>
  <c r="E18" i="18" s="1"/>
  <c r="E20" i="18" s="1"/>
  <c r="D18" i="17"/>
  <c r="E18" i="17" s="1"/>
  <c r="E20" i="17" s="1"/>
  <c r="D20" i="15"/>
  <c r="D18" i="14"/>
  <c r="E18" i="14" s="1"/>
  <c r="E20" i="14" s="1"/>
  <c r="D18" i="13"/>
  <c r="E18" i="13" s="1"/>
  <c r="E20" i="13" s="1"/>
  <c r="D20" i="12"/>
  <c r="D20" i="11"/>
  <c r="E18" i="10"/>
  <c r="E20" i="10" s="1"/>
  <c r="D20" i="10"/>
  <c r="AJ5" i="7"/>
  <c r="AJ4" i="7"/>
  <c r="D18" i="9"/>
  <c r="E18" i="9" s="1"/>
  <c r="E20" i="9" s="1"/>
  <c r="E17" i="4"/>
  <c r="D18" i="4" s="1"/>
  <c r="E18" i="4" s="1"/>
  <c r="E20" i="4" s="1"/>
  <c r="AJ12" i="7" l="1"/>
  <c r="B37" i="7"/>
  <c r="C37" i="7" s="1"/>
  <c r="AI29" i="7"/>
  <c r="AH29" i="7"/>
  <c r="B32" i="7" s="1"/>
  <c r="D16" i="20"/>
  <c r="D17" i="20" s="1"/>
  <c r="E17" i="20" s="1"/>
  <c r="D18" i="20" s="1"/>
  <c r="D20" i="16"/>
  <c r="E18" i="23"/>
  <c r="E20" i="23" s="1"/>
  <c r="D20" i="23"/>
  <c r="D20" i="22"/>
  <c r="D16" i="21"/>
  <c r="D17" i="21" s="1"/>
  <c r="E17" i="21" s="1"/>
  <c r="D18" i="21" s="1"/>
  <c r="E18" i="21" s="1"/>
  <c r="E20" i="21" s="1"/>
  <c r="B33" i="7"/>
  <c r="AJ11" i="7"/>
  <c r="D20" i="19"/>
  <c r="D20" i="18"/>
  <c r="D20" i="17"/>
  <c r="D20" i="14"/>
  <c r="D20" i="13"/>
  <c r="D20" i="9"/>
  <c r="C20" i="4"/>
  <c r="AJ29" i="7" l="1"/>
  <c r="B34" i="7" s="1"/>
  <c r="B42" i="7" s="1"/>
  <c r="E18" i="20"/>
  <c r="E20" i="20" s="1"/>
  <c r="D20" i="20"/>
  <c r="D20" i="21"/>
  <c r="D20" i="4"/>
</calcChain>
</file>

<file path=xl/sharedStrings.xml><?xml version="1.0" encoding="utf-8"?>
<sst xmlns="http://schemas.openxmlformats.org/spreadsheetml/2006/main" count="833" uniqueCount="157">
  <si>
    <t>Numero aceptación</t>
  </si>
  <si>
    <t>Fecha formulario Presentación</t>
  </si>
  <si>
    <t>Autoadhesivo</t>
  </si>
  <si>
    <t>Fecha Autoadhesivo</t>
  </si>
  <si>
    <t>Documento de Transporte</t>
  </si>
  <si>
    <t>Declarante</t>
  </si>
  <si>
    <t>DECLA</t>
  </si>
  <si>
    <t>Vlr FOB USD</t>
  </si>
  <si>
    <t>Vlr Fletes USD</t>
  </si>
  <si>
    <t>Vlr Seguro USD</t>
  </si>
  <si>
    <t>Vlr Otros gastos USD</t>
  </si>
  <si>
    <t>Valor Fletes, Seguros y otros gastos</t>
  </si>
  <si>
    <t>Valor Ajustes</t>
  </si>
  <si>
    <t>Vlr en aduanas USD</t>
  </si>
  <si>
    <t>Tasa de Cambio ($)</t>
  </si>
  <si>
    <t>Modalidad</t>
  </si>
  <si>
    <t>LIQUID.PRIVADA</t>
  </si>
  <si>
    <t>LIQUID. OFICIAL</t>
  </si>
  <si>
    <t>MAYOR  VALOR</t>
  </si>
  <si>
    <t>NIT</t>
  </si>
  <si>
    <t>Partida  Arancelaria</t>
  </si>
  <si>
    <t>Arancel %</t>
  </si>
  <si>
    <t>IVA %</t>
  </si>
  <si>
    <t>Base Arancel ($)</t>
  </si>
  <si>
    <t xml:space="preserve">Arancel  </t>
  </si>
  <si>
    <t>Base  IVA  ($)</t>
  </si>
  <si>
    <t xml:space="preserve">IVA </t>
  </si>
  <si>
    <t>IVA%</t>
  </si>
  <si>
    <t>Sanciones ($)</t>
  </si>
  <si>
    <t>Arancel Propuesto %</t>
  </si>
  <si>
    <t>TOTALES    ($)  =</t>
  </si>
  <si>
    <t>482022000067076</t>
  </si>
  <si>
    <t>02/02/2022</t>
  </si>
  <si>
    <t>92482200408525</t>
  </si>
  <si>
    <t>GSZS0037799</t>
  </si>
  <si>
    <t>AGENCIA DE ADUANAS SIN LIMITE NIVEL 2</t>
  </si>
  <si>
    <t>800.171.746</t>
  </si>
  <si>
    <t>C108</t>
  </si>
  <si>
    <t>3001.90.10.00</t>
  </si>
  <si>
    <t>3004.90.29.00</t>
  </si>
  <si>
    <t>482022000096120</t>
  </si>
  <si>
    <t>16/02/2022</t>
  </si>
  <si>
    <t>92482200575367</t>
  </si>
  <si>
    <t>GSZS0040947A</t>
  </si>
  <si>
    <t>482022000096193</t>
  </si>
  <si>
    <t>92482200575976</t>
  </si>
  <si>
    <t>GSZS0040947C</t>
  </si>
  <si>
    <t>482022000096212</t>
  </si>
  <si>
    <t>92482200576064</t>
  </si>
  <si>
    <t>GSZS0040947B</t>
  </si>
  <si>
    <t>482022000167314</t>
  </si>
  <si>
    <t>22/03/2022</t>
  </si>
  <si>
    <t>92482200988184</t>
  </si>
  <si>
    <t>GSZS0044012</t>
  </si>
  <si>
    <t>482022000286068</t>
  </si>
  <si>
    <t>11/05/2022</t>
  </si>
  <si>
    <t>92482201700131</t>
  </si>
  <si>
    <t>GSZS0049109A</t>
  </si>
  <si>
    <t>AGENCIA DE ADUANAS SIN LIMITE SAS NIVEL 2</t>
  </si>
  <si>
    <t>482022000286035</t>
  </si>
  <si>
    <t>92482201700050</t>
  </si>
  <si>
    <t>GSZS0049109B</t>
  </si>
  <si>
    <t>482022000473708</t>
  </si>
  <si>
    <t>27/07/2022</t>
  </si>
  <si>
    <t>92482202771984</t>
  </si>
  <si>
    <t>GSZS0056576</t>
  </si>
  <si>
    <t>902022000169785</t>
  </si>
  <si>
    <t>13/10/2022</t>
  </si>
  <si>
    <t>92902200800877</t>
  </si>
  <si>
    <t>GSZS0065625</t>
  </si>
  <si>
    <t>C208</t>
  </si>
  <si>
    <t>902023000031615</t>
  </si>
  <si>
    <t>27/02/2023</t>
  </si>
  <si>
    <t>92902300166405</t>
  </si>
  <si>
    <t>HLCUSZX2210BAUF3</t>
  </si>
  <si>
    <t>AGENCIA DE ADUANAS BANADUANA SAS NIVEL 2</t>
  </si>
  <si>
    <t>800.152.297</t>
  </si>
  <si>
    <t>C230</t>
  </si>
  <si>
    <t>902023000052492</t>
  </si>
  <si>
    <t>04/04/2023</t>
  </si>
  <si>
    <t>92902300277464</t>
  </si>
  <si>
    <t>SZBUN221203401</t>
  </si>
  <si>
    <t>902023000078547</t>
  </si>
  <si>
    <t>18/05/2023</t>
  </si>
  <si>
    <t>92902300411155</t>
  </si>
  <si>
    <t>902023000100651</t>
  </si>
  <si>
    <t>28/06/2023</t>
  </si>
  <si>
    <t>92902300529989</t>
  </si>
  <si>
    <t>902023000100667</t>
  </si>
  <si>
    <t>92902300530023</t>
  </si>
  <si>
    <t>902023000100633</t>
  </si>
  <si>
    <t>92902300529941</t>
  </si>
  <si>
    <t>902023000109804</t>
  </si>
  <si>
    <t>13/07/2023</t>
  </si>
  <si>
    <t>92902300573651</t>
  </si>
  <si>
    <t>SZBUN230403401</t>
  </si>
  <si>
    <t xml:space="preserve">TOTAL ARANCEL                            </t>
  </si>
  <si>
    <t xml:space="preserve">TOTAL IVA                                        </t>
  </si>
  <si>
    <t>TOTAL SANCION</t>
  </si>
  <si>
    <t xml:space="preserve">Sancion importador </t>
  </si>
  <si>
    <t xml:space="preserve">TOTAL A PAGAR SIN INTERESES </t>
  </si>
  <si>
    <t>Tributos - imp</t>
  </si>
  <si>
    <t>Sancion imp</t>
  </si>
  <si>
    <t>Base para calcular aa</t>
  </si>
  <si>
    <t>total sancion AA</t>
  </si>
  <si>
    <t>SANCIÓN AGENCIA DE ADUANAS SIN LIMITE NIVEL 2</t>
  </si>
  <si>
    <t>SANCIÓN AGENCIA DE ADUANAS BANADUANA</t>
  </si>
  <si>
    <t>TOTAL</t>
  </si>
  <si>
    <t>902023000121741</t>
  </si>
  <si>
    <t>01/08/2023</t>
  </si>
  <si>
    <t>92902300633719</t>
  </si>
  <si>
    <t>HLCUSZX2210BOHY0</t>
  </si>
  <si>
    <t>902023000124315</t>
  </si>
  <si>
    <t>04/08/2023</t>
  </si>
  <si>
    <t>92902300645630</t>
  </si>
  <si>
    <t>902023000169208</t>
  </si>
  <si>
    <t>04/10/2023</t>
  </si>
  <si>
    <t>92902300837082</t>
  </si>
  <si>
    <t>902023000169963</t>
  </si>
  <si>
    <t>05/10/2023</t>
  </si>
  <si>
    <t>92902300838905</t>
  </si>
  <si>
    <t>SZBUN230601701</t>
  </si>
  <si>
    <t>902023000170489</t>
  </si>
  <si>
    <t>92902300840603</t>
  </si>
  <si>
    <t>SZBUN230803301</t>
  </si>
  <si>
    <t>902023000185217</t>
  </si>
  <si>
    <t>23/10/2023</t>
  </si>
  <si>
    <t>92902300893245</t>
  </si>
  <si>
    <t>902023000185218</t>
  </si>
  <si>
    <t>92902300893261</t>
  </si>
  <si>
    <t>902023000225748</t>
  </si>
  <si>
    <t>18/12/2023</t>
  </si>
  <si>
    <t>92902301097395</t>
  </si>
  <si>
    <t>SZBUN231100101</t>
  </si>
  <si>
    <t>902023000225763</t>
  </si>
  <si>
    <t>92902301097435</t>
  </si>
  <si>
    <t>902024000014534</t>
  </si>
  <si>
    <t>26/01/2024</t>
  </si>
  <si>
    <t>92902400086834</t>
  </si>
  <si>
    <t>SZBUN231202401</t>
  </si>
  <si>
    <t>Expediente LOR 2022 2024 232 - Tatiana
declaraciones de Enero 2023 a julio de 2023</t>
  </si>
  <si>
    <t>Expediente LOR 2022 2024 232 - Tatiana
declaraciones de Agosto 2023 a enero de 2024</t>
  </si>
  <si>
    <t>OJO LA DI, QUE ESTA EN EL EXPEDIENTE DE VIANNY</t>
  </si>
  <si>
    <t xml:space="preserve">Arancel: </t>
  </si>
  <si>
    <t>Sancion importador</t>
  </si>
  <si>
    <t xml:space="preserve">Total Importador </t>
  </si>
  <si>
    <t>Sancion Agencia</t>
  </si>
  <si>
    <t>Total importador + Agencia</t>
  </si>
  <si>
    <t>902024000014531</t>
  </si>
  <si>
    <t>92902400086802</t>
  </si>
  <si>
    <t>NOMBRE  CASILLA</t>
  </si>
  <si>
    <t>C130</t>
  </si>
  <si>
    <t>Valor FOB</t>
  </si>
  <si>
    <t>Ajustes valor</t>
  </si>
  <si>
    <t>Valor en Aduana (US$)</t>
  </si>
  <si>
    <t xml:space="preserve">Arancel </t>
  </si>
  <si>
    <t>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</si>
</sst>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€_-;\-* #,##0.00\ _€_-;_-* &quot;-&quot;??\ _€_-;_-@_-"/>
    <numFmt numFmtId="165" formatCode="_-&quot;$&quot;\ * #,##0_-;\-&quot;$&quot;\ * #,##0_-;_-&quot;$&quot;\ * &quot;-&quot;_-;_-@_-"/>
    <numFmt numFmtId="166" formatCode="_-* #,##0_-;\-* #,##0_-;_-* &quot;-&quot;_-;_-@_-"/>
    <numFmt numFmtId="167" formatCode="_-* #,##0.00_-;\-* #,##0.00_-;_-* &quot;-&quot;_-;_-@_-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sz val="9"/>
      <color rgb="FF0070C0"/>
      <name val="Arial"/>
      <family val="2"/>
    </font>
    <font>
      <sz val="1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sz val="11"/>
      <color theme="5"/>
      <name val="Calibri"/>
      <family val="2"/>
      <scheme val="minor"/>
    </font>
    <font>
      <sz val="11"/>
      <color theme="9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5">
    <xf numFmtId="0" fontId="0" fillId="0" borderId="0"/>
    <xf numFmtId="166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04">
    <xf numFmtId="0" fontId="0" fillId="0" borderId="0" xfId="0"/>
    <xf numFmtId="0" fontId="3" fillId="0" borderId="0" xfId="0" applyFont="1"/>
    <xf numFmtId="0" fontId="4" fillId="2" borderId="4" xfId="0" applyFont="1" applyFill="1" applyBorder="1" applyAlignment="1">
      <alignment horizontal="center"/>
    </xf>
    <xf numFmtId="0" fontId="5" fillId="0" borderId="4" xfId="0" applyFont="1" applyBorder="1"/>
    <xf numFmtId="4" fontId="5" fillId="0" borderId="4" xfId="0" applyNumberFormat="1" applyFont="1" applyBorder="1"/>
    <xf numFmtId="0" fontId="5" fillId="0" borderId="4" xfId="0" applyFont="1" applyBorder="1" applyAlignment="1">
      <alignment wrapText="1"/>
    </xf>
    <xf numFmtId="9" fontId="5" fillId="0" borderId="4" xfId="0" applyNumberFormat="1" applyFont="1" applyBorder="1"/>
    <xf numFmtId="3" fontId="5" fillId="0" borderId="4" xfId="0" applyNumberFormat="1" applyFont="1" applyBorder="1"/>
    <xf numFmtId="3" fontId="4" fillId="0" borderId="4" xfId="0" applyNumberFormat="1" applyFont="1" applyBorder="1"/>
    <xf numFmtId="1" fontId="5" fillId="0" borderId="4" xfId="0" applyNumberFormat="1" applyFont="1" applyBorder="1" applyAlignment="1">
      <alignment horizontal="right"/>
    </xf>
    <xf numFmtId="49" fontId="0" fillId="0" borderId="0" xfId="0" applyNumberFormat="1" applyAlignment="1">
      <alignment horizontal="center" vertical="center"/>
    </xf>
    <xf numFmtId="166" fontId="0" fillId="0" borderId="0" xfId="1" applyFont="1" applyAlignment="1">
      <alignment horizontal="center" vertical="center"/>
    </xf>
    <xf numFmtId="49" fontId="0" fillId="0" borderId="0" xfId="0" applyNumberFormat="1" applyAlignment="1">
      <alignment horizontal="center" vertical="center" wrapText="1"/>
    </xf>
    <xf numFmtId="9" fontId="0" fillId="0" borderId="0" xfId="2" applyFont="1" applyAlignment="1">
      <alignment horizontal="center" vertical="center"/>
    </xf>
    <xf numFmtId="167" fontId="0" fillId="0" borderId="0" xfId="1" applyNumberFormat="1" applyFont="1" applyAlignment="1">
      <alignment horizontal="center" vertical="center"/>
    </xf>
    <xf numFmtId="166" fontId="5" fillId="0" borderId="4" xfId="0" applyNumberFormat="1" applyFont="1" applyBorder="1"/>
    <xf numFmtId="49" fontId="5" fillId="0" borderId="4" xfId="1" applyNumberFormat="1" applyFont="1" applyBorder="1" applyAlignment="1">
      <alignment horizontal="right" wrapText="1"/>
    </xf>
    <xf numFmtId="49" fontId="7" fillId="0" borderId="0" xfId="0" applyNumberFormat="1" applyFont="1" applyAlignment="1">
      <alignment horizontal="center" vertical="center"/>
    </xf>
    <xf numFmtId="167" fontId="7" fillId="0" borderId="0" xfId="1" applyNumberFormat="1" applyFont="1" applyAlignment="1">
      <alignment horizontal="center" vertical="center"/>
    </xf>
    <xf numFmtId="166" fontId="7" fillId="0" borderId="0" xfId="1" applyFont="1" applyAlignment="1">
      <alignment horizontal="center" vertical="center"/>
    </xf>
    <xf numFmtId="9" fontId="7" fillId="0" borderId="0" xfId="2" applyFont="1" applyAlignment="1">
      <alignment horizontal="center" vertical="center"/>
    </xf>
    <xf numFmtId="49" fontId="2" fillId="5" borderId="1" xfId="0" applyNumberFormat="1" applyFont="1" applyFill="1" applyBorder="1" applyAlignment="1">
      <alignment horizontal="center" vertical="center" wrapText="1"/>
    </xf>
    <xf numFmtId="167" fontId="0" fillId="0" borderId="1" xfId="1" applyNumberFormat="1" applyFont="1" applyBorder="1" applyAlignment="1">
      <alignment horizontal="center" vertical="center"/>
    </xf>
    <xf numFmtId="0" fontId="4" fillId="0" borderId="4" xfId="0" applyFont="1" applyBorder="1"/>
    <xf numFmtId="1" fontId="5" fillId="0" borderId="4" xfId="1" applyNumberFormat="1" applyFont="1" applyBorder="1" applyAlignment="1">
      <alignment horizontal="right" wrapText="1"/>
    </xf>
    <xf numFmtId="0" fontId="8" fillId="0" borderId="0" xfId="0" applyFont="1" applyAlignment="1">
      <alignment horizontal="justify" vertical="center"/>
    </xf>
    <xf numFmtId="167" fontId="9" fillId="0" borderId="4" xfId="1" applyNumberFormat="1" applyFont="1" applyBorder="1" applyAlignment="1">
      <alignment horizontal="center" vertical="center"/>
    </xf>
    <xf numFmtId="167" fontId="9" fillId="0" borderId="4" xfId="1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166" fontId="9" fillId="0" borderId="4" xfId="1" applyFont="1" applyBorder="1" applyAlignment="1">
      <alignment horizontal="center" vertical="center"/>
    </xf>
    <xf numFmtId="49" fontId="9" fillId="5" borderId="4" xfId="0" applyNumberFormat="1" applyFont="1" applyFill="1" applyBorder="1" applyAlignment="1">
      <alignment horizontal="center" vertical="center"/>
    </xf>
    <xf numFmtId="9" fontId="9" fillId="0" borderId="4" xfId="2" applyFont="1" applyBorder="1" applyAlignment="1">
      <alignment horizontal="center" vertical="center"/>
    </xf>
    <xf numFmtId="49" fontId="9" fillId="4" borderId="4" xfId="0" applyNumberFormat="1" applyFont="1" applyFill="1" applyBorder="1" applyAlignment="1">
      <alignment horizontal="center" vertical="center"/>
    </xf>
    <xf numFmtId="49" fontId="5" fillId="0" borderId="11" xfId="0" applyNumberFormat="1" applyFont="1" applyBorder="1" applyAlignment="1">
      <alignment horizontal="center" vertical="center" wrapText="1"/>
    </xf>
    <xf numFmtId="9" fontId="5" fillId="0" borderId="12" xfId="2" applyFont="1" applyBorder="1" applyAlignment="1">
      <alignment horizontal="center" vertical="center" wrapText="1"/>
    </xf>
    <xf numFmtId="166" fontId="5" fillId="0" borderId="12" xfId="1" applyFont="1" applyBorder="1" applyAlignment="1">
      <alignment horizontal="center" vertical="center" wrapText="1"/>
    </xf>
    <xf numFmtId="166" fontId="5" fillId="0" borderId="13" xfId="1" applyFont="1" applyBorder="1" applyAlignment="1">
      <alignment horizontal="center" vertical="center" wrapText="1"/>
    </xf>
    <xf numFmtId="165" fontId="9" fillId="0" borderId="4" xfId="3" applyFont="1" applyBorder="1" applyAlignment="1">
      <alignment horizontal="center" vertical="center"/>
    </xf>
    <xf numFmtId="166" fontId="9" fillId="7" borderId="4" xfId="1" applyFont="1" applyFill="1" applyBorder="1" applyAlignment="1">
      <alignment horizontal="center" vertical="center"/>
    </xf>
    <xf numFmtId="166" fontId="7" fillId="0" borderId="4" xfId="1" applyFont="1" applyBorder="1" applyAlignment="1">
      <alignment horizontal="center" vertical="center"/>
    </xf>
    <xf numFmtId="49" fontId="2" fillId="6" borderId="3" xfId="0" applyNumberFormat="1" applyFont="1" applyFill="1" applyBorder="1" applyAlignment="1">
      <alignment horizontal="center" vertical="center" wrapText="1"/>
    </xf>
    <xf numFmtId="49" fontId="2" fillId="6" borderId="10" xfId="0" applyNumberFormat="1" applyFont="1" applyFill="1" applyBorder="1" applyAlignment="1">
      <alignment horizontal="center" vertical="center" wrapText="1"/>
    </xf>
    <xf numFmtId="167" fontId="9" fillId="0" borderId="4" xfId="1" applyNumberFormat="1" applyFont="1" applyFill="1" applyBorder="1" applyAlignment="1">
      <alignment horizontal="center" vertical="center"/>
    </xf>
    <xf numFmtId="166" fontId="9" fillId="0" borderId="4" xfId="1" applyFont="1" applyFill="1" applyBorder="1" applyAlignment="1">
      <alignment horizontal="center" vertical="center"/>
    </xf>
    <xf numFmtId="9" fontId="9" fillId="0" borderId="4" xfId="2" applyFont="1" applyFill="1" applyBorder="1" applyAlignment="1">
      <alignment horizontal="center" vertical="center"/>
    </xf>
    <xf numFmtId="166" fontId="0" fillId="0" borderId="0" xfId="1" applyFont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167" fontId="0" fillId="0" borderId="0" xfId="1" applyNumberFormat="1" applyFont="1" applyFill="1" applyBorder="1" applyAlignment="1">
      <alignment horizontal="center" vertical="center"/>
    </xf>
    <xf numFmtId="167" fontId="0" fillId="0" borderId="0" xfId="1" applyNumberFormat="1" applyFont="1" applyFill="1" applyAlignment="1">
      <alignment horizontal="center" vertical="center"/>
    </xf>
    <xf numFmtId="166" fontId="0" fillId="0" borderId="0" xfId="1" applyFont="1" applyFill="1" applyAlignment="1">
      <alignment horizontal="center" vertical="center"/>
    </xf>
    <xf numFmtId="9" fontId="0" fillId="0" borderId="0" xfId="2" applyFont="1" applyFill="1" applyAlignment="1">
      <alignment horizontal="center" vertical="center"/>
    </xf>
    <xf numFmtId="167" fontId="9" fillId="0" borderId="0" xfId="1" applyNumberFormat="1" applyFont="1" applyAlignment="1">
      <alignment horizontal="center" vertical="center"/>
    </xf>
    <xf numFmtId="166" fontId="9" fillId="0" borderId="0" xfId="1" applyFont="1" applyAlignment="1">
      <alignment horizontal="center" vertical="center"/>
    </xf>
    <xf numFmtId="9" fontId="9" fillId="0" borderId="0" xfId="2" applyFont="1" applyAlignment="1">
      <alignment horizontal="center" vertical="center"/>
    </xf>
    <xf numFmtId="167" fontId="9" fillId="0" borderId="5" xfId="1" applyNumberFormat="1" applyFont="1" applyFill="1" applyBorder="1" applyAlignment="1">
      <alignment horizontal="center" vertical="center"/>
    </xf>
    <xf numFmtId="165" fontId="9" fillId="0" borderId="5" xfId="3" applyFont="1" applyFill="1" applyBorder="1" applyAlignment="1">
      <alignment horizontal="center" vertical="center"/>
    </xf>
    <xf numFmtId="166" fontId="9" fillId="0" borderId="5" xfId="1" applyFont="1" applyFill="1" applyBorder="1" applyAlignment="1">
      <alignment horizontal="center" vertical="center"/>
    </xf>
    <xf numFmtId="166" fontId="9" fillId="0" borderId="9" xfId="1" applyFont="1" applyFill="1" applyBorder="1" applyAlignment="1">
      <alignment horizontal="center" vertical="center"/>
    </xf>
    <xf numFmtId="49" fontId="10" fillId="5" borderId="1" xfId="0" applyNumberFormat="1" applyFont="1" applyFill="1" applyBorder="1" applyAlignment="1">
      <alignment horizontal="center" vertical="center" wrapText="1"/>
    </xf>
    <xf numFmtId="49" fontId="11" fillId="0" borderId="4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166" fontId="0" fillId="0" borderId="14" xfId="1" applyFont="1" applyBorder="1" applyAlignment="1">
      <alignment horizontal="left" vertical="center"/>
    </xf>
    <xf numFmtId="166" fontId="0" fillId="0" borderId="14" xfId="1" applyFont="1" applyBorder="1" applyAlignment="1">
      <alignment horizontal="center" vertical="center"/>
    </xf>
    <xf numFmtId="166" fontId="2" fillId="0" borderId="14" xfId="1" applyFont="1" applyBorder="1" applyAlignment="1">
      <alignment horizontal="left" vertical="center"/>
    </xf>
    <xf numFmtId="166" fontId="2" fillId="0" borderId="14" xfId="1" applyFont="1" applyBorder="1" applyAlignment="1">
      <alignment horizontal="center" vertical="center"/>
    </xf>
    <xf numFmtId="166" fontId="2" fillId="8" borderId="14" xfId="1" applyFont="1" applyFill="1" applyBorder="1" applyAlignment="1">
      <alignment horizontal="left" vertical="center"/>
    </xf>
    <xf numFmtId="166" fontId="2" fillId="8" borderId="14" xfId="1" applyFont="1" applyFill="1" applyBorder="1" applyAlignment="1">
      <alignment horizontal="center" vertical="center"/>
    </xf>
    <xf numFmtId="166" fontId="2" fillId="0" borderId="0" xfId="1" applyFont="1" applyAlignment="1">
      <alignment vertical="center" wrapText="1"/>
    </xf>
    <xf numFmtId="166" fontId="0" fillId="0" borderId="15" xfId="1" applyFont="1" applyBorder="1" applyAlignment="1">
      <alignment horizontal="left" vertical="center"/>
    </xf>
    <xf numFmtId="166" fontId="0" fillId="0" borderId="15" xfId="1" applyFont="1" applyBorder="1" applyAlignment="1">
      <alignment horizontal="center" vertical="center"/>
    </xf>
    <xf numFmtId="167" fontId="0" fillId="0" borderId="0" xfId="1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166" fontId="0" fillId="0" borderId="0" xfId="1" applyFont="1" applyFill="1" applyBorder="1" applyAlignment="1">
      <alignment horizontal="center" vertical="center"/>
    </xf>
    <xf numFmtId="166" fontId="2" fillId="0" borderId="0" xfId="1" applyFont="1" applyFill="1" applyBorder="1" applyAlignment="1">
      <alignment vertical="center" wrapText="1"/>
    </xf>
    <xf numFmtId="166" fontId="0" fillId="0" borderId="0" xfId="1" applyFont="1" applyFill="1" applyBorder="1" applyAlignment="1">
      <alignment horizontal="left" vertical="center"/>
    </xf>
    <xf numFmtId="166" fontId="2" fillId="0" borderId="0" xfId="1" applyFont="1" applyFill="1" applyBorder="1" applyAlignment="1">
      <alignment horizontal="left" vertical="center"/>
    </xf>
    <xf numFmtId="166" fontId="2" fillId="0" borderId="0" xfId="1" applyFont="1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0" fillId="0" borderId="0" xfId="4" applyFont="1" applyAlignment="1">
      <alignment horizontal="center" vertical="center"/>
    </xf>
    <xf numFmtId="166" fontId="2" fillId="0" borderId="0" xfId="1" applyFont="1" applyFill="1" applyBorder="1" applyAlignment="1">
      <alignment horizontal="center" vertical="center" wrapText="1"/>
    </xf>
    <xf numFmtId="167" fontId="2" fillId="6" borderId="3" xfId="1" applyNumberFormat="1" applyFont="1" applyFill="1" applyBorder="1" applyAlignment="1">
      <alignment horizontal="center" vertical="center" wrapText="1"/>
    </xf>
    <xf numFmtId="167" fontId="2" fillId="6" borderId="10" xfId="1" applyNumberFormat="1" applyFont="1" applyFill="1" applyBorder="1" applyAlignment="1">
      <alignment horizontal="center" vertical="center" wrapText="1"/>
    </xf>
    <xf numFmtId="166" fontId="2" fillId="6" borderId="3" xfId="1" applyFont="1" applyFill="1" applyBorder="1" applyAlignment="1">
      <alignment horizontal="center" vertical="center" wrapText="1"/>
    </xf>
    <xf numFmtId="166" fontId="2" fillId="6" borderId="10" xfId="1" applyFont="1" applyFill="1" applyBorder="1" applyAlignment="1">
      <alignment horizontal="center" vertical="center" wrapText="1"/>
    </xf>
    <xf numFmtId="49" fontId="2" fillId="6" borderId="3" xfId="0" applyNumberFormat="1" applyFont="1" applyFill="1" applyBorder="1" applyAlignment="1">
      <alignment horizontal="center" vertical="center" wrapText="1"/>
    </xf>
    <xf numFmtId="49" fontId="2" fillId="6" borderId="10" xfId="0" applyNumberFormat="1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horizontal="center" vertical="center"/>
    </xf>
    <xf numFmtId="49" fontId="4" fillId="2" borderId="7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/>
    </xf>
    <xf numFmtId="49" fontId="4" fillId="4" borderId="6" xfId="0" applyNumberFormat="1" applyFont="1" applyFill="1" applyBorder="1" applyAlignment="1">
      <alignment horizontal="center" vertical="center"/>
    </xf>
    <xf numFmtId="49" fontId="4" fillId="4" borderId="7" xfId="0" applyNumberFormat="1" applyFont="1" applyFill="1" applyBorder="1" applyAlignment="1">
      <alignment horizontal="center" vertical="center"/>
    </xf>
    <xf numFmtId="49" fontId="4" fillId="4" borderId="2" xfId="0" applyNumberFormat="1" applyFont="1" applyFill="1" applyBorder="1" applyAlignment="1">
      <alignment horizontal="center" vertical="center"/>
    </xf>
    <xf numFmtId="166" fontId="4" fillId="3" borderId="6" xfId="1" applyFont="1" applyFill="1" applyBorder="1" applyAlignment="1">
      <alignment horizontal="center" vertical="center"/>
    </xf>
    <xf numFmtId="166" fontId="4" fillId="3" borderId="7" xfId="1" applyFont="1" applyFill="1" applyBorder="1" applyAlignment="1">
      <alignment horizontal="center" vertical="center"/>
    </xf>
    <xf numFmtId="166" fontId="4" fillId="3" borderId="2" xfId="1" applyFont="1" applyFill="1" applyBorder="1" applyAlignment="1">
      <alignment horizontal="center" vertical="center"/>
    </xf>
    <xf numFmtId="49" fontId="2" fillId="6" borderId="8" xfId="0" applyNumberFormat="1" applyFont="1" applyFill="1" applyBorder="1" applyAlignment="1">
      <alignment horizontal="center" vertical="center" wrapText="1"/>
    </xf>
    <xf numFmtId="49" fontId="2" fillId="6" borderId="0" xfId="0" applyNumberFormat="1" applyFont="1" applyFill="1" applyAlignment="1">
      <alignment horizontal="center" vertical="center" wrapText="1"/>
    </xf>
    <xf numFmtId="166" fontId="2" fillId="7" borderId="14" xfId="1" applyFont="1" applyFill="1" applyBorder="1" applyAlignment="1">
      <alignment horizontal="center" vertical="center" wrapText="1"/>
    </xf>
    <xf numFmtId="1" fontId="6" fillId="0" borderId="4" xfId="0" applyNumberFormat="1" applyFont="1" applyBorder="1" applyAlignment="1">
      <alignment horizontal="center" vertical="center" wrapText="1"/>
    </xf>
  </cellXfs>
  <cellStyles count="5">
    <cellStyle name="Millares" xfId="4" builtinId="3"/>
    <cellStyle name="Millares [0]" xfId="1" builtinId="6"/>
    <cellStyle name="Moneda [0]" xfId="3" builtinId="7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P32"/>
  <sheetViews>
    <sheetView showGridLines="0" zoomScaleNormal="100" workbookViewId="0">
      <pane xSplit="1" ySplit="2" topLeftCell="B10" activePane="bottomRight" state="frozen"/>
      <selection pane="bottomRight" activeCell="E28" sqref="E28"/>
      <selection pane="bottomLeft" activeCell="A3" sqref="A3"/>
      <selection pane="topRight" activeCell="B1" sqref="B1"/>
    </sheetView>
  </sheetViews>
  <sheetFormatPr defaultColWidth="11.7109375" defaultRowHeight="15"/>
  <cols>
    <col min="1" max="1" width="19.85546875" style="10" customWidth="1"/>
    <col min="2" max="2" width="19.28515625" style="10" customWidth="1"/>
    <col min="3" max="3" width="20.85546875" style="10" customWidth="1"/>
    <col min="4" max="4" width="17" style="10" customWidth="1"/>
    <col min="5" max="5" width="19.7109375" style="10" customWidth="1"/>
    <col min="6" max="6" width="44" style="10" customWidth="1"/>
    <col min="7" max="7" width="11.140625" style="10" bestFit="1" customWidth="1"/>
    <col min="8" max="8" width="14" style="14" customWidth="1"/>
    <col min="9" max="10" width="13" style="14" customWidth="1"/>
    <col min="11" max="11" width="13" style="11" customWidth="1"/>
    <col min="12" max="12" width="13" style="14" customWidth="1"/>
    <col min="13" max="13" width="13" style="11" customWidth="1"/>
    <col min="14" max="14" width="18.85546875" style="11" bestFit="1" customWidth="1"/>
    <col min="15" max="15" width="13" style="14" customWidth="1"/>
    <col min="16" max="16" width="10.5703125" style="10" bestFit="1" customWidth="1"/>
    <col min="17" max="17" width="13.28515625" style="10" customWidth="1"/>
    <col min="18" max="18" width="9.5703125" style="13" bestFit="1" customWidth="1"/>
    <col min="19" max="19" width="6.28515625" style="13" bestFit="1" customWidth="1"/>
    <col min="20" max="20" width="15.42578125" style="11" bestFit="1" customWidth="1"/>
    <col min="21" max="21" width="14" style="11" customWidth="1"/>
    <col min="22" max="22" width="15" style="11" bestFit="1" customWidth="1"/>
    <col min="23" max="23" width="15.85546875" style="11" customWidth="1"/>
    <col min="24" max="24" width="9.5703125" style="13" bestFit="1" customWidth="1"/>
    <col min="25" max="25" width="5.7109375" style="13" bestFit="1" customWidth="1"/>
    <col min="26" max="26" width="14.85546875" style="11" bestFit="1" customWidth="1"/>
    <col min="27" max="27" width="15" style="11" bestFit="1" customWidth="1"/>
    <col min="28" max="28" width="15.85546875" style="11" customWidth="1"/>
    <col min="29" max="29" width="23.85546875" style="11" customWidth="1"/>
    <col min="30" max="30" width="12.42578125" style="11" bestFit="1" customWidth="1"/>
    <col min="31" max="31" width="13.85546875" style="10" customWidth="1"/>
    <col min="32" max="32" width="14.85546875" style="11" bestFit="1" customWidth="1"/>
    <col min="33" max="33" width="24.7109375" style="11" bestFit="1" customWidth="1"/>
    <col min="34" max="34" width="16.85546875" style="11" customWidth="1"/>
    <col min="35" max="35" width="14.28515625" style="11" bestFit="1" customWidth="1"/>
    <col min="36" max="36" width="22" style="11" bestFit="1" customWidth="1"/>
    <col min="37" max="37" width="24.140625" style="11" bestFit="1" customWidth="1"/>
    <col min="38" max="38" width="11.7109375" style="61"/>
    <col min="39" max="41" width="11.7109375" style="10"/>
    <col min="42" max="42" width="84.42578125" style="10" customWidth="1"/>
    <col min="43" max="16384" width="11.7109375" style="10"/>
  </cols>
  <sheetData>
    <row r="1" spans="1:42" ht="15.75" thickBot="1">
      <c r="A1" s="89" t="s">
        <v>0</v>
      </c>
      <c r="B1" s="89" t="s">
        <v>1</v>
      </c>
      <c r="C1" s="89" t="s">
        <v>2</v>
      </c>
      <c r="D1" s="89" t="s">
        <v>3</v>
      </c>
      <c r="E1" s="100" t="s">
        <v>4</v>
      </c>
      <c r="F1" s="89" t="s">
        <v>5</v>
      </c>
      <c r="G1" s="41" t="s">
        <v>6</v>
      </c>
      <c r="H1" s="85" t="s">
        <v>7</v>
      </c>
      <c r="I1" s="85" t="s">
        <v>8</v>
      </c>
      <c r="J1" s="85" t="s">
        <v>9</v>
      </c>
      <c r="K1" s="87" t="s">
        <v>10</v>
      </c>
      <c r="L1" s="85" t="s">
        <v>11</v>
      </c>
      <c r="M1" s="87" t="s">
        <v>12</v>
      </c>
      <c r="N1" s="87" t="s">
        <v>13</v>
      </c>
      <c r="O1" s="85" t="s">
        <v>14</v>
      </c>
      <c r="P1" s="89" t="s">
        <v>15</v>
      </c>
      <c r="Q1" s="91" t="s">
        <v>16</v>
      </c>
      <c r="R1" s="92"/>
      <c r="S1" s="92"/>
      <c r="T1" s="92"/>
      <c r="U1" s="92"/>
      <c r="V1" s="92"/>
      <c r="W1" s="93"/>
      <c r="X1" s="94" t="s">
        <v>17</v>
      </c>
      <c r="Y1" s="95"/>
      <c r="Z1" s="95"/>
      <c r="AA1" s="95"/>
      <c r="AB1" s="95"/>
      <c r="AC1" s="95"/>
      <c r="AD1" s="96"/>
      <c r="AE1" s="97" t="s">
        <v>18</v>
      </c>
      <c r="AF1" s="98"/>
      <c r="AG1" s="98"/>
      <c r="AH1" s="98"/>
      <c r="AI1" s="98"/>
      <c r="AJ1" s="98"/>
      <c r="AK1" s="99"/>
    </row>
    <row r="2" spans="1:42" s="12" customFormat="1" ht="25.5">
      <c r="A2" s="90"/>
      <c r="B2" s="90"/>
      <c r="C2" s="90"/>
      <c r="D2" s="90"/>
      <c r="E2" s="101"/>
      <c r="F2" s="90"/>
      <c r="G2" s="42" t="s">
        <v>19</v>
      </c>
      <c r="H2" s="86"/>
      <c r="I2" s="86"/>
      <c r="J2" s="86"/>
      <c r="K2" s="88"/>
      <c r="L2" s="86"/>
      <c r="M2" s="88"/>
      <c r="N2" s="88"/>
      <c r="O2" s="86"/>
      <c r="P2" s="90"/>
      <c r="Q2" s="34" t="s">
        <v>20</v>
      </c>
      <c r="R2" s="35" t="s">
        <v>21</v>
      </c>
      <c r="S2" s="35" t="s">
        <v>22</v>
      </c>
      <c r="T2" s="36" t="s">
        <v>23</v>
      </c>
      <c r="U2" s="36" t="s">
        <v>24</v>
      </c>
      <c r="V2" s="36" t="s">
        <v>25</v>
      </c>
      <c r="W2" s="36" t="s">
        <v>26</v>
      </c>
      <c r="X2" s="35" t="s">
        <v>21</v>
      </c>
      <c r="Y2" s="35" t="s">
        <v>27</v>
      </c>
      <c r="Z2" s="36" t="s">
        <v>23</v>
      </c>
      <c r="AA2" s="36" t="s">
        <v>24</v>
      </c>
      <c r="AB2" s="36" t="s">
        <v>25</v>
      </c>
      <c r="AC2" s="36" t="s">
        <v>26</v>
      </c>
      <c r="AD2" s="37" t="s">
        <v>28</v>
      </c>
      <c r="AE2" s="35" t="s">
        <v>29</v>
      </c>
      <c r="AF2" s="36" t="s">
        <v>23</v>
      </c>
      <c r="AG2" s="36" t="s">
        <v>24</v>
      </c>
      <c r="AH2" s="36" t="s">
        <v>25</v>
      </c>
      <c r="AI2" s="36" t="s">
        <v>26</v>
      </c>
      <c r="AJ2" s="37" t="s">
        <v>28</v>
      </c>
      <c r="AK2" s="37" t="s">
        <v>30</v>
      </c>
      <c r="AL2" s="62"/>
      <c r="AP2" s="10"/>
    </row>
    <row r="3" spans="1:42" s="29" customFormat="1">
      <c r="A3" s="76" t="s">
        <v>31</v>
      </c>
      <c r="B3" s="28" t="s">
        <v>32</v>
      </c>
      <c r="C3" s="28" t="s">
        <v>33</v>
      </c>
      <c r="D3" s="28" t="s">
        <v>32</v>
      </c>
      <c r="E3" s="28" t="s">
        <v>34</v>
      </c>
      <c r="F3" s="31" t="s">
        <v>35</v>
      </c>
      <c r="G3" s="31" t="s">
        <v>36</v>
      </c>
      <c r="H3" s="26">
        <v>659705.41</v>
      </c>
      <c r="I3" s="26">
        <v>17000</v>
      </c>
      <c r="J3" s="26">
        <v>461.79</v>
      </c>
      <c r="K3" s="30">
        <v>0</v>
      </c>
      <c r="L3" s="26">
        <f>I3+J3+K3</f>
        <v>17461.79</v>
      </c>
      <c r="M3" s="30">
        <v>0</v>
      </c>
      <c r="N3" s="26">
        <f>H3+I3+J3-K3</f>
        <v>677167.20000000007</v>
      </c>
      <c r="O3" s="26">
        <v>3944.04</v>
      </c>
      <c r="P3" s="28" t="s">
        <v>37</v>
      </c>
      <c r="Q3" s="28" t="s">
        <v>38</v>
      </c>
      <c r="R3" s="32">
        <v>0</v>
      </c>
      <c r="S3" s="32">
        <v>0</v>
      </c>
      <c r="T3" s="30">
        <f>N3*O3</f>
        <v>2670774523.4880004</v>
      </c>
      <c r="U3" s="30">
        <f>T3*R3</f>
        <v>0</v>
      </c>
      <c r="V3" s="30">
        <f t="shared" ref="V3:V4" si="0">T3+U3</f>
        <v>2670774523.4880004</v>
      </c>
      <c r="W3" s="30">
        <f>V3*S3</f>
        <v>0</v>
      </c>
      <c r="X3" s="32">
        <v>0.1</v>
      </c>
      <c r="Y3" s="32">
        <v>0</v>
      </c>
      <c r="Z3" s="30">
        <f>T3</f>
        <v>2670774523.4880004</v>
      </c>
      <c r="AA3" s="38">
        <f>MROUND((T3*X3),1000)</f>
        <v>267077000</v>
      </c>
      <c r="AB3" s="30">
        <f>V3+AA3</f>
        <v>2937851523.4880004</v>
      </c>
      <c r="AC3" s="30">
        <f>MROUND((AB3*Y3),1000)</f>
        <v>0</v>
      </c>
      <c r="AD3" s="30">
        <f>MROUND(((AA3+AC3)*10%),1000)</f>
        <v>26708000</v>
      </c>
      <c r="AE3" s="28" t="s">
        <v>39</v>
      </c>
      <c r="AF3" s="30">
        <f>T3</f>
        <v>2670774523.4880004</v>
      </c>
      <c r="AG3" s="30">
        <f>AA3-U3</f>
        <v>267077000</v>
      </c>
      <c r="AH3" s="30">
        <f>AF3+AG3</f>
        <v>2937851523.4880004</v>
      </c>
      <c r="AI3" s="30">
        <f>AC3-W3</f>
        <v>0</v>
      </c>
      <c r="AJ3" s="30">
        <f>AD3</f>
        <v>26708000</v>
      </c>
      <c r="AK3" s="39">
        <f>AG3+AJ3+AI3</f>
        <v>293785000</v>
      </c>
      <c r="AL3" s="63"/>
      <c r="AP3" s="65" t="str">
        <f>"Declaración de importación con aceptación No. "&amp;A3&amp;" del "&amp;B3&amp;" autoadhesivo No. "&amp;C3&amp;" del importador LABORATORIOS DELTA S.A.S con NIT 811.009.393 "&amp;" y declarante "&amp;F3&amp;" con NIT "&amp;G3</f>
        <v>Declaración de importación con aceptación No. 482022000067076 del 02/02/2022 autoadhesivo No. 92482200408525 del importador LABORATORIOS DELTA S.A.S con NIT 811.009.393  y declarante AGENCIA DE ADUANAS SIN LIMITE NIVEL 2 con NIT 800.171.746</v>
      </c>
    </row>
    <row r="4" spans="1:42" s="29" customFormat="1">
      <c r="A4" s="76" t="s">
        <v>40</v>
      </c>
      <c r="B4" s="28" t="s">
        <v>41</v>
      </c>
      <c r="C4" s="28" t="s">
        <v>42</v>
      </c>
      <c r="D4" s="28" t="s">
        <v>41</v>
      </c>
      <c r="E4" s="28" t="s">
        <v>43</v>
      </c>
      <c r="F4" s="31" t="s">
        <v>35</v>
      </c>
      <c r="G4" s="31" t="s">
        <v>36</v>
      </c>
      <c r="H4" s="26">
        <v>597119.28</v>
      </c>
      <c r="I4" s="26">
        <v>18000</v>
      </c>
      <c r="J4" s="26">
        <v>1200</v>
      </c>
      <c r="K4" s="30"/>
      <c r="L4" s="26">
        <f t="shared" ref="L4:L18" si="1">I4+J4+K4</f>
        <v>19200</v>
      </c>
      <c r="M4" s="30">
        <v>0</v>
      </c>
      <c r="N4" s="26">
        <f t="shared" ref="N4:N18" si="2">H4+I4+J4-K4</f>
        <v>616319.28</v>
      </c>
      <c r="O4" s="26">
        <v>3917.75</v>
      </c>
      <c r="P4" s="28" t="s">
        <v>37</v>
      </c>
      <c r="Q4" s="28" t="s">
        <v>38</v>
      </c>
      <c r="R4" s="32">
        <v>0</v>
      </c>
      <c r="S4" s="32">
        <v>0</v>
      </c>
      <c r="T4" s="30">
        <f t="shared" ref="T4:T18" si="3">N4*O4</f>
        <v>2414584859.2200003</v>
      </c>
      <c r="U4" s="30">
        <f t="shared" ref="U4:U18" si="4">T4*R4</f>
        <v>0</v>
      </c>
      <c r="V4" s="30">
        <f t="shared" si="0"/>
        <v>2414584859.2200003</v>
      </c>
      <c r="W4" s="30">
        <f t="shared" ref="W4:W18" si="5">V4*S4</f>
        <v>0</v>
      </c>
      <c r="X4" s="32">
        <v>0.1</v>
      </c>
      <c r="Y4" s="32">
        <v>0</v>
      </c>
      <c r="Z4" s="30">
        <f t="shared" ref="Z4:Z18" si="6">T4</f>
        <v>2414584859.2200003</v>
      </c>
      <c r="AA4" s="38">
        <f t="shared" ref="AA4:AA18" si="7">MROUND((T4*X4),1000)</f>
        <v>241458000</v>
      </c>
      <c r="AB4" s="30">
        <f t="shared" ref="AB4" si="8">V4+AA4</f>
        <v>2656042859.2200003</v>
      </c>
      <c r="AC4" s="30">
        <f t="shared" ref="AC4:AC18" si="9">MROUND((AB4*Y4),1000)</f>
        <v>0</v>
      </c>
      <c r="AD4" s="30">
        <f t="shared" ref="AD4:AD18" si="10">MROUND(((AA4+AC4)*10%),1000)</f>
        <v>24146000</v>
      </c>
      <c r="AE4" s="28" t="s">
        <v>39</v>
      </c>
      <c r="AF4" s="30">
        <f t="shared" ref="AF4:AF18" si="11">T4</f>
        <v>2414584859.2200003</v>
      </c>
      <c r="AG4" s="30">
        <f t="shared" ref="AG4:AG18" si="12">AA4-U4</f>
        <v>241458000</v>
      </c>
      <c r="AH4" s="30">
        <f t="shared" ref="AH4:AH18" si="13">AF4+AG4</f>
        <v>2656042859.2200003</v>
      </c>
      <c r="AI4" s="30">
        <f t="shared" ref="AI4:AI18" si="14">AC4-W4</f>
        <v>0</v>
      </c>
      <c r="AJ4" s="30">
        <f t="shared" ref="AJ4:AJ18" si="15">AD4</f>
        <v>24146000</v>
      </c>
      <c r="AK4" s="39">
        <f t="shared" ref="AK4:AK18" si="16">AG4+AJ4+AI4</f>
        <v>265604000</v>
      </c>
      <c r="AL4" s="63"/>
      <c r="AP4" s="65" t="str">
        <f t="shared" ref="AP4:AP18" si="17">"Declaración de importación con aceptación No. "&amp;A4&amp;" del "&amp;B4&amp;" autoadhesivo No. "&amp;C4&amp;" del importador LABORATORIOS DELTA S.A.S con NIT 811.009.393 "&amp;" y declarante "&amp;F4&amp;" con NIT "&amp;G4</f>
        <v>Declaración de importación con aceptación No. 482022000096120 del 16/02/2022 autoadhesivo No. 92482200575367 del importador LABORATORIOS DELTA S.A.S con NIT 811.009.393  y declarante AGENCIA DE ADUANAS SIN LIMITE NIVEL 2 con NIT 800.171.746</v>
      </c>
    </row>
    <row r="5" spans="1:42" s="29" customFormat="1">
      <c r="A5" s="76" t="s">
        <v>44</v>
      </c>
      <c r="B5" s="28" t="s">
        <v>41</v>
      </c>
      <c r="C5" s="28" t="s">
        <v>45</v>
      </c>
      <c r="D5" s="28" t="s">
        <v>41</v>
      </c>
      <c r="E5" s="28" t="s">
        <v>46</v>
      </c>
      <c r="F5" s="31" t="s">
        <v>35</v>
      </c>
      <c r="G5" s="31" t="s">
        <v>36</v>
      </c>
      <c r="H5" s="26">
        <v>705857.41</v>
      </c>
      <c r="I5" s="26">
        <v>16000</v>
      </c>
      <c r="J5" s="26">
        <v>494.09</v>
      </c>
      <c r="K5" s="30">
        <v>0</v>
      </c>
      <c r="L5" s="26">
        <f t="shared" si="1"/>
        <v>16494.09</v>
      </c>
      <c r="M5" s="30">
        <v>0</v>
      </c>
      <c r="N5" s="26">
        <f t="shared" si="2"/>
        <v>722351.5</v>
      </c>
      <c r="O5" s="26">
        <v>3917.75</v>
      </c>
      <c r="P5" s="28" t="s">
        <v>37</v>
      </c>
      <c r="Q5" s="28" t="s">
        <v>38</v>
      </c>
      <c r="R5" s="32">
        <v>0</v>
      </c>
      <c r="S5" s="32">
        <v>0</v>
      </c>
      <c r="T5" s="30">
        <f t="shared" si="3"/>
        <v>2829992589.125</v>
      </c>
      <c r="U5" s="30">
        <f t="shared" si="4"/>
        <v>0</v>
      </c>
      <c r="V5" s="30">
        <f>T5+U5</f>
        <v>2829992589.125</v>
      </c>
      <c r="W5" s="30">
        <f t="shared" si="5"/>
        <v>0</v>
      </c>
      <c r="X5" s="32">
        <v>0.1</v>
      </c>
      <c r="Y5" s="32">
        <v>0</v>
      </c>
      <c r="Z5" s="30">
        <f>T5</f>
        <v>2829992589.125</v>
      </c>
      <c r="AA5" s="38">
        <f t="shared" si="7"/>
        <v>282999000</v>
      </c>
      <c r="AB5" s="30">
        <f>V5+AA5</f>
        <v>3112991589.125</v>
      </c>
      <c r="AC5" s="30">
        <f t="shared" si="9"/>
        <v>0</v>
      </c>
      <c r="AD5" s="30">
        <f t="shared" si="10"/>
        <v>28300000</v>
      </c>
      <c r="AE5" s="28" t="s">
        <v>39</v>
      </c>
      <c r="AF5" s="30">
        <f t="shared" si="11"/>
        <v>2829992589.125</v>
      </c>
      <c r="AG5" s="30">
        <f t="shared" si="12"/>
        <v>282999000</v>
      </c>
      <c r="AH5" s="30">
        <f t="shared" si="13"/>
        <v>3112991589.125</v>
      </c>
      <c r="AI5" s="30">
        <f t="shared" si="14"/>
        <v>0</v>
      </c>
      <c r="AJ5" s="30">
        <f t="shared" si="15"/>
        <v>28300000</v>
      </c>
      <c r="AK5" s="39">
        <f t="shared" si="16"/>
        <v>311299000</v>
      </c>
      <c r="AL5" s="63"/>
      <c r="AP5" s="65" t="str">
        <f t="shared" si="17"/>
        <v>Declaración de importación con aceptación No. 482022000096193 del 16/02/2022 autoadhesivo No. 92482200575976 del importador LABORATORIOS DELTA S.A.S con NIT 811.009.393  y declarante AGENCIA DE ADUANAS SIN LIMITE NIVEL 2 con NIT 800.171.746</v>
      </c>
    </row>
    <row r="6" spans="1:42" s="29" customFormat="1">
      <c r="A6" s="76" t="s">
        <v>47</v>
      </c>
      <c r="B6" s="28" t="s">
        <v>41</v>
      </c>
      <c r="C6" s="28" t="s">
        <v>48</v>
      </c>
      <c r="D6" s="28" t="s">
        <v>41</v>
      </c>
      <c r="E6" s="28" t="s">
        <v>49</v>
      </c>
      <c r="F6" s="31" t="s">
        <v>35</v>
      </c>
      <c r="G6" s="31" t="s">
        <v>36</v>
      </c>
      <c r="H6" s="26">
        <v>710606.28</v>
      </c>
      <c r="I6" s="26">
        <v>16000</v>
      </c>
      <c r="J6" s="26">
        <v>497.42</v>
      </c>
      <c r="K6" s="30"/>
      <c r="L6" s="26">
        <f t="shared" si="1"/>
        <v>16497.419999999998</v>
      </c>
      <c r="M6" s="30">
        <v>0</v>
      </c>
      <c r="N6" s="26">
        <f t="shared" si="2"/>
        <v>727103.70000000007</v>
      </c>
      <c r="O6" s="26">
        <v>3917.75</v>
      </c>
      <c r="P6" s="28" t="s">
        <v>37</v>
      </c>
      <c r="Q6" s="28" t="s">
        <v>38</v>
      </c>
      <c r="R6" s="32">
        <v>0</v>
      </c>
      <c r="S6" s="32">
        <v>0</v>
      </c>
      <c r="T6" s="30">
        <f t="shared" si="3"/>
        <v>2848610520.6750002</v>
      </c>
      <c r="U6" s="30">
        <f t="shared" si="4"/>
        <v>0</v>
      </c>
      <c r="V6" s="30">
        <f t="shared" ref="V6:V18" si="18">T6+U6</f>
        <v>2848610520.6750002</v>
      </c>
      <c r="W6" s="30">
        <f t="shared" si="5"/>
        <v>0</v>
      </c>
      <c r="X6" s="32">
        <v>0.1</v>
      </c>
      <c r="Y6" s="32">
        <v>0</v>
      </c>
      <c r="Z6" s="30">
        <f t="shared" si="6"/>
        <v>2848610520.6750002</v>
      </c>
      <c r="AA6" s="38">
        <f t="shared" si="7"/>
        <v>284861000</v>
      </c>
      <c r="AB6" s="30">
        <f t="shared" ref="AB6:AB18" si="19">V6+AA6</f>
        <v>3133471520.6750002</v>
      </c>
      <c r="AC6" s="30">
        <f t="shared" si="9"/>
        <v>0</v>
      </c>
      <c r="AD6" s="30">
        <f t="shared" si="10"/>
        <v>28486000</v>
      </c>
      <c r="AE6" s="28" t="s">
        <v>39</v>
      </c>
      <c r="AF6" s="30">
        <f t="shared" si="11"/>
        <v>2848610520.6750002</v>
      </c>
      <c r="AG6" s="30">
        <f t="shared" si="12"/>
        <v>284861000</v>
      </c>
      <c r="AH6" s="30">
        <f t="shared" si="13"/>
        <v>3133471520.6750002</v>
      </c>
      <c r="AI6" s="30">
        <f t="shared" si="14"/>
        <v>0</v>
      </c>
      <c r="AJ6" s="30">
        <f t="shared" si="15"/>
        <v>28486000</v>
      </c>
      <c r="AK6" s="39">
        <f t="shared" si="16"/>
        <v>313347000</v>
      </c>
      <c r="AL6" s="63"/>
      <c r="AP6" s="65" t="str">
        <f t="shared" si="17"/>
        <v>Declaración de importación con aceptación No. 482022000096212 del 16/02/2022 autoadhesivo No. 92482200576064 del importador LABORATORIOS DELTA S.A.S con NIT 811.009.393  y declarante AGENCIA DE ADUANAS SIN LIMITE NIVEL 2 con NIT 800.171.746</v>
      </c>
    </row>
    <row r="7" spans="1:42" s="29" customFormat="1">
      <c r="A7" s="76" t="s">
        <v>50</v>
      </c>
      <c r="B7" s="28" t="s">
        <v>51</v>
      </c>
      <c r="C7" s="28" t="s">
        <v>52</v>
      </c>
      <c r="D7" s="28" t="s">
        <v>51</v>
      </c>
      <c r="E7" s="28" t="s">
        <v>53</v>
      </c>
      <c r="F7" s="31" t="s">
        <v>35</v>
      </c>
      <c r="G7" s="31" t="s">
        <v>36</v>
      </c>
      <c r="H7" s="26">
        <v>1551266.84</v>
      </c>
      <c r="I7" s="26">
        <v>32000</v>
      </c>
      <c r="J7" s="26">
        <v>1085.8800000000001</v>
      </c>
      <c r="K7" s="30"/>
      <c r="L7" s="26">
        <f t="shared" si="1"/>
        <v>33085.879999999997</v>
      </c>
      <c r="M7" s="30">
        <v>0</v>
      </c>
      <c r="N7" s="26">
        <f t="shared" si="2"/>
        <v>1584352.72</v>
      </c>
      <c r="O7" s="26">
        <v>3816.43</v>
      </c>
      <c r="P7" s="28" t="s">
        <v>37</v>
      </c>
      <c r="Q7" s="28" t="s">
        <v>38</v>
      </c>
      <c r="R7" s="32">
        <v>0</v>
      </c>
      <c r="S7" s="32">
        <v>0</v>
      </c>
      <c r="T7" s="30">
        <f t="shared" si="3"/>
        <v>6046571251.1896</v>
      </c>
      <c r="U7" s="30">
        <f t="shared" si="4"/>
        <v>0</v>
      </c>
      <c r="V7" s="30">
        <f t="shared" si="18"/>
        <v>6046571251.1896</v>
      </c>
      <c r="W7" s="30">
        <f t="shared" si="5"/>
        <v>0</v>
      </c>
      <c r="X7" s="32">
        <v>0.1</v>
      </c>
      <c r="Y7" s="32">
        <v>0</v>
      </c>
      <c r="Z7" s="30">
        <f t="shared" si="6"/>
        <v>6046571251.1896</v>
      </c>
      <c r="AA7" s="38">
        <f t="shared" si="7"/>
        <v>604657000</v>
      </c>
      <c r="AB7" s="30">
        <f t="shared" si="19"/>
        <v>6651228251.1896</v>
      </c>
      <c r="AC7" s="30">
        <f t="shared" si="9"/>
        <v>0</v>
      </c>
      <c r="AD7" s="30">
        <f t="shared" si="10"/>
        <v>60466000</v>
      </c>
      <c r="AE7" s="28" t="s">
        <v>39</v>
      </c>
      <c r="AF7" s="30">
        <f t="shared" si="11"/>
        <v>6046571251.1896</v>
      </c>
      <c r="AG7" s="30">
        <f t="shared" si="12"/>
        <v>604657000</v>
      </c>
      <c r="AH7" s="30">
        <f t="shared" si="13"/>
        <v>6651228251.1896</v>
      </c>
      <c r="AI7" s="30">
        <f t="shared" si="14"/>
        <v>0</v>
      </c>
      <c r="AJ7" s="30">
        <f t="shared" si="15"/>
        <v>60466000</v>
      </c>
      <c r="AK7" s="39">
        <f t="shared" si="16"/>
        <v>665123000</v>
      </c>
      <c r="AL7" s="63"/>
      <c r="AP7" s="65" t="str">
        <f t="shared" si="17"/>
        <v>Declaración de importación con aceptación No. 482022000167314 del 22/03/2022 autoadhesivo No. 92482200988184 del importador LABORATORIOS DELTA S.A.S con NIT 811.009.393  y declarante AGENCIA DE ADUANAS SIN LIMITE NIVEL 2 con NIT 800.171.746</v>
      </c>
    </row>
    <row r="8" spans="1:42" s="29" customFormat="1">
      <c r="A8" s="76" t="s">
        <v>54</v>
      </c>
      <c r="B8" s="28" t="s">
        <v>55</v>
      </c>
      <c r="C8" s="28" t="s">
        <v>56</v>
      </c>
      <c r="D8" s="28" t="s">
        <v>55</v>
      </c>
      <c r="E8" s="28" t="s">
        <v>57</v>
      </c>
      <c r="F8" s="31" t="s">
        <v>58</v>
      </c>
      <c r="G8" s="31" t="s">
        <v>36</v>
      </c>
      <c r="H8" s="26">
        <v>718389.13</v>
      </c>
      <c r="I8" s="26">
        <v>15500</v>
      </c>
      <c r="J8" s="26">
        <v>502.87</v>
      </c>
      <c r="K8" s="30"/>
      <c r="L8" s="26">
        <f t="shared" si="1"/>
        <v>16002.87</v>
      </c>
      <c r="M8" s="30">
        <v>0</v>
      </c>
      <c r="N8" s="26">
        <f t="shared" si="2"/>
        <v>734392</v>
      </c>
      <c r="O8" s="26">
        <v>4086.08</v>
      </c>
      <c r="P8" s="28" t="s">
        <v>37</v>
      </c>
      <c r="Q8" s="28" t="s">
        <v>38</v>
      </c>
      <c r="R8" s="32">
        <v>0</v>
      </c>
      <c r="S8" s="32">
        <v>0</v>
      </c>
      <c r="T8" s="30">
        <f t="shared" si="3"/>
        <v>3000784463.3600001</v>
      </c>
      <c r="U8" s="30">
        <f t="shared" si="4"/>
        <v>0</v>
      </c>
      <c r="V8" s="30">
        <f t="shared" si="18"/>
        <v>3000784463.3600001</v>
      </c>
      <c r="W8" s="30">
        <f t="shared" si="5"/>
        <v>0</v>
      </c>
      <c r="X8" s="32">
        <v>0.1</v>
      </c>
      <c r="Y8" s="32">
        <v>0</v>
      </c>
      <c r="Z8" s="30">
        <f t="shared" si="6"/>
        <v>3000784463.3600001</v>
      </c>
      <c r="AA8" s="38">
        <f t="shared" si="7"/>
        <v>300078000</v>
      </c>
      <c r="AB8" s="30">
        <f t="shared" si="19"/>
        <v>3300862463.3600001</v>
      </c>
      <c r="AC8" s="30">
        <f t="shared" si="9"/>
        <v>0</v>
      </c>
      <c r="AD8" s="30">
        <f t="shared" si="10"/>
        <v>30008000</v>
      </c>
      <c r="AE8" s="28" t="s">
        <v>39</v>
      </c>
      <c r="AF8" s="30">
        <f t="shared" si="11"/>
        <v>3000784463.3600001</v>
      </c>
      <c r="AG8" s="30">
        <f t="shared" si="12"/>
        <v>300078000</v>
      </c>
      <c r="AH8" s="30">
        <f t="shared" si="13"/>
        <v>3300862463.3600001</v>
      </c>
      <c r="AI8" s="30">
        <f t="shared" si="14"/>
        <v>0</v>
      </c>
      <c r="AJ8" s="30">
        <f t="shared" si="15"/>
        <v>30008000</v>
      </c>
      <c r="AK8" s="39">
        <f t="shared" si="16"/>
        <v>330086000</v>
      </c>
      <c r="AL8" s="63"/>
      <c r="AP8" s="65" t="str">
        <f t="shared" si="17"/>
        <v>Declaración de importación con aceptación No. 482022000286068 del 11/05/2022 autoadhesivo No. 92482201700131 del importador LABORATORIOS DELTA S.A.S con NIT 811.009.393  y declarante AGENCIA DE ADUANAS SIN LIMITE SAS NIVEL 2 con NIT 800.171.746</v>
      </c>
    </row>
    <row r="9" spans="1:42" s="29" customFormat="1">
      <c r="A9" s="76" t="s">
        <v>59</v>
      </c>
      <c r="B9" s="28" t="s">
        <v>55</v>
      </c>
      <c r="C9" s="28" t="s">
        <v>60</v>
      </c>
      <c r="D9" s="28" t="s">
        <v>55</v>
      </c>
      <c r="E9" s="28" t="s">
        <v>61</v>
      </c>
      <c r="F9" s="31" t="s">
        <v>58</v>
      </c>
      <c r="G9" s="31" t="s">
        <v>36</v>
      </c>
      <c r="H9" s="26">
        <v>1005390.23</v>
      </c>
      <c r="I9" s="26">
        <v>15500</v>
      </c>
      <c r="J9" s="26">
        <v>703.77</v>
      </c>
      <c r="K9" s="30"/>
      <c r="L9" s="26">
        <f t="shared" si="1"/>
        <v>16203.77</v>
      </c>
      <c r="M9" s="30">
        <v>0</v>
      </c>
      <c r="N9" s="26">
        <f t="shared" si="2"/>
        <v>1021594</v>
      </c>
      <c r="O9" s="26">
        <v>4086.08</v>
      </c>
      <c r="P9" s="28" t="s">
        <v>37</v>
      </c>
      <c r="Q9" s="28" t="s">
        <v>38</v>
      </c>
      <c r="R9" s="32">
        <v>0</v>
      </c>
      <c r="S9" s="32">
        <v>0</v>
      </c>
      <c r="T9" s="30">
        <f t="shared" si="3"/>
        <v>4174314811.52</v>
      </c>
      <c r="U9" s="30">
        <f t="shared" si="4"/>
        <v>0</v>
      </c>
      <c r="V9" s="30">
        <f t="shared" si="18"/>
        <v>4174314811.52</v>
      </c>
      <c r="W9" s="30">
        <f t="shared" si="5"/>
        <v>0</v>
      </c>
      <c r="X9" s="32">
        <v>0.1</v>
      </c>
      <c r="Y9" s="32">
        <v>0</v>
      </c>
      <c r="Z9" s="30">
        <f t="shared" si="6"/>
        <v>4174314811.52</v>
      </c>
      <c r="AA9" s="38">
        <f t="shared" si="7"/>
        <v>417431000</v>
      </c>
      <c r="AB9" s="30">
        <f t="shared" si="19"/>
        <v>4591745811.5200005</v>
      </c>
      <c r="AC9" s="30">
        <f t="shared" si="9"/>
        <v>0</v>
      </c>
      <c r="AD9" s="30">
        <f t="shared" si="10"/>
        <v>41743000</v>
      </c>
      <c r="AE9" s="28" t="s">
        <v>39</v>
      </c>
      <c r="AF9" s="30">
        <f t="shared" si="11"/>
        <v>4174314811.52</v>
      </c>
      <c r="AG9" s="30">
        <f t="shared" si="12"/>
        <v>417431000</v>
      </c>
      <c r="AH9" s="30">
        <f t="shared" si="13"/>
        <v>4591745811.5200005</v>
      </c>
      <c r="AI9" s="30">
        <f t="shared" si="14"/>
        <v>0</v>
      </c>
      <c r="AJ9" s="30">
        <f t="shared" si="15"/>
        <v>41743000</v>
      </c>
      <c r="AK9" s="39">
        <f t="shared" si="16"/>
        <v>459174000</v>
      </c>
      <c r="AL9" s="63"/>
      <c r="AP9" s="65" t="str">
        <f t="shared" si="17"/>
        <v>Declaración de importación con aceptación No. 482022000286035 del 11/05/2022 autoadhesivo No. 92482201700050 del importador LABORATORIOS DELTA S.A.S con NIT 811.009.393  y declarante AGENCIA DE ADUANAS SIN LIMITE SAS NIVEL 2 con NIT 800.171.746</v>
      </c>
    </row>
    <row r="10" spans="1:42" s="29" customFormat="1">
      <c r="A10" s="76" t="s">
        <v>62</v>
      </c>
      <c r="B10" s="28" t="s">
        <v>63</v>
      </c>
      <c r="C10" s="28" t="s">
        <v>64</v>
      </c>
      <c r="D10" s="28" t="s">
        <v>63</v>
      </c>
      <c r="E10" s="28" t="s">
        <v>65</v>
      </c>
      <c r="F10" s="31" t="s">
        <v>58</v>
      </c>
      <c r="G10" s="31" t="s">
        <v>36</v>
      </c>
      <c r="H10" s="26">
        <v>933136.75</v>
      </c>
      <c r="I10" s="26">
        <v>14500</v>
      </c>
      <c r="J10" s="26">
        <v>653.65</v>
      </c>
      <c r="K10" s="30"/>
      <c r="L10" s="26">
        <f t="shared" si="1"/>
        <v>15153.65</v>
      </c>
      <c r="M10" s="30">
        <v>0</v>
      </c>
      <c r="N10" s="26">
        <f t="shared" si="2"/>
        <v>948290.4</v>
      </c>
      <c r="O10" s="26">
        <v>4410.1400000000003</v>
      </c>
      <c r="P10" s="28" t="s">
        <v>37</v>
      </c>
      <c r="Q10" s="28" t="s">
        <v>38</v>
      </c>
      <c r="R10" s="32">
        <v>0</v>
      </c>
      <c r="S10" s="32">
        <v>0</v>
      </c>
      <c r="T10" s="30">
        <f t="shared" si="3"/>
        <v>4182093424.6560006</v>
      </c>
      <c r="U10" s="30">
        <f t="shared" si="4"/>
        <v>0</v>
      </c>
      <c r="V10" s="30">
        <f t="shared" si="18"/>
        <v>4182093424.6560006</v>
      </c>
      <c r="W10" s="30">
        <f t="shared" si="5"/>
        <v>0</v>
      </c>
      <c r="X10" s="32">
        <v>0.1</v>
      </c>
      <c r="Y10" s="32">
        <v>0</v>
      </c>
      <c r="Z10" s="30">
        <f t="shared" si="6"/>
        <v>4182093424.6560006</v>
      </c>
      <c r="AA10" s="38">
        <f t="shared" si="7"/>
        <v>418209000</v>
      </c>
      <c r="AB10" s="30">
        <f t="shared" si="19"/>
        <v>4600302424.6560001</v>
      </c>
      <c r="AC10" s="30">
        <f t="shared" si="9"/>
        <v>0</v>
      </c>
      <c r="AD10" s="30">
        <f t="shared" si="10"/>
        <v>41821000</v>
      </c>
      <c r="AE10" s="28" t="s">
        <v>39</v>
      </c>
      <c r="AF10" s="30">
        <f t="shared" si="11"/>
        <v>4182093424.6560006</v>
      </c>
      <c r="AG10" s="30">
        <f t="shared" si="12"/>
        <v>418209000</v>
      </c>
      <c r="AH10" s="30">
        <f t="shared" si="13"/>
        <v>4600302424.6560001</v>
      </c>
      <c r="AI10" s="30">
        <f t="shared" si="14"/>
        <v>0</v>
      </c>
      <c r="AJ10" s="30">
        <f t="shared" si="15"/>
        <v>41821000</v>
      </c>
      <c r="AK10" s="39">
        <f t="shared" si="16"/>
        <v>460030000</v>
      </c>
      <c r="AL10" s="63"/>
      <c r="AP10" s="65" t="str">
        <f t="shared" si="17"/>
        <v>Declaración de importación con aceptación No. 482022000473708 del 27/07/2022 autoadhesivo No. 92482202771984 del importador LABORATORIOS DELTA S.A.S con NIT 811.009.393  y declarante AGENCIA DE ADUANAS SIN LIMITE SAS NIVEL 2 con NIT 800.171.746</v>
      </c>
    </row>
    <row r="11" spans="1:42" s="29" customFormat="1">
      <c r="A11" s="76" t="s">
        <v>66</v>
      </c>
      <c r="B11" s="28" t="s">
        <v>67</v>
      </c>
      <c r="C11" s="28" t="s">
        <v>68</v>
      </c>
      <c r="D11" s="28" t="s">
        <v>67</v>
      </c>
      <c r="E11" s="28" t="s">
        <v>69</v>
      </c>
      <c r="F11" s="31" t="s">
        <v>58</v>
      </c>
      <c r="G11" s="31" t="s">
        <v>36</v>
      </c>
      <c r="H11" s="27">
        <v>494202.65</v>
      </c>
      <c r="I11" s="26">
        <v>6835.18</v>
      </c>
      <c r="J11" s="26">
        <v>346.17</v>
      </c>
      <c r="K11" s="30"/>
      <c r="L11" s="26">
        <f t="shared" si="1"/>
        <v>7181.35</v>
      </c>
      <c r="M11" s="30">
        <v>0</v>
      </c>
      <c r="N11" s="26">
        <f t="shared" si="2"/>
        <v>501384</v>
      </c>
      <c r="O11" s="26">
        <v>4627.6099999999997</v>
      </c>
      <c r="P11" s="28" t="s">
        <v>70</v>
      </c>
      <c r="Q11" s="28" t="s">
        <v>38</v>
      </c>
      <c r="R11" s="32">
        <v>0</v>
      </c>
      <c r="S11" s="32">
        <v>0</v>
      </c>
      <c r="T11" s="30">
        <f t="shared" si="3"/>
        <v>2320209612.2399998</v>
      </c>
      <c r="U11" s="30">
        <f t="shared" si="4"/>
        <v>0</v>
      </c>
      <c r="V11" s="30">
        <f t="shared" si="18"/>
        <v>2320209612.2399998</v>
      </c>
      <c r="W11" s="30">
        <f t="shared" si="5"/>
        <v>0</v>
      </c>
      <c r="X11" s="32">
        <v>0.1</v>
      </c>
      <c r="Y11" s="32">
        <v>0</v>
      </c>
      <c r="Z11" s="30">
        <f t="shared" si="6"/>
        <v>2320209612.2399998</v>
      </c>
      <c r="AA11" s="38">
        <f t="shared" si="7"/>
        <v>232021000</v>
      </c>
      <c r="AB11" s="30">
        <f t="shared" si="19"/>
        <v>2552230612.2399998</v>
      </c>
      <c r="AC11" s="30">
        <f t="shared" si="9"/>
        <v>0</v>
      </c>
      <c r="AD11" s="30">
        <f t="shared" si="10"/>
        <v>23202000</v>
      </c>
      <c r="AE11" s="28" t="s">
        <v>39</v>
      </c>
      <c r="AF11" s="30">
        <f t="shared" si="11"/>
        <v>2320209612.2399998</v>
      </c>
      <c r="AG11" s="30">
        <f t="shared" si="12"/>
        <v>232021000</v>
      </c>
      <c r="AH11" s="30">
        <f t="shared" si="13"/>
        <v>2552230612.2399998</v>
      </c>
      <c r="AI11" s="30">
        <f t="shared" si="14"/>
        <v>0</v>
      </c>
      <c r="AJ11" s="30">
        <f t="shared" si="15"/>
        <v>23202000</v>
      </c>
      <c r="AK11" s="39">
        <f t="shared" si="16"/>
        <v>255223000</v>
      </c>
      <c r="AL11" s="63"/>
      <c r="AP11" s="65" t="str">
        <f t="shared" si="17"/>
        <v>Declaración de importación con aceptación No. 902022000169785 del 13/10/2022 autoadhesivo No. 92902200800877 del importador LABORATORIOS DELTA S.A.S con NIT 811.009.393  y declarante AGENCIA DE ADUANAS SIN LIMITE SAS NIVEL 2 con NIT 800.171.746</v>
      </c>
    </row>
    <row r="12" spans="1:42" s="29" customFormat="1">
      <c r="A12" s="28" t="s">
        <v>71</v>
      </c>
      <c r="B12" s="28" t="s">
        <v>72</v>
      </c>
      <c r="C12" s="28" t="s">
        <v>73</v>
      </c>
      <c r="D12" s="28" t="s">
        <v>72</v>
      </c>
      <c r="E12" s="28" t="s">
        <v>74</v>
      </c>
      <c r="F12" s="33" t="s">
        <v>75</v>
      </c>
      <c r="G12" s="33" t="s">
        <v>76</v>
      </c>
      <c r="H12" s="26">
        <v>477711.92</v>
      </c>
      <c r="I12" s="26">
        <v>5838.79</v>
      </c>
      <c r="J12" s="26">
        <v>191.56</v>
      </c>
      <c r="K12" s="30"/>
      <c r="L12" s="26">
        <f t="shared" si="1"/>
        <v>6030.35</v>
      </c>
      <c r="M12" s="30">
        <v>0</v>
      </c>
      <c r="N12" s="26">
        <f t="shared" si="2"/>
        <v>483742.26999999996</v>
      </c>
      <c r="O12" s="26">
        <v>4853.8999999999996</v>
      </c>
      <c r="P12" s="28" t="s">
        <v>77</v>
      </c>
      <c r="Q12" s="28" t="s">
        <v>38</v>
      </c>
      <c r="R12" s="32">
        <v>0</v>
      </c>
      <c r="S12" s="32">
        <v>0</v>
      </c>
      <c r="T12" s="30">
        <f t="shared" si="3"/>
        <v>2348036604.3529997</v>
      </c>
      <c r="U12" s="30">
        <f t="shared" si="4"/>
        <v>0</v>
      </c>
      <c r="V12" s="30">
        <f t="shared" si="18"/>
        <v>2348036604.3529997</v>
      </c>
      <c r="W12" s="30">
        <f t="shared" si="5"/>
        <v>0</v>
      </c>
      <c r="X12" s="32">
        <v>0.1</v>
      </c>
      <c r="Y12" s="32">
        <v>0</v>
      </c>
      <c r="Z12" s="30">
        <f t="shared" si="6"/>
        <v>2348036604.3529997</v>
      </c>
      <c r="AA12" s="38">
        <f t="shared" si="7"/>
        <v>234804000</v>
      </c>
      <c r="AB12" s="30">
        <f t="shared" si="19"/>
        <v>2582840604.3529997</v>
      </c>
      <c r="AC12" s="30">
        <f t="shared" si="9"/>
        <v>0</v>
      </c>
      <c r="AD12" s="30">
        <f t="shared" si="10"/>
        <v>23480000</v>
      </c>
      <c r="AE12" s="28" t="s">
        <v>39</v>
      </c>
      <c r="AF12" s="30">
        <f t="shared" si="11"/>
        <v>2348036604.3529997</v>
      </c>
      <c r="AG12" s="30">
        <f t="shared" si="12"/>
        <v>234804000</v>
      </c>
      <c r="AH12" s="30">
        <f t="shared" si="13"/>
        <v>2582840604.3529997</v>
      </c>
      <c r="AI12" s="30">
        <f t="shared" si="14"/>
        <v>0</v>
      </c>
      <c r="AJ12" s="30">
        <f t="shared" si="15"/>
        <v>23480000</v>
      </c>
      <c r="AK12" s="39">
        <f t="shared" si="16"/>
        <v>258284000</v>
      </c>
      <c r="AL12" s="63"/>
      <c r="AP12" s="65" t="str">
        <f t="shared" si="17"/>
        <v>Declaración de importación con aceptación No. 902023000031615 del 27/02/2023 autoadhesivo No. 92902300166405 del importador LABORATORIOS DELTA S.A.S con NIT 811.009.393  y declarante AGENCIA DE ADUANAS BANADUANA SAS NIVEL 2 con NIT 800.152.297</v>
      </c>
    </row>
    <row r="13" spans="1:42" s="29" customFormat="1">
      <c r="A13" s="28" t="s">
        <v>78</v>
      </c>
      <c r="B13" s="28" t="s">
        <v>79</v>
      </c>
      <c r="C13" s="28" t="s">
        <v>80</v>
      </c>
      <c r="D13" s="28" t="s">
        <v>79</v>
      </c>
      <c r="E13" s="28" t="s">
        <v>81</v>
      </c>
      <c r="F13" s="33" t="s">
        <v>75</v>
      </c>
      <c r="G13" s="33" t="s">
        <v>76</v>
      </c>
      <c r="H13" s="26">
        <v>707750</v>
      </c>
      <c r="I13" s="26">
        <v>5180.0600000000004</v>
      </c>
      <c r="J13" s="26">
        <v>499.05</v>
      </c>
      <c r="K13" s="30"/>
      <c r="L13" s="26">
        <f t="shared" si="1"/>
        <v>5679.1100000000006</v>
      </c>
      <c r="M13" s="30">
        <v>0</v>
      </c>
      <c r="N13" s="26">
        <f t="shared" si="2"/>
        <v>713429.1100000001</v>
      </c>
      <c r="O13" s="26">
        <v>4627.2700000000004</v>
      </c>
      <c r="P13" s="28" t="s">
        <v>77</v>
      </c>
      <c r="Q13" s="28" t="s">
        <v>38</v>
      </c>
      <c r="R13" s="32">
        <v>0</v>
      </c>
      <c r="S13" s="32">
        <v>0</v>
      </c>
      <c r="T13" s="30">
        <f t="shared" si="3"/>
        <v>3301229117.8297009</v>
      </c>
      <c r="U13" s="30">
        <f t="shared" si="4"/>
        <v>0</v>
      </c>
      <c r="V13" s="30">
        <f t="shared" si="18"/>
        <v>3301229117.8297009</v>
      </c>
      <c r="W13" s="30">
        <f t="shared" si="5"/>
        <v>0</v>
      </c>
      <c r="X13" s="32">
        <v>0.1</v>
      </c>
      <c r="Y13" s="32">
        <v>0</v>
      </c>
      <c r="Z13" s="30">
        <f t="shared" si="6"/>
        <v>3301229117.8297009</v>
      </c>
      <c r="AA13" s="38">
        <f t="shared" si="7"/>
        <v>330123000</v>
      </c>
      <c r="AB13" s="30">
        <f t="shared" si="19"/>
        <v>3631352117.8297009</v>
      </c>
      <c r="AC13" s="30">
        <f t="shared" si="9"/>
        <v>0</v>
      </c>
      <c r="AD13" s="30">
        <f t="shared" si="10"/>
        <v>33012000</v>
      </c>
      <c r="AE13" s="28" t="s">
        <v>39</v>
      </c>
      <c r="AF13" s="30">
        <f t="shared" si="11"/>
        <v>3301229117.8297009</v>
      </c>
      <c r="AG13" s="30">
        <f t="shared" si="12"/>
        <v>330123000</v>
      </c>
      <c r="AH13" s="30">
        <f t="shared" si="13"/>
        <v>3631352117.8297009</v>
      </c>
      <c r="AI13" s="30">
        <f t="shared" si="14"/>
        <v>0</v>
      </c>
      <c r="AJ13" s="30">
        <f t="shared" si="15"/>
        <v>33012000</v>
      </c>
      <c r="AK13" s="39">
        <f t="shared" si="16"/>
        <v>363135000</v>
      </c>
      <c r="AL13" s="63"/>
      <c r="AP13" s="65" t="str">
        <f t="shared" si="17"/>
        <v>Declaración de importación con aceptación No. 902023000052492 del 04/04/2023 autoadhesivo No. 92902300277464 del importador LABORATORIOS DELTA S.A.S con NIT 811.009.393  y declarante AGENCIA DE ADUANAS BANADUANA SAS NIVEL 2 con NIT 800.152.297</v>
      </c>
    </row>
    <row r="14" spans="1:42" s="29" customFormat="1">
      <c r="A14" s="28" t="s">
        <v>82</v>
      </c>
      <c r="B14" s="28" t="s">
        <v>83</v>
      </c>
      <c r="C14" s="28" t="s">
        <v>84</v>
      </c>
      <c r="D14" s="28" t="s">
        <v>83</v>
      </c>
      <c r="E14" s="28" t="s">
        <v>81</v>
      </c>
      <c r="F14" s="33" t="s">
        <v>75</v>
      </c>
      <c r="G14" s="33" t="s">
        <v>76</v>
      </c>
      <c r="H14" s="26">
        <v>5123.8</v>
      </c>
      <c r="I14" s="26">
        <v>83.67</v>
      </c>
      <c r="J14" s="26">
        <v>3.65</v>
      </c>
      <c r="K14" s="30"/>
      <c r="L14" s="26">
        <f t="shared" si="1"/>
        <v>87.320000000000007</v>
      </c>
      <c r="M14" s="30">
        <v>0</v>
      </c>
      <c r="N14" s="26">
        <f t="shared" si="2"/>
        <v>5211.12</v>
      </c>
      <c r="O14" s="26">
        <v>4601.1499999999996</v>
      </c>
      <c r="P14" s="28" t="s">
        <v>77</v>
      </c>
      <c r="Q14" s="28" t="s">
        <v>38</v>
      </c>
      <c r="R14" s="32">
        <v>0</v>
      </c>
      <c r="S14" s="32">
        <v>0</v>
      </c>
      <c r="T14" s="30">
        <f t="shared" si="3"/>
        <v>23977144.787999999</v>
      </c>
      <c r="U14" s="30">
        <f t="shared" si="4"/>
        <v>0</v>
      </c>
      <c r="V14" s="30">
        <f t="shared" si="18"/>
        <v>23977144.787999999</v>
      </c>
      <c r="W14" s="30">
        <f t="shared" si="5"/>
        <v>0</v>
      </c>
      <c r="X14" s="32">
        <v>0.1</v>
      </c>
      <c r="Y14" s="32">
        <v>0</v>
      </c>
      <c r="Z14" s="30">
        <f t="shared" si="6"/>
        <v>23977144.787999999</v>
      </c>
      <c r="AA14" s="38">
        <f t="shared" si="7"/>
        <v>2398000</v>
      </c>
      <c r="AB14" s="30">
        <f t="shared" si="19"/>
        <v>26375144.787999999</v>
      </c>
      <c r="AC14" s="30">
        <f t="shared" si="9"/>
        <v>0</v>
      </c>
      <c r="AD14" s="30">
        <f t="shared" si="10"/>
        <v>240000</v>
      </c>
      <c r="AE14" s="28" t="s">
        <v>39</v>
      </c>
      <c r="AF14" s="30">
        <f t="shared" si="11"/>
        <v>23977144.787999999</v>
      </c>
      <c r="AG14" s="30">
        <f t="shared" si="12"/>
        <v>2398000</v>
      </c>
      <c r="AH14" s="30">
        <f t="shared" si="13"/>
        <v>26375144.787999999</v>
      </c>
      <c r="AI14" s="30">
        <f t="shared" si="14"/>
        <v>0</v>
      </c>
      <c r="AJ14" s="30">
        <f t="shared" si="15"/>
        <v>240000</v>
      </c>
      <c r="AK14" s="39">
        <f t="shared" si="16"/>
        <v>2638000</v>
      </c>
      <c r="AL14" s="63"/>
      <c r="AP14" s="65" t="str">
        <f t="shared" si="17"/>
        <v>Declaración de importación con aceptación No. 902023000078547 del 18/05/2023 autoadhesivo No. 92902300411155 del importador LABORATORIOS DELTA S.A.S con NIT 811.009.393  y declarante AGENCIA DE ADUANAS BANADUANA SAS NIVEL 2 con NIT 800.152.297</v>
      </c>
    </row>
    <row r="15" spans="1:42" s="29" customFormat="1">
      <c r="A15" s="28" t="s">
        <v>85</v>
      </c>
      <c r="B15" s="28" t="s">
        <v>86</v>
      </c>
      <c r="C15" s="28" t="s">
        <v>87</v>
      </c>
      <c r="D15" s="28" t="s">
        <v>86</v>
      </c>
      <c r="E15" s="28" t="s">
        <v>69</v>
      </c>
      <c r="F15" s="33" t="s">
        <v>75</v>
      </c>
      <c r="G15" s="33" t="s">
        <v>76</v>
      </c>
      <c r="H15" s="26">
        <v>306119.94</v>
      </c>
      <c r="I15" s="26">
        <v>4342.8100000000004</v>
      </c>
      <c r="J15" s="26">
        <v>133.25</v>
      </c>
      <c r="K15" s="30"/>
      <c r="L15" s="26">
        <f t="shared" si="1"/>
        <v>4476.0600000000004</v>
      </c>
      <c r="M15" s="30">
        <v>0</v>
      </c>
      <c r="N15" s="26">
        <f t="shared" si="2"/>
        <v>310596</v>
      </c>
      <c r="O15" s="26">
        <v>4114.3900000000003</v>
      </c>
      <c r="P15" s="28" t="s">
        <v>77</v>
      </c>
      <c r="Q15" s="28" t="s">
        <v>38</v>
      </c>
      <c r="R15" s="32">
        <v>0</v>
      </c>
      <c r="S15" s="32">
        <v>0</v>
      </c>
      <c r="T15" s="30">
        <f t="shared" si="3"/>
        <v>1277913076.4400001</v>
      </c>
      <c r="U15" s="30">
        <f t="shared" si="4"/>
        <v>0</v>
      </c>
      <c r="V15" s="30">
        <f t="shared" si="18"/>
        <v>1277913076.4400001</v>
      </c>
      <c r="W15" s="30">
        <f t="shared" si="5"/>
        <v>0</v>
      </c>
      <c r="X15" s="32">
        <v>0.1</v>
      </c>
      <c r="Y15" s="32">
        <v>0</v>
      </c>
      <c r="Z15" s="30">
        <f t="shared" si="6"/>
        <v>1277913076.4400001</v>
      </c>
      <c r="AA15" s="38">
        <f t="shared" si="7"/>
        <v>127791000</v>
      </c>
      <c r="AB15" s="30">
        <f t="shared" si="19"/>
        <v>1405704076.4400001</v>
      </c>
      <c r="AC15" s="30">
        <f t="shared" si="9"/>
        <v>0</v>
      </c>
      <c r="AD15" s="30">
        <f t="shared" si="10"/>
        <v>12779000</v>
      </c>
      <c r="AE15" s="28" t="s">
        <v>39</v>
      </c>
      <c r="AF15" s="30">
        <f t="shared" si="11"/>
        <v>1277913076.4400001</v>
      </c>
      <c r="AG15" s="30">
        <f t="shared" si="12"/>
        <v>127791000</v>
      </c>
      <c r="AH15" s="30">
        <f t="shared" si="13"/>
        <v>1405704076.4400001</v>
      </c>
      <c r="AI15" s="30">
        <f t="shared" si="14"/>
        <v>0</v>
      </c>
      <c r="AJ15" s="30">
        <f t="shared" si="15"/>
        <v>12779000</v>
      </c>
      <c r="AK15" s="39">
        <f t="shared" si="16"/>
        <v>140570000</v>
      </c>
      <c r="AL15" s="63"/>
      <c r="AP15" s="65" t="str">
        <f t="shared" si="17"/>
        <v>Declaración de importación con aceptación No. 902023000100651 del 28/06/2023 autoadhesivo No. 92902300529989 del importador LABORATORIOS DELTA S.A.S con NIT 811.009.393  y declarante AGENCIA DE ADUANAS BANADUANA SAS NIVEL 2 con NIT 800.152.297</v>
      </c>
    </row>
    <row r="16" spans="1:42" s="29" customFormat="1">
      <c r="A16" s="60" t="s">
        <v>88</v>
      </c>
      <c r="B16" s="28" t="s">
        <v>86</v>
      </c>
      <c r="C16" s="28" t="s">
        <v>89</v>
      </c>
      <c r="D16" s="28" t="s">
        <v>86</v>
      </c>
      <c r="E16" s="28" t="s">
        <v>81</v>
      </c>
      <c r="F16" s="33" t="s">
        <v>75</v>
      </c>
      <c r="G16" s="33" t="s">
        <v>76</v>
      </c>
      <c r="H16" s="26">
        <v>11949.8</v>
      </c>
      <c r="I16" s="26">
        <v>86.27</v>
      </c>
      <c r="J16" s="26">
        <v>8.43</v>
      </c>
      <c r="K16" s="30"/>
      <c r="L16" s="26">
        <f t="shared" si="1"/>
        <v>94.699999999999989</v>
      </c>
      <c r="M16" s="30">
        <v>0</v>
      </c>
      <c r="N16" s="26">
        <f t="shared" si="2"/>
        <v>12044.5</v>
      </c>
      <c r="O16" s="26">
        <v>4114.3900000000003</v>
      </c>
      <c r="P16" s="28" t="s">
        <v>77</v>
      </c>
      <c r="Q16" s="28" t="s">
        <v>38</v>
      </c>
      <c r="R16" s="32">
        <v>0</v>
      </c>
      <c r="S16" s="32">
        <v>0</v>
      </c>
      <c r="T16" s="30">
        <f t="shared" si="3"/>
        <v>49555770.355000004</v>
      </c>
      <c r="U16" s="30">
        <f t="shared" si="4"/>
        <v>0</v>
      </c>
      <c r="V16" s="30">
        <f t="shared" si="18"/>
        <v>49555770.355000004</v>
      </c>
      <c r="W16" s="30">
        <f t="shared" si="5"/>
        <v>0</v>
      </c>
      <c r="X16" s="32">
        <v>0.1</v>
      </c>
      <c r="Y16" s="32">
        <v>0</v>
      </c>
      <c r="Z16" s="30">
        <f t="shared" si="6"/>
        <v>49555770.355000004</v>
      </c>
      <c r="AA16" s="38">
        <f t="shared" si="7"/>
        <v>4956000</v>
      </c>
      <c r="AB16" s="30">
        <f t="shared" si="19"/>
        <v>54511770.355000004</v>
      </c>
      <c r="AC16" s="30">
        <f t="shared" si="9"/>
        <v>0</v>
      </c>
      <c r="AD16" s="30">
        <f t="shared" si="10"/>
        <v>496000</v>
      </c>
      <c r="AE16" s="28" t="s">
        <v>39</v>
      </c>
      <c r="AF16" s="30">
        <f t="shared" si="11"/>
        <v>49555770.355000004</v>
      </c>
      <c r="AG16" s="30">
        <f t="shared" si="12"/>
        <v>4956000</v>
      </c>
      <c r="AH16" s="30">
        <f t="shared" si="13"/>
        <v>54511770.355000004</v>
      </c>
      <c r="AI16" s="30">
        <f t="shared" si="14"/>
        <v>0</v>
      </c>
      <c r="AJ16" s="30">
        <f t="shared" si="15"/>
        <v>496000</v>
      </c>
      <c r="AK16" s="39">
        <f t="shared" si="16"/>
        <v>5452000</v>
      </c>
      <c r="AL16" s="63"/>
      <c r="AP16" s="65" t="str">
        <f t="shared" si="17"/>
        <v>Declaración de importación con aceptación No. 902023000100667 del 28/06/2023 autoadhesivo No. 92902300530023 del importador LABORATORIOS DELTA S.A.S con NIT 811.009.393  y declarante AGENCIA DE ADUANAS BANADUANA SAS NIVEL 2 con NIT 800.152.297</v>
      </c>
    </row>
    <row r="17" spans="1:42" s="29" customFormat="1">
      <c r="A17" s="28" t="s">
        <v>90</v>
      </c>
      <c r="B17" s="28" t="s">
        <v>86</v>
      </c>
      <c r="C17" s="28" t="s">
        <v>91</v>
      </c>
      <c r="D17" s="28" t="s">
        <v>86</v>
      </c>
      <c r="E17" s="28" t="s">
        <v>69</v>
      </c>
      <c r="F17" s="33" t="s">
        <v>75</v>
      </c>
      <c r="G17" s="33" t="s">
        <v>76</v>
      </c>
      <c r="H17" s="26">
        <v>151322.57</v>
      </c>
      <c r="I17" s="26">
        <v>2146.7600000000002</v>
      </c>
      <c r="J17" s="26">
        <v>65.87</v>
      </c>
      <c r="K17" s="30"/>
      <c r="L17" s="26">
        <f t="shared" si="1"/>
        <v>2212.63</v>
      </c>
      <c r="M17" s="30">
        <v>0</v>
      </c>
      <c r="N17" s="26">
        <f t="shared" si="2"/>
        <v>153535.20000000001</v>
      </c>
      <c r="O17" s="26">
        <v>4616.58</v>
      </c>
      <c r="P17" s="28" t="s">
        <v>77</v>
      </c>
      <c r="Q17" s="28" t="s">
        <v>38</v>
      </c>
      <c r="R17" s="32">
        <v>0</v>
      </c>
      <c r="S17" s="32">
        <v>0</v>
      </c>
      <c r="T17" s="30">
        <f t="shared" si="3"/>
        <v>708807533.61600006</v>
      </c>
      <c r="U17" s="30">
        <f t="shared" si="4"/>
        <v>0</v>
      </c>
      <c r="V17" s="30">
        <f t="shared" si="18"/>
        <v>708807533.61600006</v>
      </c>
      <c r="W17" s="30">
        <f t="shared" si="5"/>
        <v>0</v>
      </c>
      <c r="X17" s="32">
        <v>0.1</v>
      </c>
      <c r="Y17" s="32">
        <v>0</v>
      </c>
      <c r="Z17" s="30">
        <f t="shared" si="6"/>
        <v>708807533.61600006</v>
      </c>
      <c r="AA17" s="38">
        <f t="shared" si="7"/>
        <v>70881000</v>
      </c>
      <c r="AB17" s="30">
        <f t="shared" si="19"/>
        <v>779688533.61600006</v>
      </c>
      <c r="AC17" s="30">
        <f t="shared" si="9"/>
        <v>0</v>
      </c>
      <c r="AD17" s="30">
        <f t="shared" si="10"/>
        <v>7088000</v>
      </c>
      <c r="AE17" s="28" t="s">
        <v>39</v>
      </c>
      <c r="AF17" s="30">
        <f t="shared" si="11"/>
        <v>708807533.61600006</v>
      </c>
      <c r="AG17" s="30">
        <f t="shared" si="12"/>
        <v>70881000</v>
      </c>
      <c r="AH17" s="30">
        <f t="shared" si="13"/>
        <v>779688533.61600006</v>
      </c>
      <c r="AI17" s="30">
        <f t="shared" si="14"/>
        <v>0</v>
      </c>
      <c r="AJ17" s="30">
        <f t="shared" si="15"/>
        <v>7088000</v>
      </c>
      <c r="AK17" s="39">
        <f t="shared" si="16"/>
        <v>77969000</v>
      </c>
      <c r="AL17" s="63"/>
      <c r="AP17" s="65" t="str">
        <f t="shared" si="17"/>
        <v>Declaración de importación con aceptación No. 902023000100633 del 28/06/2023 autoadhesivo No. 92902300529941 del importador LABORATORIOS DELTA S.A.S con NIT 811.009.393  y declarante AGENCIA DE ADUANAS BANADUANA SAS NIVEL 2 con NIT 800.152.297</v>
      </c>
    </row>
    <row r="18" spans="1:42" s="29" customFormat="1">
      <c r="A18" s="60" t="s">
        <v>92</v>
      </c>
      <c r="B18" s="28" t="s">
        <v>93</v>
      </c>
      <c r="C18" s="28" t="s">
        <v>94</v>
      </c>
      <c r="D18" s="28" t="s">
        <v>93</v>
      </c>
      <c r="E18" s="28" t="s">
        <v>95</v>
      </c>
      <c r="F18" s="33" t="s">
        <v>75</v>
      </c>
      <c r="G18" s="33" t="s">
        <v>76</v>
      </c>
      <c r="H18" s="26">
        <v>701689.8</v>
      </c>
      <c r="I18" s="26">
        <v>5245</v>
      </c>
      <c r="J18" s="26">
        <v>494.85</v>
      </c>
      <c r="K18" s="30"/>
      <c r="L18" s="26">
        <f t="shared" si="1"/>
        <v>5739.85</v>
      </c>
      <c r="M18" s="30">
        <v>0</v>
      </c>
      <c r="N18" s="26">
        <f t="shared" si="2"/>
        <v>707429.65</v>
      </c>
      <c r="O18" s="26">
        <v>4195.93</v>
      </c>
      <c r="P18" s="28" t="s">
        <v>77</v>
      </c>
      <c r="Q18" s="28" t="s">
        <v>38</v>
      </c>
      <c r="R18" s="32">
        <v>0</v>
      </c>
      <c r="S18" s="32">
        <v>0</v>
      </c>
      <c r="T18" s="30">
        <f t="shared" si="3"/>
        <v>2968325291.3245001</v>
      </c>
      <c r="U18" s="30">
        <f t="shared" si="4"/>
        <v>0</v>
      </c>
      <c r="V18" s="30">
        <f t="shared" si="18"/>
        <v>2968325291.3245001</v>
      </c>
      <c r="W18" s="30">
        <f t="shared" si="5"/>
        <v>0</v>
      </c>
      <c r="X18" s="32">
        <v>0.1</v>
      </c>
      <c r="Y18" s="32">
        <v>0</v>
      </c>
      <c r="Z18" s="30">
        <f t="shared" si="6"/>
        <v>2968325291.3245001</v>
      </c>
      <c r="AA18" s="38">
        <f t="shared" si="7"/>
        <v>296833000</v>
      </c>
      <c r="AB18" s="30">
        <f t="shared" si="19"/>
        <v>3265158291.3245001</v>
      </c>
      <c r="AC18" s="30">
        <f t="shared" si="9"/>
        <v>0</v>
      </c>
      <c r="AD18" s="30">
        <f t="shared" si="10"/>
        <v>29683000</v>
      </c>
      <c r="AE18" s="28" t="s">
        <v>39</v>
      </c>
      <c r="AF18" s="30">
        <f t="shared" si="11"/>
        <v>2968325291.3245001</v>
      </c>
      <c r="AG18" s="30">
        <f t="shared" si="12"/>
        <v>296833000</v>
      </c>
      <c r="AH18" s="30">
        <f t="shared" si="13"/>
        <v>3265158291.3245001</v>
      </c>
      <c r="AI18" s="30">
        <f t="shared" si="14"/>
        <v>0</v>
      </c>
      <c r="AJ18" s="30">
        <f t="shared" si="15"/>
        <v>29683000</v>
      </c>
      <c r="AK18" s="39">
        <f t="shared" si="16"/>
        <v>326516000</v>
      </c>
      <c r="AL18" s="63"/>
      <c r="AP18" s="65" t="str">
        <f t="shared" si="17"/>
        <v>Declaración de importación con aceptación No. 902023000109804 del 13/07/2023 autoadhesivo No. 92902300573651 del importador LABORATORIOS DELTA S.A.S con NIT 811.009.393  y declarante AGENCIA DE ADUANAS BANADUANA SAS NIVEL 2 con NIT 800.152.297</v>
      </c>
    </row>
    <row r="19" spans="1:42" s="17" customFormat="1" ht="15.75">
      <c r="H19" s="18"/>
      <c r="I19" s="18"/>
      <c r="J19" s="18"/>
      <c r="K19" s="19"/>
      <c r="L19" s="18"/>
      <c r="M19" s="19"/>
      <c r="N19" s="19"/>
      <c r="O19" s="18"/>
      <c r="R19" s="20"/>
      <c r="S19" s="20"/>
      <c r="T19" s="19"/>
      <c r="U19" s="19"/>
      <c r="V19" s="19"/>
      <c r="W19" s="19"/>
      <c r="X19" s="20"/>
      <c r="Y19" s="20"/>
      <c r="Z19" s="19"/>
      <c r="AA19" s="19"/>
      <c r="AB19" s="19"/>
      <c r="AC19" s="19"/>
      <c r="AD19" s="19"/>
      <c r="AF19" s="19"/>
      <c r="AG19" s="40">
        <f>SUM(AG3:AG18)</f>
        <v>4116577000</v>
      </c>
      <c r="AH19" s="19"/>
      <c r="AI19" s="19">
        <f>SUM(AI3:AI18)</f>
        <v>0</v>
      </c>
      <c r="AJ19" s="40">
        <f>SUM(AJ3:AJ18)</f>
        <v>411658000</v>
      </c>
      <c r="AK19" s="40">
        <f>SUM(AK3:AK18)</f>
        <v>4528235000</v>
      </c>
      <c r="AL19" s="64"/>
      <c r="AP19" s="65"/>
    </row>
    <row r="21" spans="1:42">
      <c r="A21" s="25" t="s">
        <v>96</v>
      </c>
      <c r="B21" s="11">
        <f>AG19</f>
        <v>4116577000</v>
      </c>
    </row>
    <row r="22" spans="1:42">
      <c r="A22" s="25" t="s">
        <v>97</v>
      </c>
      <c r="B22" s="11">
        <f>AI19</f>
        <v>0</v>
      </c>
    </row>
    <row r="23" spans="1:42" ht="30" customHeight="1">
      <c r="A23" s="25" t="s">
        <v>98</v>
      </c>
      <c r="B23" s="11">
        <f>AJ19</f>
        <v>411658000</v>
      </c>
      <c r="C23" s="46" t="s">
        <v>99</v>
      </c>
      <c r="AB23" s="84"/>
      <c r="AC23" s="84"/>
      <c r="AD23" s="77"/>
      <c r="AF23" s="77"/>
      <c r="AG23" s="84"/>
      <c r="AH23" s="84"/>
      <c r="AI23" s="78"/>
      <c r="AJ23" s="77"/>
    </row>
    <row r="24" spans="1:42" ht="24">
      <c r="A24" s="25" t="s">
        <v>100</v>
      </c>
      <c r="B24" s="11">
        <f>AK19</f>
        <v>4528235000</v>
      </c>
      <c r="AB24" s="79"/>
      <c r="AC24" s="77"/>
      <c r="AD24" s="77"/>
      <c r="AF24" s="77"/>
      <c r="AG24" s="79"/>
      <c r="AH24" s="77"/>
      <c r="AI24" s="77"/>
      <c r="AJ24" s="77"/>
    </row>
    <row r="25" spans="1:42">
      <c r="B25" s="11"/>
      <c r="AB25" s="79"/>
      <c r="AC25" s="77"/>
      <c r="AD25" s="77"/>
      <c r="AF25" s="77"/>
      <c r="AG25" s="79"/>
      <c r="AH25" s="77"/>
      <c r="AI25" s="77"/>
      <c r="AJ25" s="77"/>
    </row>
    <row r="26" spans="1:42" ht="15.75" thickBot="1">
      <c r="B26" s="10" t="s">
        <v>101</v>
      </c>
      <c r="C26" s="10" t="s">
        <v>102</v>
      </c>
      <c r="D26" s="10" t="s">
        <v>103</v>
      </c>
      <c r="E26" s="10" t="s">
        <v>104</v>
      </c>
      <c r="AB26" s="80"/>
      <c r="AC26" s="81"/>
      <c r="AD26" s="77"/>
      <c r="AF26" s="77"/>
      <c r="AG26" s="80"/>
      <c r="AH26" s="81"/>
      <c r="AI26" s="77"/>
      <c r="AJ26" s="77"/>
    </row>
    <row r="27" spans="1:42" ht="45.75" thickBot="1">
      <c r="A27" s="21" t="s">
        <v>105</v>
      </c>
      <c r="B27" s="22">
        <f>SUM(AG3:AG11)</f>
        <v>3048791000</v>
      </c>
      <c r="C27" s="22">
        <f>SUM(AJ3:AJ11)</f>
        <v>304880000</v>
      </c>
      <c r="D27" s="75">
        <f>B27+C27</f>
        <v>3353671000</v>
      </c>
      <c r="E27" s="22">
        <f>D27*20%</f>
        <v>670734200</v>
      </c>
      <c r="AB27" s="77"/>
      <c r="AC27" s="77"/>
      <c r="AD27" s="77"/>
      <c r="AF27" s="77"/>
      <c r="AG27" s="77"/>
      <c r="AH27" s="77"/>
      <c r="AI27" s="77"/>
      <c r="AJ27" s="77"/>
    </row>
    <row r="28" spans="1:42">
      <c r="A28" s="47"/>
      <c r="B28" s="48"/>
      <c r="C28" s="48"/>
      <c r="D28" s="48"/>
      <c r="E28" s="48"/>
      <c r="H28" s="49"/>
      <c r="I28" s="49"/>
      <c r="J28" s="49"/>
      <c r="K28" s="50"/>
      <c r="L28" s="49"/>
      <c r="M28" s="50"/>
      <c r="N28" s="50"/>
      <c r="O28" s="49"/>
      <c r="R28" s="51"/>
      <c r="S28" s="51"/>
      <c r="T28" s="50"/>
      <c r="U28" s="50"/>
      <c r="V28" s="50"/>
      <c r="W28" s="50"/>
      <c r="X28" s="51"/>
      <c r="Y28" s="51"/>
      <c r="Z28" s="50"/>
      <c r="AA28" s="50"/>
      <c r="AB28" s="80"/>
      <c r="AC28" s="81"/>
      <c r="AD28" s="77"/>
      <c r="AF28" s="77"/>
      <c r="AG28" s="80"/>
      <c r="AH28" s="81"/>
      <c r="AI28" s="77"/>
      <c r="AJ28" s="77"/>
      <c r="AK28" s="50"/>
    </row>
    <row r="29" spans="1:42" ht="15.75" thickBot="1">
      <c r="B29" s="10" t="s">
        <v>101</v>
      </c>
      <c r="C29" s="10" t="s">
        <v>102</v>
      </c>
      <c r="D29" s="10" t="s">
        <v>103</v>
      </c>
      <c r="E29" s="10" t="s">
        <v>104</v>
      </c>
      <c r="AB29" s="77"/>
      <c r="AC29" s="77"/>
      <c r="AD29" s="77"/>
      <c r="AF29" s="77"/>
      <c r="AG29" s="77"/>
      <c r="AH29" s="77"/>
      <c r="AI29" s="77"/>
      <c r="AJ29" s="77"/>
    </row>
    <row r="30" spans="1:42" ht="45.75" thickBot="1">
      <c r="A30" s="21" t="s">
        <v>106</v>
      </c>
      <c r="B30" s="22">
        <f>SUM(AG12:AG18)</f>
        <v>1067786000</v>
      </c>
      <c r="C30" s="22">
        <f>SUM(AJ12:AJ18)</f>
        <v>106778000</v>
      </c>
      <c r="D30" s="75">
        <f>B30+C30</f>
        <v>1174564000</v>
      </c>
      <c r="E30" s="22">
        <f>D30*20%</f>
        <v>234912800</v>
      </c>
      <c r="AB30" s="80"/>
      <c r="AC30" s="81"/>
      <c r="AD30" s="77"/>
      <c r="AF30" s="77"/>
      <c r="AG30" s="80"/>
      <c r="AH30" s="81"/>
      <c r="AI30" s="77"/>
      <c r="AJ30" s="77"/>
    </row>
    <row r="31" spans="1:42" ht="15.75" thickBot="1">
      <c r="AB31" s="77"/>
      <c r="AC31" s="77"/>
      <c r="AD31" s="77"/>
      <c r="AF31" s="77"/>
      <c r="AG31" s="77"/>
      <c r="AH31" s="77"/>
      <c r="AI31" s="77"/>
      <c r="AJ31" s="77"/>
    </row>
    <row r="32" spans="1:42" ht="15.75" thickBot="1">
      <c r="A32" s="59" t="s">
        <v>107</v>
      </c>
      <c r="B32" s="22">
        <f>B24+C27+C30</f>
        <v>4939893000</v>
      </c>
      <c r="C32" s="82">
        <f>B27+C27+B30+C30</f>
        <v>4528235000</v>
      </c>
      <c r="E32" s="83">
        <f>C32*20%</f>
        <v>905647000</v>
      </c>
      <c r="AB32" s="77"/>
      <c r="AC32" s="77"/>
      <c r="AD32" s="77"/>
      <c r="AF32" s="77"/>
      <c r="AG32" s="77"/>
      <c r="AH32" s="77"/>
      <c r="AI32" s="77"/>
      <c r="AJ32" s="77"/>
    </row>
  </sheetData>
  <mergeCells count="20">
    <mergeCell ref="H1:H2"/>
    <mergeCell ref="D1:D2"/>
    <mergeCell ref="A1:A2"/>
    <mergeCell ref="B1:B2"/>
    <mergeCell ref="C1:C2"/>
    <mergeCell ref="E1:E2"/>
    <mergeCell ref="F1:F2"/>
    <mergeCell ref="AB23:AC23"/>
    <mergeCell ref="AG23:AH23"/>
    <mergeCell ref="I1:I2"/>
    <mergeCell ref="J1:J2"/>
    <mergeCell ref="K1:K2"/>
    <mergeCell ref="L1:L2"/>
    <mergeCell ref="M1:M2"/>
    <mergeCell ref="N1:N2"/>
    <mergeCell ref="O1:O2"/>
    <mergeCell ref="P1:P2"/>
    <mergeCell ref="Q1:W1"/>
    <mergeCell ref="X1:AD1"/>
    <mergeCell ref="AE1:AK1"/>
  </mergeCells>
  <pageMargins left="0.7" right="0.7" top="0.75" bottom="0.75" header="0.3" footer="0.3"/>
  <pageSetup paperSize="120" scale="27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1:E20"/>
  <sheetViews>
    <sheetView showGridLines="0" workbookViewId="0">
      <selection activeCell="B4" sqref="B4:E20"/>
    </sheetView>
  </sheetViews>
  <sheetFormatPr defaultColWidth="11.42578125" defaultRowHeight="12"/>
  <cols>
    <col min="1" max="1" width="2.42578125" style="1" customWidth="1"/>
    <col min="2" max="2" width="23.85546875" style="1" customWidth="1"/>
    <col min="3" max="3" width="16.7109375" style="1" customWidth="1"/>
    <col min="4" max="4" width="17" style="1" customWidth="1"/>
    <col min="5" max="5" width="16" style="1" customWidth="1"/>
    <col min="6" max="16384" width="11.42578125" style="1"/>
  </cols>
  <sheetData>
    <row r="1" spans="2:5" ht="7.5" customHeight="1"/>
    <row r="2" spans="2:5" ht="38.25" customHeight="1">
      <c r="B2" s="103" t="str">
        <f>"Declaracion de importación con formulario No. "&amp;'consolidado completo'!A10&amp;" del "&amp;'consolidado completo'!B10&amp;" Autoadhesivo No. "&amp;'consolidado completo'!C10</f>
        <v>Declaracion de importación con formulario No. 482022000473708 del 27/07/2022 Autoadhesivo No. 92482202771984</v>
      </c>
      <c r="C2" s="103"/>
      <c r="D2" s="103"/>
      <c r="E2" s="103"/>
    </row>
    <row r="3" spans="2:5" ht="6.75" customHeight="1"/>
    <row r="4" spans="2:5" ht="12.75">
      <c r="B4" s="2" t="s">
        <v>150</v>
      </c>
      <c r="C4" s="2" t="s">
        <v>16</v>
      </c>
      <c r="D4" s="2" t="s">
        <v>17</v>
      </c>
      <c r="E4" s="2" t="s">
        <v>18</v>
      </c>
    </row>
    <row r="5" spans="2:5" ht="12.75">
      <c r="B5" s="3" t="s">
        <v>14</v>
      </c>
      <c r="C5" s="4">
        <f>'consolidado completo'!N10</f>
        <v>4410.1400000000003</v>
      </c>
      <c r="D5" s="4">
        <f>C5</f>
        <v>4410.1400000000003</v>
      </c>
      <c r="E5" s="3"/>
    </row>
    <row r="6" spans="2:5" ht="12.75">
      <c r="B6" s="3" t="s">
        <v>15</v>
      </c>
      <c r="C6" s="9" t="str">
        <f>'consolidado completo'!O10</f>
        <v>C108</v>
      </c>
      <c r="D6" s="9" t="s">
        <v>151</v>
      </c>
      <c r="E6" s="3"/>
    </row>
    <row r="7" spans="2:5" ht="12.75">
      <c r="B7" s="3" t="s">
        <v>20</v>
      </c>
      <c r="C7" s="9" t="str">
        <f>'consolidado completo'!P10</f>
        <v>3001.90.10.00</v>
      </c>
      <c r="D7" s="16" t="str">
        <f>'consolidado completo'!AD10</f>
        <v>3004.90.29.00</v>
      </c>
      <c r="E7" s="3"/>
    </row>
    <row r="8" spans="2:5" ht="12.75">
      <c r="B8" s="3" t="s">
        <v>152</v>
      </c>
      <c r="C8" s="4">
        <f>'consolidado completo'!G10</f>
        <v>933136.75</v>
      </c>
      <c r="D8" s="4">
        <f>C8</f>
        <v>933136.75</v>
      </c>
      <c r="E8" s="4">
        <f>D8-C8</f>
        <v>0</v>
      </c>
    </row>
    <row r="9" spans="2:5" ht="25.5">
      <c r="B9" s="5" t="s">
        <v>11</v>
      </c>
      <c r="C9" s="4">
        <f>'consolidado completo'!K10</f>
        <v>15153.65</v>
      </c>
      <c r="D9" s="4">
        <f>C9</f>
        <v>15153.65</v>
      </c>
      <c r="E9" s="3"/>
    </row>
    <row r="10" spans="2:5" ht="12.75">
      <c r="B10" s="3" t="s">
        <v>153</v>
      </c>
      <c r="C10" s="15">
        <f>'consolidado completo'!L10</f>
        <v>0</v>
      </c>
      <c r="D10" s="3">
        <v>0</v>
      </c>
      <c r="E10" s="3"/>
    </row>
    <row r="11" spans="2:5" ht="12.75">
      <c r="B11" s="3" t="s">
        <v>154</v>
      </c>
      <c r="C11" s="4">
        <f>C8+C9</f>
        <v>948290.4</v>
      </c>
      <c r="D11" s="4">
        <f>D8+D9</f>
        <v>948290.4</v>
      </c>
      <c r="E11" s="4">
        <f>D11-C11</f>
        <v>0</v>
      </c>
    </row>
    <row r="12" spans="2:5" ht="12.75">
      <c r="B12" s="3" t="s">
        <v>155</v>
      </c>
      <c r="C12" s="6">
        <f>'consolidado completo'!Q10</f>
        <v>0</v>
      </c>
      <c r="D12" s="6">
        <f>'consolidado completo'!W10</f>
        <v>0.1</v>
      </c>
      <c r="E12" s="3"/>
    </row>
    <row r="13" spans="2:5" ht="12.75">
      <c r="B13" s="3" t="s">
        <v>156</v>
      </c>
      <c r="C13" s="6">
        <f>'consolidado completo'!R10</f>
        <v>0</v>
      </c>
      <c r="D13" s="6">
        <f>'consolidado completo'!X10</f>
        <v>0</v>
      </c>
      <c r="E13" s="3"/>
    </row>
    <row r="14" spans="2:5" ht="12.75">
      <c r="B14" s="3" t="s">
        <v>23</v>
      </c>
      <c r="C14" s="7">
        <f>C11*C5</f>
        <v>4182093424.6560006</v>
      </c>
      <c r="D14" s="7">
        <f>D11*D5</f>
        <v>4182093424.6560006</v>
      </c>
      <c r="E14" s="7">
        <f>D14-C14</f>
        <v>0</v>
      </c>
    </row>
    <row r="15" spans="2:5" ht="12.75">
      <c r="B15" s="3" t="s">
        <v>24</v>
      </c>
      <c r="C15" s="7">
        <f>MROUND((C14*C12),1000)</f>
        <v>0</v>
      </c>
      <c r="D15" s="7">
        <f>MROUND((D14*D12),1000)</f>
        <v>418209000</v>
      </c>
      <c r="E15" s="8">
        <f>D15</f>
        <v>418209000</v>
      </c>
    </row>
    <row r="16" spans="2:5" ht="12.75">
      <c r="B16" s="3" t="s">
        <v>25</v>
      </c>
      <c r="C16" s="7">
        <f>C14+C15</f>
        <v>4182093424.6560006</v>
      </c>
      <c r="D16" s="7">
        <f>D14+D15</f>
        <v>4600302424.6560001</v>
      </c>
      <c r="E16" s="3"/>
    </row>
    <row r="17" spans="2:5" ht="12.75">
      <c r="B17" s="3" t="s">
        <v>26</v>
      </c>
      <c r="C17" s="7">
        <f>MROUND((C16*C13),1000)</f>
        <v>0</v>
      </c>
      <c r="D17" s="7">
        <f>MROUND((D16*D13),1000)</f>
        <v>0</v>
      </c>
      <c r="E17" s="8">
        <f>D17-C17</f>
        <v>0</v>
      </c>
    </row>
    <row r="18" spans="2:5" ht="12.75">
      <c r="B18" s="3" t="s">
        <v>28</v>
      </c>
      <c r="C18" s="3">
        <v>0</v>
      </c>
      <c r="D18" s="7">
        <f>MROUND(((E15+E17)*10%),1000)</f>
        <v>41821000</v>
      </c>
      <c r="E18" s="8">
        <f>D18-C18</f>
        <v>41821000</v>
      </c>
    </row>
    <row r="19" spans="2:5" ht="12.75">
      <c r="B19" s="3"/>
      <c r="C19" s="3"/>
      <c r="D19" s="7"/>
      <c r="E19" s="7"/>
    </row>
    <row r="20" spans="2:5" ht="12.75">
      <c r="B20" s="23" t="s">
        <v>30</v>
      </c>
      <c r="C20" s="8">
        <f>C15+C17+C18</f>
        <v>0</v>
      </c>
      <c r="D20" s="8">
        <f>D15+D17+D18</f>
        <v>460030000</v>
      </c>
      <c r="E20" s="8">
        <f>E15+E18</f>
        <v>460030000</v>
      </c>
    </row>
  </sheetData>
  <mergeCells count="1">
    <mergeCell ref="B2:E2"/>
  </mergeCells>
  <pageMargins left="0.7" right="0.7" top="0.75" bottom="0.75" header="0.3" footer="0.3"/>
  <pageSetup paperSize="12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1:E20"/>
  <sheetViews>
    <sheetView showGridLines="0" workbookViewId="0">
      <selection activeCell="B4" sqref="B4:E20"/>
    </sheetView>
  </sheetViews>
  <sheetFormatPr defaultColWidth="11.42578125" defaultRowHeight="12"/>
  <cols>
    <col min="1" max="1" width="2.42578125" style="1" customWidth="1"/>
    <col min="2" max="2" width="23.85546875" style="1" customWidth="1"/>
    <col min="3" max="3" width="16.7109375" style="1" customWidth="1"/>
    <col min="4" max="4" width="17" style="1" customWidth="1"/>
    <col min="5" max="5" width="16" style="1" customWidth="1"/>
    <col min="6" max="16384" width="11.42578125" style="1"/>
  </cols>
  <sheetData>
    <row r="1" spans="2:5" ht="7.5" customHeight="1"/>
    <row r="2" spans="2:5" ht="38.25" customHeight="1">
      <c r="B2" s="103" t="str">
        <f>"Declaracion de importación con formulario No. "&amp;'consolidado completo'!A11&amp;" del "&amp;'consolidado completo'!B11&amp;" Autoadhesivo No. "&amp;'consolidado completo'!C11</f>
        <v>Declaracion de importación con formulario No. 902022000169785 del 13/10/2022 Autoadhesivo No. 92902200800877</v>
      </c>
      <c r="C2" s="103"/>
      <c r="D2" s="103"/>
      <c r="E2" s="103"/>
    </row>
    <row r="3" spans="2:5" ht="6.75" customHeight="1"/>
    <row r="4" spans="2:5" ht="12.75">
      <c r="B4" s="2" t="s">
        <v>150</v>
      </c>
      <c r="C4" s="2" t="s">
        <v>16</v>
      </c>
      <c r="D4" s="2" t="s">
        <v>17</v>
      </c>
      <c r="E4" s="2" t="s">
        <v>18</v>
      </c>
    </row>
    <row r="5" spans="2:5" ht="12.75">
      <c r="B5" s="3" t="s">
        <v>14</v>
      </c>
      <c r="C5" s="4">
        <f>'consolidado completo'!N11</f>
        <v>4627.6099999999997</v>
      </c>
      <c r="D5" s="4">
        <f>C5</f>
        <v>4627.6099999999997</v>
      </c>
      <c r="E5" s="3"/>
    </row>
    <row r="6" spans="2:5" ht="12.75">
      <c r="B6" s="3" t="s">
        <v>15</v>
      </c>
      <c r="C6" s="9" t="str">
        <f>'consolidado completo'!O11</f>
        <v>C208</v>
      </c>
      <c r="D6" s="9" t="s">
        <v>77</v>
      </c>
      <c r="E6" s="3"/>
    </row>
    <row r="7" spans="2:5" ht="12.75">
      <c r="B7" s="3" t="s">
        <v>20</v>
      </c>
      <c r="C7" s="9" t="str">
        <f>'consolidado completo'!P11</f>
        <v>3001.90.10.00</v>
      </c>
      <c r="D7" s="24" t="str">
        <f>'consolidado completo'!AD11</f>
        <v>3004.90.29.00</v>
      </c>
      <c r="E7" s="3"/>
    </row>
    <row r="8" spans="2:5" ht="12.75">
      <c r="B8" s="3" t="s">
        <v>152</v>
      </c>
      <c r="C8" s="4">
        <f>'consolidado completo'!G11</f>
        <v>494202.65</v>
      </c>
      <c r="D8" s="4">
        <f>C8</f>
        <v>494202.65</v>
      </c>
      <c r="E8" s="4">
        <f>D8-C8</f>
        <v>0</v>
      </c>
    </row>
    <row r="9" spans="2:5" ht="25.5">
      <c r="B9" s="5" t="s">
        <v>11</v>
      </c>
      <c r="C9" s="4">
        <f>'consolidado completo'!K11</f>
        <v>7181.35</v>
      </c>
      <c r="D9" s="4">
        <f>C9</f>
        <v>7181.35</v>
      </c>
      <c r="E9" s="3"/>
    </row>
    <row r="10" spans="2:5" ht="12.75">
      <c r="B10" s="3" t="s">
        <v>153</v>
      </c>
      <c r="C10" s="15">
        <f>'consolidado completo'!L11</f>
        <v>0</v>
      </c>
      <c r="D10" s="3">
        <v>0</v>
      </c>
      <c r="E10" s="3"/>
    </row>
    <row r="11" spans="2:5" ht="12.75">
      <c r="B11" s="3" t="s">
        <v>154</v>
      </c>
      <c r="C11" s="4">
        <f>C8+C9</f>
        <v>501384</v>
      </c>
      <c r="D11" s="4">
        <f>D8+D9</f>
        <v>501384</v>
      </c>
      <c r="E11" s="4">
        <f>D11-C11</f>
        <v>0</v>
      </c>
    </row>
    <row r="12" spans="2:5" ht="12.75">
      <c r="B12" s="3" t="s">
        <v>155</v>
      </c>
      <c r="C12" s="6">
        <f>'consolidado completo'!Q11</f>
        <v>0</v>
      </c>
      <c r="D12" s="6">
        <f>'consolidado completo'!W11</f>
        <v>0.1</v>
      </c>
      <c r="E12" s="3"/>
    </row>
    <row r="13" spans="2:5" ht="12.75">
      <c r="B13" s="3" t="s">
        <v>156</v>
      </c>
      <c r="C13" s="6">
        <f>'consolidado completo'!R11</f>
        <v>0</v>
      </c>
      <c r="D13" s="6">
        <f>'consolidado completo'!X11</f>
        <v>0</v>
      </c>
      <c r="E13" s="3"/>
    </row>
    <row r="14" spans="2:5" ht="12.75">
      <c r="B14" s="3" t="s">
        <v>23</v>
      </c>
      <c r="C14" s="7">
        <f>C11*C5</f>
        <v>2320209612.2399998</v>
      </c>
      <c r="D14" s="7">
        <f>D11*D5</f>
        <v>2320209612.2399998</v>
      </c>
      <c r="E14" s="7">
        <f>D14-C14</f>
        <v>0</v>
      </c>
    </row>
    <row r="15" spans="2:5" ht="12.75">
      <c r="B15" s="3" t="s">
        <v>24</v>
      </c>
      <c r="C15" s="7">
        <f>MROUND((C14*C12),1000)</f>
        <v>0</v>
      </c>
      <c r="D15" s="7">
        <f>MROUND((D14*D12),1000)</f>
        <v>232021000</v>
      </c>
      <c r="E15" s="8">
        <f>D15</f>
        <v>232021000</v>
      </c>
    </row>
    <row r="16" spans="2:5" ht="12.75">
      <c r="B16" s="3" t="s">
        <v>25</v>
      </c>
      <c r="C16" s="7">
        <f>C14+C15</f>
        <v>2320209612.2399998</v>
      </c>
      <c r="D16" s="7">
        <f>D14+D15</f>
        <v>2552230612.2399998</v>
      </c>
      <c r="E16" s="3"/>
    </row>
    <row r="17" spans="2:5" ht="12.75">
      <c r="B17" s="3" t="s">
        <v>26</v>
      </c>
      <c r="C17" s="7">
        <f>MROUND((C16*C13),1000)</f>
        <v>0</v>
      </c>
      <c r="D17" s="7">
        <f>MROUND((D16*D13),1000)</f>
        <v>0</v>
      </c>
      <c r="E17" s="8">
        <f>D17-C17</f>
        <v>0</v>
      </c>
    </row>
    <row r="18" spans="2:5" ht="12.75">
      <c r="B18" s="3" t="s">
        <v>28</v>
      </c>
      <c r="C18" s="3">
        <v>0</v>
      </c>
      <c r="D18" s="7">
        <f>MROUND(((E15+E17)*10%),1000)</f>
        <v>23202000</v>
      </c>
      <c r="E18" s="8">
        <f>D18-C18</f>
        <v>23202000</v>
      </c>
    </row>
    <row r="19" spans="2:5" ht="12.75">
      <c r="B19" s="3"/>
      <c r="C19" s="3"/>
      <c r="D19" s="7"/>
      <c r="E19" s="7"/>
    </row>
    <row r="20" spans="2:5" ht="12.75">
      <c r="B20" s="23" t="s">
        <v>30</v>
      </c>
      <c r="C20" s="8">
        <f>C15+C17+C18</f>
        <v>0</v>
      </c>
      <c r="D20" s="8">
        <f>D15+D17+D18</f>
        <v>255223000</v>
      </c>
      <c r="E20" s="8">
        <f>E15+E18</f>
        <v>255223000</v>
      </c>
    </row>
  </sheetData>
  <mergeCells count="1">
    <mergeCell ref="B2:E2"/>
  </mergeCells>
  <pageMargins left="0.7" right="0.7" top="0.75" bottom="0.75" header="0.3" footer="0.3"/>
  <pageSetup paperSize="12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B1:E20"/>
  <sheetViews>
    <sheetView showGridLines="0" workbookViewId="0">
      <selection activeCell="B4" sqref="B4:E20"/>
    </sheetView>
  </sheetViews>
  <sheetFormatPr defaultColWidth="11.42578125" defaultRowHeight="12"/>
  <cols>
    <col min="1" max="1" width="2.42578125" style="1" customWidth="1"/>
    <col min="2" max="2" width="23.85546875" style="1" customWidth="1"/>
    <col min="3" max="3" width="16.7109375" style="1" customWidth="1"/>
    <col min="4" max="4" width="17" style="1" customWidth="1"/>
    <col min="5" max="5" width="16" style="1" customWidth="1"/>
    <col min="6" max="16384" width="11.42578125" style="1"/>
  </cols>
  <sheetData>
    <row r="1" spans="2:5" ht="7.5" customHeight="1"/>
    <row r="2" spans="2:5" ht="38.25" customHeight="1">
      <c r="B2" s="103" t="str">
        <f>"Declaracion de importación con formulario No. "&amp;'consolidado completo'!A12&amp;" del "&amp;'consolidado completo'!B12&amp;" Autoadhesivo No. "&amp;'consolidado completo'!C12</f>
        <v>Declaracion de importación con formulario No. 902023000031615 del 27/02/2023 Autoadhesivo No. 92902300166405</v>
      </c>
      <c r="C2" s="103"/>
      <c r="D2" s="103"/>
      <c r="E2" s="103"/>
    </row>
    <row r="3" spans="2:5" ht="6.75" customHeight="1"/>
    <row r="4" spans="2:5" ht="12.75">
      <c r="B4" s="2" t="s">
        <v>150</v>
      </c>
      <c r="C4" s="2" t="s">
        <v>16</v>
      </c>
      <c r="D4" s="2" t="s">
        <v>17</v>
      </c>
      <c r="E4" s="2" t="s">
        <v>18</v>
      </c>
    </row>
    <row r="5" spans="2:5" ht="12.75">
      <c r="B5" s="3" t="s">
        <v>14</v>
      </c>
      <c r="C5" s="4">
        <f>'consolidado completo'!N12</f>
        <v>4853.8999999999996</v>
      </c>
      <c r="D5" s="4">
        <f>C5</f>
        <v>4853.8999999999996</v>
      </c>
      <c r="E5" s="3"/>
    </row>
    <row r="6" spans="2:5" ht="12.75">
      <c r="B6" s="3" t="s">
        <v>15</v>
      </c>
      <c r="C6" s="9" t="str">
        <f>'consolidado completo'!O12</f>
        <v>C230</v>
      </c>
      <c r="D6" s="9" t="str">
        <f>C6</f>
        <v>C230</v>
      </c>
      <c r="E6" s="3"/>
    </row>
    <row r="7" spans="2:5" ht="12.75">
      <c r="B7" s="3" t="s">
        <v>20</v>
      </c>
      <c r="C7" s="9" t="str">
        <f>'consolidado completo'!P12</f>
        <v>3001.90.10.00</v>
      </c>
      <c r="D7" s="24" t="str">
        <f>'consolidado completo'!AD12</f>
        <v>3004.90.29.00</v>
      </c>
      <c r="E7" s="3"/>
    </row>
    <row r="8" spans="2:5" ht="12.75">
      <c r="B8" s="3" t="s">
        <v>152</v>
      </c>
      <c r="C8" s="4">
        <f>'consolidado completo'!G12</f>
        <v>477711.92</v>
      </c>
      <c r="D8" s="4">
        <f>C8</f>
        <v>477711.92</v>
      </c>
      <c r="E8" s="4">
        <f>D8-C8</f>
        <v>0</v>
      </c>
    </row>
    <row r="9" spans="2:5" ht="25.5">
      <c r="B9" s="5" t="s">
        <v>11</v>
      </c>
      <c r="C9" s="4">
        <f>'consolidado completo'!K12</f>
        <v>6030.35</v>
      </c>
      <c r="D9" s="4">
        <f>C9</f>
        <v>6030.35</v>
      </c>
      <c r="E9" s="3"/>
    </row>
    <row r="10" spans="2:5" ht="12.75">
      <c r="B10" s="3" t="s">
        <v>153</v>
      </c>
      <c r="C10" s="15">
        <f>'consolidado completo'!L12</f>
        <v>0</v>
      </c>
      <c r="D10" s="3">
        <v>0</v>
      </c>
      <c r="E10" s="3"/>
    </row>
    <row r="11" spans="2:5" ht="12.75">
      <c r="B11" s="3" t="s">
        <v>154</v>
      </c>
      <c r="C11" s="4">
        <f>C8+C9</f>
        <v>483742.26999999996</v>
      </c>
      <c r="D11" s="4">
        <f>D8+D9</f>
        <v>483742.26999999996</v>
      </c>
      <c r="E11" s="4">
        <f>D11-C11</f>
        <v>0</v>
      </c>
    </row>
    <row r="12" spans="2:5" ht="12.75">
      <c r="B12" s="3" t="s">
        <v>155</v>
      </c>
      <c r="C12" s="6">
        <f>'consolidado completo'!Q12</f>
        <v>0</v>
      </c>
      <c r="D12" s="6">
        <f>'consolidado completo'!W12</f>
        <v>0.1</v>
      </c>
      <c r="E12" s="3"/>
    </row>
    <row r="13" spans="2:5" ht="12.75">
      <c r="B13" s="3" t="s">
        <v>156</v>
      </c>
      <c r="C13" s="6">
        <f>'consolidado completo'!R12</f>
        <v>0</v>
      </c>
      <c r="D13" s="6">
        <f>'consolidado completo'!X12</f>
        <v>0</v>
      </c>
      <c r="E13" s="3"/>
    </row>
    <row r="14" spans="2:5" ht="12.75">
      <c r="B14" s="3" t="s">
        <v>23</v>
      </c>
      <c r="C14" s="7">
        <f>C11*C5</f>
        <v>2348036604.3529997</v>
      </c>
      <c r="D14" s="7">
        <f>D11*D5</f>
        <v>2348036604.3529997</v>
      </c>
      <c r="E14" s="7">
        <f>D14-C14</f>
        <v>0</v>
      </c>
    </row>
    <row r="15" spans="2:5" ht="12.75">
      <c r="B15" s="3" t="s">
        <v>24</v>
      </c>
      <c r="C15" s="7">
        <f>MROUND((C14*C12),1000)</f>
        <v>0</v>
      </c>
      <c r="D15" s="7">
        <f>MROUND((D14*D12),1000)</f>
        <v>234804000</v>
      </c>
      <c r="E15" s="8">
        <f>D15</f>
        <v>234804000</v>
      </c>
    </row>
    <row r="16" spans="2:5" ht="12.75">
      <c r="B16" s="3" t="s">
        <v>25</v>
      </c>
      <c r="C16" s="7">
        <f>C14+C15</f>
        <v>2348036604.3529997</v>
      </c>
      <c r="D16" s="7">
        <f>D14+D15</f>
        <v>2582840604.3529997</v>
      </c>
      <c r="E16" s="3"/>
    </row>
    <row r="17" spans="2:5" ht="12.75">
      <c r="B17" s="3" t="s">
        <v>26</v>
      </c>
      <c r="C17" s="7">
        <f>MROUND((C16*C13),1000)</f>
        <v>0</v>
      </c>
      <c r="D17" s="7">
        <f>MROUND((D16*D13),1000)</f>
        <v>0</v>
      </c>
      <c r="E17" s="8">
        <f>D17-C17</f>
        <v>0</v>
      </c>
    </row>
    <row r="18" spans="2:5" ht="12.75">
      <c r="B18" s="3" t="s">
        <v>28</v>
      </c>
      <c r="C18" s="3">
        <v>0</v>
      </c>
      <c r="D18" s="7">
        <f>MROUND(((E15+E17)*10%),1000)</f>
        <v>23480000</v>
      </c>
      <c r="E18" s="8">
        <f>D18-C18</f>
        <v>23480000</v>
      </c>
    </row>
    <row r="19" spans="2:5" ht="12.75">
      <c r="B19" s="3"/>
      <c r="C19" s="3"/>
      <c r="D19" s="7"/>
      <c r="E19" s="7"/>
    </row>
    <row r="20" spans="2:5" ht="12.75">
      <c r="B20" s="23" t="s">
        <v>30</v>
      </c>
      <c r="C20" s="8">
        <f>C15+C17+C18</f>
        <v>0</v>
      </c>
      <c r="D20" s="8">
        <f>D15+D17+D18</f>
        <v>258284000</v>
      </c>
      <c r="E20" s="8">
        <f>E15+E18</f>
        <v>258284000</v>
      </c>
    </row>
  </sheetData>
  <mergeCells count="1">
    <mergeCell ref="B2:E2"/>
  </mergeCells>
  <pageMargins left="0.7" right="0.7" top="0.75" bottom="0.75" header="0.3" footer="0.3"/>
  <pageSetup paperSize="12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B1:E20"/>
  <sheetViews>
    <sheetView showGridLines="0" workbookViewId="0">
      <selection activeCell="B4" sqref="B4:E20"/>
    </sheetView>
  </sheetViews>
  <sheetFormatPr defaultColWidth="11.42578125" defaultRowHeight="12"/>
  <cols>
    <col min="1" max="1" width="2.42578125" style="1" customWidth="1"/>
    <col min="2" max="2" width="23.85546875" style="1" customWidth="1"/>
    <col min="3" max="3" width="16.7109375" style="1" customWidth="1"/>
    <col min="4" max="4" width="17" style="1" customWidth="1"/>
    <col min="5" max="5" width="16" style="1" customWidth="1"/>
    <col min="6" max="16384" width="11.42578125" style="1"/>
  </cols>
  <sheetData>
    <row r="1" spans="2:5" ht="7.5" customHeight="1"/>
    <row r="2" spans="2:5" ht="38.25" customHeight="1">
      <c r="B2" s="103" t="str">
        <f>"Declaracion de importación con formulario No. "&amp;'consolidado completo'!A13&amp;" del "&amp;'consolidado completo'!B13&amp;" Autoadhesivo No. "&amp;'consolidado completo'!C13</f>
        <v>Declaracion de importación con formulario No. 902023000052492 del 04/04/2023 Autoadhesivo No. 92902300277464</v>
      </c>
      <c r="C2" s="103"/>
      <c r="D2" s="103"/>
      <c r="E2" s="103"/>
    </row>
    <row r="3" spans="2:5" ht="6.75" customHeight="1"/>
    <row r="4" spans="2:5" ht="12.75">
      <c r="B4" s="2" t="s">
        <v>150</v>
      </c>
      <c r="C4" s="2" t="s">
        <v>16</v>
      </c>
      <c r="D4" s="2" t="s">
        <v>17</v>
      </c>
      <c r="E4" s="2" t="s">
        <v>18</v>
      </c>
    </row>
    <row r="5" spans="2:5" ht="12.75">
      <c r="B5" s="3" t="s">
        <v>14</v>
      </c>
      <c r="C5" s="4">
        <f>'consolidado completo'!N13</f>
        <v>4627.2700000000004</v>
      </c>
      <c r="D5" s="4">
        <f>C5</f>
        <v>4627.2700000000004</v>
      </c>
      <c r="E5" s="3"/>
    </row>
    <row r="6" spans="2:5" ht="12.75">
      <c r="B6" s="3" t="s">
        <v>15</v>
      </c>
      <c r="C6" s="9" t="str">
        <f>'consolidado completo'!O13</f>
        <v>C230</v>
      </c>
      <c r="D6" s="9" t="str">
        <f>C6</f>
        <v>C230</v>
      </c>
      <c r="E6" s="3"/>
    </row>
    <row r="7" spans="2:5" ht="12.75">
      <c r="B7" s="3" t="s">
        <v>20</v>
      </c>
      <c r="C7" s="9" t="str">
        <f>'consolidado completo'!P13</f>
        <v>3001.90.10.00</v>
      </c>
      <c r="D7" s="24" t="str">
        <f>'consolidado completo'!AD13</f>
        <v>3004.90.29.00</v>
      </c>
      <c r="E7" s="3"/>
    </row>
    <row r="8" spans="2:5" ht="12.75">
      <c r="B8" s="3" t="s">
        <v>152</v>
      </c>
      <c r="C8" s="4">
        <f>'consolidado completo'!G13</f>
        <v>707750</v>
      </c>
      <c r="D8" s="4">
        <f>C8</f>
        <v>707750</v>
      </c>
      <c r="E8" s="4">
        <f>D8-C8</f>
        <v>0</v>
      </c>
    </row>
    <row r="9" spans="2:5" ht="25.5">
      <c r="B9" s="5" t="s">
        <v>11</v>
      </c>
      <c r="C9" s="4">
        <f>'consolidado completo'!K13</f>
        <v>5679.1100000000006</v>
      </c>
      <c r="D9" s="4">
        <f>C9</f>
        <v>5679.1100000000006</v>
      </c>
      <c r="E9" s="3"/>
    </row>
    <row r="10" spans="2:5" ht="12.75">
      <c r="B10" s="3" t="s">
        <v>153</v>
      </c>
      <c r="C10" s="15">
        <f>'consolidado completo'!L13</f>
        <v>0</v>
      </c>
      <c r="D10" s="3">
        <v>0</v>
      </c>
      <c r="E10" s="3"/>
    </row>
    <row r="11" spans="2:5" ht="12.75">
      <c r="B11" s="3" t="s">
        <v>154</v>
      </c>
      <c r="C11" s="4">
        <f>C8+C9</f>
        <v>713429.11</v>
      </c>
      <c r="D11" s="4">
        <f>D8+D9</f>
        <v>713429.11</v>
      </c>
      <c r="E11" s="4">
        <f>D11-C11</f>
        <v>0</v>
      </c>
    </row>
    <row r="12" spans="2:5" ht="12.75">
      <c r="B12" s="3" t="s">
        <v>155</v>
      </c>
      <c r="C12" s="6">
        <f>'consolidado completo'!Q13</f>
        <v>0</v>
      </c>
      <c r="D12" s="6">
        <f>'consolidado completo'!W13</f>
        <v>0.1</v>
      </c>
      <c r="E12" s="3"/>
    </row>
    <row r="13" spans="2:5" ht="12.75">
      <c r="B13" s="3" t="s">
        <v>156</v>
      </c>
      <c r="C13" s="6">
        <f>'consolidado completo'!R13</f>
        <v>0</v>
      </c>
      <c r="D13" s="6">
        <f>'consolidado completo'!X13</f>
        <v>0</v>
      </c>
      <c r="E13" s="3"/>
    </row>
    <row r="14" spans="2:5" ht="12.75">
      <c r="B14" s="3" t="s">
        <v>23</v>
      </c>
      <c r="C14" s="7">
        <f>C11*C5</f>
        <v>3301229117.8297005</v>
      </c>
      <c r="D14" s="7">
        <f>D11*D5</f>
        <v>3301229117.8297005</v>
      </c>
      <c r="E14" s="7">
        <f>D14-C14</f>
        <v>0</v>
      </c>
    </row>
    <row r="15" spans="2:5" ht="12.75">
      <c r="B15" s="3" t="s">
        <v>24</v>
      </c>
      <c r="C15" s="7">
        <f>MROUND((C14*C12),1000)</f>
        <v>0</v>
      </c>
      <c r="D15" s="7">
        <f>MROUND((D14*D12),1000)</f>
        <v>330123000</v>
      </c>
      <c r="E15" s="8">
        <f>D15</f>
        <v>330123000</v>
      </c>
    </row>
    <row r="16" spans="2:5" ht="12.75">
      <c r="B16" s="3" t="s">
        <v>25</v>
      </c>
      <c r="C16" s="7">
        <f>C14+C15</f>
        <v>3301229117.8297005</v>
      </c>
      <c r="D16" s="7">
        <f>D14+D15</f>
        <v>3631352117.8297005</v>
      </c>
      <c r="E16" s="3"/>
    </row>
    <row r="17" spans="2:5" ht="12.75">
      <c r="B17" s="3" t="s">
        <v>26</v>
      </c>
      <c r="C17" s="7">
        <f>MROUND((C16*C13),1000)</f>
        <v>0</v>
      </c>
      <c r="D17" s="7">
        <f>MROUND((D16*D13),1000)</f>
        <v>0</v>
      </c>
      <c r="E17" s="8">
        <f>D17-C17</f>
        <v>0</v>
      </c>
    </row>
    <row r="18" spans="2:5" ht="12.75">
      <c r="B18" s="3" t="s">
        <v>28</v>
      </c>
      <c r="C18" s="3">
        <v>0</v>
      </c>
      <c r="D18" s="7">
        <f>MROUND(((E15+E17)*10%),1000)</f>
        <v>33012000</v>
      </c>
      <c r="E18" s="8">
        <f>D18-C18</f>
        <v>33012000</v>
      </c>
    </row>
    <row r="19" spans="2:5" ht="12.75">
      <c r="B19" s="3"/>
      <c r="C19" s="3"/>
      <c r="D19" s="7"/>
      <c r="E19" s="7"/>
    </row>
    <row r="20" spans="2:5" ht="12.75">
      <c r="B20" s="23" t="s">
        <v>30</v>
      </c>
      <c r="C20" s="8">
        <f>C15+C17+C18</f>
        <v>0</v>
      </c>
      <c r="D20" s="8">
        <f>D15+D17+D18</f>
        <v>363135000</v>
      </c>
      <c r="E20" s="8">
        <f>E15+E18</f>
        <v>363135000</v>
      </c>
    </row>
  </sheetData>
  <mergeCells count="1">
    <mergeCell ref="B2:E2"/>
  </mergeCells>
  <pageMargins left="0.7" right="0.7" top="0.75" bottom="0.75" header="0.3" footer="0.3"/>
  <pageSetup paperSize="12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B1:E20"/>
  <sheetViews>
    <sheetView showGridLines="0" workbookViewId="0">
      <selection activeCell="B4" sqref="B4:E20"/>
    </sheetView>
  </sheetViews>
  <sheetFormatPr defaultColWidth="11.42578125" defaultRowHeight="12"/>
  <cols>
    <col min="1" max="1" width="2.42578125" style="1" customWidth="1"/>
    <col min="2" max="2" width="23.85546875" style="1" customWidth="1"/>
    <col min="3" max="3" width="16.7109375" style="1" customWidth="1"/>
    <col min="4" max="4" width="17" style="1" customWidth="1"/>
    <col min="5" max="5" width="16" style="1" customWidth="1"/>
    <col min="6" max="16384" width="11.42578125" style="1"/>
  </cols>
  <sheetData>
    <row r="1" spans="2:5" ht="7.5" customHeight="1"/>
    <row r="2" spans="2:5" ht="38.25" customHeight="1">
      <c r="B2" s="103" t="str">
        <f>"Declaracion de importación con formulario No. "&amp;'consolidado completo'!A14&amp;" del "&amp;'consolidado completo'!B14&amp;" Autoadhesivo No. "&amp;'consolidado completo'!C14</f>
        <v>Declaracion de importación con formulario No. 902023000078547 del 18/05/2023 Autoadhesivo No. 92902300411155</v>
      </c>
      <c r="C2" s="103"/>
      <c r="D2" s="103"/>
      <c r="E2" s="103"/>
    </row>
    <row r="3" spans="2:5" ht="6.75" customHeight="1"/>
    <row r="4" spans="2:5" ht="12.75">
      <c r="B4" s="2" t="s">
        <v>150</v>
      </c>
      <c r="C4" s="2" t="s">
        <v>16</v>
      </c>
      <c r="D4" s="2" t="s">
        <v>17</v>
      </c>
      <c r="E4" s="2" t="s">
        <v>18</v>
      </c>
    </row>
    <row r="5" spans="2:5" ht="12.75">
      <c r="B5" s="3" t="s">
        <v>14</v>
      </c>
      <c r="C5" s="4">
        <f>'consolidado completo'!N14</f>
        <v>4601.1499999999996</v>
      </c>
      <c r="D5" s="4">
        <f>C5</f>
        <v>4601.1499999999996</v>
      </c>
      <c r="E5" s="3"/>
    </row>
    <row r="6" spans="2:5" ht="12.75">
      <c r="B6" s="3" t="s">
        <v>15</v>
      </c>
      <c r="C6" s="9" t="str">
        <f>'consolidado completo'!O14</f>
        <v>C230</v>
      </c>
      <c r="D6" s="9" t="str">
        <f>C6</f>
        <v>C230</v>
      </c>
      <c r="E6" s="3"/>
    </row>
    <row r="7" spans="2:5" ht="12.75">
      <c r="B7" s="3" t="s">
        <v>20</v>
      </c>
      <c r="C7" s="9" t="str">
        <f>'consolidado completo'!P14</f>
        <v>3001.90.10.00</v>
      </c>
      <c r="D7" s="24" t="str">
        <f>'consolidado completo'!AD14</f>
        <v>3004.90.29.00</v>
      </c>
      <c r="E7" s="3"/>
    </row>
    <row r="8" spans="2:5" ht="12.75">
      <c r="B8" s="3" t="s">
        <v>152</v>
      </c>
      <c r="C8" s="4">
        <f>'consolidado completo'!G14</f>
        <v>5123.8</v>
      </c>
      <c r="D8" s="4">
        <f>C8</f>
        <v>5123.8</v>
      </c>
      <c r="E8" s="4">
        <f>D8-C8</f>
        <v>0</v>
      </c>
    </row>
    <row r="9" spans="2:5" ht="25.5">
      <c r="B9" s="5" t="s">
        <v>11</v>
      </c>
      <c r="C9" s="4">
        <f>'consolidado completo'!K14</f>
        <v>87.320000000000007</v>
      </c>
      <c r="D9" s="4">
        <f>C9</f>
        <v>87.320000000000007</v>
      </c>
      <c r="E9" s="3"/>
    </row>
    <row r="10" spans="2:5" ht="12.75">
      <c r="B10" s="3" t="s">
        <v>153</v>
      </c>
      <c r="C10" s="15">
        <f>'consolidado completo'!L14</f>
        <v>0</v>
      </c>
      <c r="D10" s="3">
        <v>0</v>
      </c>
      <c r="E10" s="3"/>
    </row>
    <row r="11" spans="2:5" ht="12.75">
      <c r="B11" s="3" t="s">
        <v>154</v>
      </c>
      <c r="C11" s="4">
        <f>C8+C9</f>
        <v>5211.12</v>
      </c>
      <c r="D11" s="4">
        <f>D8+D9</f>
        <v>5211.12</v>
      </c>
      <c r="E11" s="4">
        <f>D11-C11</f>
        <v>0</v>
      </c>
    </row>
    <row r="12" spans="2:5" ht="12.75">
      <c r="B12" s="3" t="s">
        <v>155</v>
      </c>
      <c r="C12" s="6">
        <f>'consolidado completo'!Q14</f>
        <v>0</v>
      </c>
      <c r="D12" s="6">
        <f>'consolidado completo'!W14</f>
        <v>0.1</v>
      </c>
      <c r="E12" s="3"/>
    </row>
    <row r="13" spans="2:5" ht="12.75">
      <c r="B13" s="3" t="s">
        <v>156</v>
      </c>
      <c r="C13" s="6">
        <f>'consolidado completo'!R14</f>
        <v>0</v>
      </c>
      <c r="D13" s="6">
        <f>'consolidado completo'!X14</f>
        <v>0</v>
      </c>
      <c r="E13" s="3"/>
    </row>
    <row r="14" spans="2:5" ht="12.75">
      <c r="B14" s="3" t="s">
        <v>23</v>
      </c>
      <c r="C14" s="7">
        <f>C11*C5</f>
        <v>23977144.787999999</v>
      </c>
      <c r="D14" s="7">
        <f>D11*D5</f>
        <v>23977144.787999999</v>
      </c>
      <c r="E14" s="7">
        <f>D14-C14</f>
        <v>0</v>
      </c>
    </row>
    <row r="15" spans="2:5" ht="12.75">
      <c r="B15" s="3" t="s">
        <v>24</v>
      </c>
      <c r="C15" s="7">
        <f>MROUND((C14*C12),1000)</f>
        <v>0</v>
      </c>
      <c r="D15" s="7">
        <f>MROUND((D14*D12),1000)</f>
        <v>2398000</v>
      </c>
      <c r="E15" s="8">
        <f>D15</f>
        <v>2398000</v>
      </c>
    </row>
    <row r="16" spans="2:5" ht="12.75">
      <c r="B16" s="3" t="s">
        <v>25</v>
      </c>
      <c r="C16" s="7">
        <f>C14+C15</f>
        <v>23977144.787999999</v>
      </c>
      <c r="D16" s="7">
        <f>D14+D15</f>
        <v>26375144.787999999</v>
      </c>
      <c r="E16" s="3"/>
    </row>
    <row r="17" spans="2:5" ht="12.75">
      <c r="B17" s="3" t="s">
        <v>26</v>
      </c>
      <c r="C17" s="7">
        <f>MROUND((C16*C13),1000)</f>
        <v>0</v>
      </c>
      <c r="D17" s="7">
        <f>MROUND((D16*D13),1000)</f>
        <v>0</v>
      </c>
      <c r="E17" s="8">
        <f>D17-C17</f>
        <v>0</v>
      </c>
    </row>
    <row r="18" spans="2:5" ht="12.75">
      <c r="B18" s="3" t="s">
        <v>28</v>
      </c>
      <c r="C18" s="3">
        <v>0</v>
      </c>
      <c r="D18" s="7">
        <f>MROUND(((E15+E17)*10%),1000)</f>
        <v>240000</v>
      </c>
      <c r="E18" s="8">
        <f>D18-C18</f>
        <v>240000</v>
      </c>
    </row>
    <row r="19" spans="2:5" ht="12.75">
      <c r="B19" s="3"/>
      <c r="C19" s="3"/>
      <c r="D19" s="7"/>
      <c r="E19" s="7"/>
    </row>
    <row r="20" spans="2:5" ht="12.75">
      <c r="B20" s="23" t="s">
        <v>30</v>
      </c>
      <c r="C20" s="8">
        <f>C15+C17+C18</f>
        <v>0</v>
      </c>
      <c r="D20" s="8">
        <f>D15+D17+D18</f>
        <v>2638000</v>
      </c>
      <c r="E20" s="8">
        <f>E15+E18</f>
        <v>2638000</v>
      </c>
    </row>
  </sheetData>
  <mergeCells count="1">
    <mergeCell ref="B2:E2"/>
  </mergeCells>
  <pageMargins left="0.7" right="0.7" top="0.75" bottom="0.75" header="0.3" footer="0.3"/>
  <pageSetup paperSize="12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B1:E20"/>
  <sheetViews>
    <sheetView showGridLines="0" zoomScale="130" zoomScaleNormal="130" workbookViewId="0">
      <selection activeCell="B4" sqref="B4:E20"/>
    </sheetView>
  </sheetViews>
  <sheetFormatPr defaultColWidth="11.42578125" defaultRowHeight="12"/>
  <cols>
    <col min="1" max="1" width="2.42578125" style="1" customWidth="1"/>
    <col min="2" max="2" width="23.85546875" style="1" customWidth="1"/>
    <col min="3" max="3" width="16.7109375" style="1" customWidth="1"/>
    <col min="4" max="4" width="17" style="1" customWidth="1"/>
    <col min="5" max="5" width="16" style="1" customWidth="1"/>
    <col min="6" max="16384" width="11.42578125" style="1"/>
  </cols>
  <sheetData>
    <row r="1" spans="2:5" ht="7.5" customHeight="1"/>
    <row r="2" spans="2:5" ht="38.25" customHeight="1">
      <c r="B2" s="103" t="str">
        <f>"Declaracion de importación con formulario No. "&amp;'consolidado completo'!A15&amp;" del "&amp;'consolidado completo'!B15&amp;" Autoadhesivo No. "&amp;'consolidado completo'!C15</f>
        <v>Declaracion de importación con formulario No. 902023000100651 del 28/06/2023 Autoadhesivo No. 92902300529989</v>
      </c>
      <c r="C2" s="103"/>
      <c r="D2" s="103"/>
      <c r="E2" s="103"/>
    </row>
    <row r="3" spans="2:5" ht="6.75" customHeight="1"/>
    <row r="4" spans="2:5" ht="12.75">
      <c r="B4" s="2" t="s">
        <v>150</v>
      </c>
      <c r="C4" s="2" t="s">
        <v>16</v>
      </c>
      <c r="D4" s="2" t="s">
        <v>17</v>
      </c>
      <c r="E4" s="2" t="s">
        <v>18</v>
      </c>
    </row>
    <row r="5" spans="2:5" ht="12.75">
      <c r="B5" s="3" t="s">
        <v>14</v>
      </c>
      <c r="C5" s="4">
        <f>'consolidado completo'!N15</f>
        <v>4114.3900000000003</v>
      </c>
      <c r="D5" s="4">
        <f>C5</f>
        <v>4114.3900000000003</v>
      </c>
      <c r="E5" s="3"/>
    </row>
    <row r="6" spans="2:5" ht="12.75">
      <c r="B6" s="3" t="s">
        <v>15</v>
      </c>
      <c r="C6" s="9" t="str">
        <f>'consolidado completo'!O15</f>
        <v>C230</v>
      </c>
      <c r="D6" s="9" t="str">
        <f>C6</f>
        <v>C230</v>
      </c>
      <c r="E6" s="3"/>
    </row>
    <row r="7" spans="2:5" ht="12.75">
      <c r="B7" s="3" t="s">
        <v>20</v>
      </c>
      <c r="C7" s="9" t="str">
        <f>'consolidado completo'!P15</f>
        <v>3001.90.10.00</v>
      </c>
      <c r="D7" s="24" t="str">
        <f>'consolidado completo'!AD15</f>
        <v>3004.90.29.00</v>
      </c>
      <c r="E7" s="3"/>
    </row>
    <row r="8" spans="2:5" ht="12.75">
      <c r="B8" s="3" t="s">
        <v>152</v>
      </c>
      <c r="C8" s="4">
        <f>'consolidado completo'!G15</f>
        <v>306119.94</v>
      </c>
      <c r="D8" s="4">
        <f>C8</f>
        <v>306119.94</v>
      </c>
      <c r="E8" s="4">
        <f>D8-C8</f>
        <v>0</v>
      </c>
    </row>
    <row r="9" spans="2:5" ht="25.5">
      <c r="B9" s="5" t="s">
        <v>11</v>
      </c>
      <c r="C9" s="4">
        <f>'consolidado completo'!K15</f>
        <v>4476.0600000000004</v>
      </c>
      <c r="D9" s="4">
        <f>C9</f>
        <v>4476.0600000000004</v>
      </c>
      <c r="E9" s="3"/>
    </row>
    <row r="10" spans="2:5" ht="12.75">
      <c r="B10" s="3" t="s">
        <v>153</v>
      </c>
      <c r="C10" s="15">
        <f>'consolidado completo'!L15</f>
        <v>0</v>
      </c>
      <c r="D10" s="3">
        <v>0</v>
      </c>
      <c r="E10" s="3"/>
    </row>
    <row r="11" spans="2:5" ht="12.75">
      <c r="B11" s="3" t="s">
        <v>154</v>
      </c>
      <c r="C11" s="4">
        <f>C8+C9</f>
        <v>310596</v>
      </c>
      <c r="D11" s="4">
        <f>D8+D9</f>
        <v>310596</v>
      </c>
      <c r="E11" s="4">
        <f>D11-C11</f>
        <v>0</v>
      </c>
    </row>
    <row r="12" spans="2:5" ht="12.75">
      <c r="B12" s="3" t="s">
        <v>155</v>
      </c>
      <c r="C12" s="6">
        <f>'consolidado completo'!Q15</f>
        <v>0</v>
      </c>
      <c r="D12" s="6">
        <f>'consolidado completo'!W15</f>
        <v>0.1</v>
      </c>
      <c r="E12" s="3"/>
    </row>
    <row r="13" spans="2:5" ht="12.75">
      <c r="B13" s="3" t="s">
        <v>156</v>
      </c>
      <c r="C13" s="6">
        <f>'consolidado completo'!R15</f>
        <v>0</v>
      </c>
      <c r="D13" s="6">
        <f>'consolidado completo'!X15</f>
        <v>0</v>
      </c>
      <c r="E13" s="3"/>
    </row>
    <row r="14" spans="2:5" ht="12.75">
      <c r="B14" s="3" t="s">
        <v>23</v>
      </c>
      <c r="C14" s="7">
        <f>C11*C5</f>
        <v>1277913076.4400001</v>
      </c>
      <c r="D14" s="7">
        <f>D11*D5</f>
        <v>1277913076.4400001</v>
      </c>
      <c r="E14" s="7">
        <f>D14-C14</f>
        <v>0</v>
      </c>
    </row>
    <row r="15" spans="2:5" ht="12.75">
      <c r="B15" s="3" t="s">
        <v>24</v>
      </c>
      <c r="C15" s="7">
        <f>MROUND((C14*C12),1000)</f>
        <v>0</v>
      </c>
      <c r="D15" s="7">
        <f>MROUND((D14*D12),1000)</f>
        <v>127791000</v>
      </c>
      <c r="E15" s="8">
        <f>D15</f>
        <v>127791000</v>
      </c>
    </row>
    <row r="16" spans="2:5" ht="12.75">
      <c r="B16" s="3" t="s">
        <v>25</v>
      </c>
      <c r="C16" s="7">
        <f>C14+C15</f>
        <v>1277913076.4400001</v>
      </c>
      <c r="D16" s="7">
        <f>D14+D15</f>
        <v>1405704076.4400001</v>
      </c>
      <c r="E16" s="3"/>
    </row>
    <row r="17" spans="2:5" ht="12.75">
      <c r="B17" s="3" t="s">
        <v>26</v>
      </c>
      <c r="C17" s="7">
        <f>MROUND((C16*C13),1000)</f>
        <v>0</v>
      </c>
      <c r="D17" s="7">
        <f>MROUND((D16*D13),1000)</f>
        <v>0</v>
      </c>
      <c r="E17" s="8">
        <f>D17-C17</f>
        <v>0</v>
      </c>
    </row>
    <row r="18" spans="2:5" ht="12.75">
      <c r="B18" s="3" t="s">
        <v>28</v>
      </c>
      <c r="C18" s="3">
        <v>0</v>
      </c>
      <c r="D18" s="7">
        <f>MROUND(((E15+E17)*10%),1000)</f>
        <v>12779000</v>
      </c>
      <c r="E18" s="8">
        <f>D18-C18</f>
        <v>12779000</v>
      </c>
    </row>
    <row r="19" spans="2:5" ht="12.75">
      <c r="B19" s="3"/>
      <c r="C19" s="3"/>
      <c r="D19" s="7"/>
      <c r="E19" s="7"/>
    </row>
    <row r="20" spans="2:5" ht="12.75">
      <c r="B20" s="23" t="s">
        <v>30</v>
      </c>
      <c r="C20" s="8">
        <f>C15+C17+C18</f>
        <v>0</v>
      </c>
      <c r="D20" s="8">
        <f>D15+D17+D18</f>
        <v>140570000</v>
      </c>
      <c r="E20" s="8">
        <f>E15+E18</f>
        <v>140570000</v>
      </c>
    </row>
  </sheetData>
  <mergeCells count="1">
    <mergeCell ref="B2:E2"/>
  </mergeCells>
  <pageMargins left="0.7" right="0.7" top="0.75" bottom="0.75" header="0.3" footer="0.3"/>
  <pageSetup paperSize="12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B1:E20"/>
  <sheetViews>
    <sheetView showGridLines="0" workbookViewId="0">
      <selection activeCell="B4" sqref="B4:E20"/>
    </sheetView>
  </sheetViews>
  <sheetFormatPr defaultColWidth="11.42578125" defaultRowHeight="12"/>
  <cols>
    <col min="1" max="1" width="2.42578125" style="1" customWidth="1"/>
    <col min="2" max="2" width="23.85546875" style="1" customWidth="1"/>
    <col min="3" max="3" width="16.7109375" style="1" customWidth="1"/>
    <col min="4" max="4" width="17" style="1" customWidth="1"/>
    <col min="5" max="5" width="16" style="1" customWidth="1"/>
    <col min="6" max="16384" width="11.42578125" style="1"/>
  </cols>
  <sheetData>
    <row r="1" spans="2:5" ht="7.5" customHeight="1"/>
    <row r="2" spans="2:5" ht="38.25" customHeight="1">
      <c r="B2" s="103" t="str">
        <f>"Declaracion de importación con formulario No. "&amp;'consolidado completo'!A16&amp;" del "&amp;'consolidado completo'!B16&amp;" Autoadhesivo No. "&amp;'consolidado completo'!C16</f>
        <v>Declaracion de importación con formulario No. 902023000100667 del 28/06/2023 Autoadhesivo No. 92902300530023</v>
      </c>
      <c r="C2" s="103"/>
      <c r="D2" s="103"/>
      <c r="E2" s="103"/>
    </row>
    <row r="3" spans="2:5" ht="6.75" customHeight="1"/>
    <row r="4" spans="2:5" ht="12.75">
      <c r="B4" s="2" t="s">
        <v>150</v>
      </c>
      <c r="C4" s="2" t="s">
        <v>16</v>
      </c>
      <c r="D4" s="2" t="s">
        <v>17</v>
      </c>
      <c r="E4" s="2" t="s">
        <v>18</v>
      </c>
    </row>
    <row r="5" spans="2:5" ht="12.75">
      <c r="B5" s="3" t="s">
        <v>14</v>
      </c>
      <c r="C5" s="4">
        <f>'consolidado completo'!N16</f>
        <v>4114.3900000000003</v>
      </c>
      <c r="D5" s="4">
        <f>C5</f>
        <v>4114.3900000000003</v>
      </c>
      <c r="E5" s="3"/>
    </row>
    <row r="6" spans="2:5" ht="12.75">
      <c r="B6" s="3" t="s">
        <v>15</v>
      </c>
      <c r="C6" s="9" t="str">
        <f>'consolidado completo'!O16</f>
        <v>C230</v>
      </c>
      <c r="D6" s="9" t="str">
        <f>C6</f>
        <v>C230</v>
      </c>
      <c r="E6" s="3"/>
    </row>
    <row r="7" spans="2:5" ht="12.75">
      <c r="B7" s="3" t="s">
        <v>20</v>
      </c>
      <c r="C7" s="9" t="str">
        <f>'consolidado completo'!P16</f>
        <v>3001.90.10.00</v>
      </c>
      <c r="D7" s="24" t="str">
        <f>'consolidado completo'!AD16</f>
        <v>3004.90.29.00</v>
      </c>
      <c r="E7" s="3"/>
    </row>
    <row r="8" spans="2:5" ht="12.75">
      <c r="B8" s="3" t="s">
        <v>152</v>
      </c>
      <c r="C8" s="4">
        <f>'consolidado completo'!G16</f>
        <v>11949.8</v>
      </c>
      <c r="D8" s="4">
        <f>C8</f>
        <v>11949.8</v>
      </c>
      <c r="E8" s="4">
        <f>D8-C8</f>
        <v>0</v>
      </c>
    </row>
    <row r="9" spans="2:5" ht="25.5">
      <c r="B9" s="5" t="s">
        <v>11</v>
      </c>
      <c r="C9" s="4">
        <f>'consolidado completo'!K16</f>
        <v>94.699999999999989</v>
      </c>
      <c r="D9" s="4">
        <f>C9</f>
        <v>94.699999999999989</v>
      </c>
      <c r="E9" s="3"/>
    </row>
    <row r="10" spans="2:5" ht="12.75">
      <c r="B10" s="3" t="s">
        <v>153</v>
      </c>
      <c r="C10" s="15">
        <f>'consolidado completo'!L16</f>
        <v>0</v>
      </c>
      <c r="D10" s="3">
        <v>0</v>
      </c>
      <c r="E10" s="3"/>
    </row>
    <row r="11" spans="2:5" ht="12.75">
      <c r="B11" s="3" t="s">
        <v>154</v>
      </c>
      <c r="C11" s="4">
        <f>C8+C9</f>
        <v>12044.5</v>
      </c>
      <c r="D11" s="4">
        <f>D8+D9</f>
        <v>12044.5</v>
      </c>
      <c r="E11" s="4">
        <f>D11-C11</f>
        <v>0</v>
      </c>
    </row>
    <row r="12" spans="2:5" ht="12.75">
      <c r="B12" s="3" t="s">
        <v>155</v>
      </c>
      <c r="C12" s="6">
        <f>'consolidado completo'!Q16</f>
        <v>0</v>
      </c>
      <c r="D12" s="6">
        <f>'consolidado completo'!W16</f>
        <v>0.1</v>
      </c>
      <c r="E12" s="3"/>
    </row>
    <row r="13" spans="2:5" ht="12.75">
      <c r="B13" s="3" t="s">
        <v>156</v>
      </c>
      <c r="C13" s="6">
        <f>'consolidado completo'!R16</f>
        <v>0</v>
      </c>
      <c r="D13" s="6">
        <f>'consolidado completo'!X16</f>
        <v>0</v>
      </c>
      <c r="E13" s="3"/>
    </row>
    <row r="14" spans="2:5" ht="12.75">
      <c r="B14" s="3" t="s">
        <v>23</v>
      </c>
      <c r="C14" s="7">
        <f>C11*C5</f>
        <v>49555770.355000004</v>
      </c>
      <c r="D14" s="7">
        <f>D11*D5</f>
        <v>49555770.355000004</v>
      </c>
      <c r="E14" s="7">
        <f>D14-C14</f>
        <v>0</v>
      </c>
    </row>
    <row r="15" spans="2:5" ht="12.75">
      <c r="B15" s="3" t="s">
        <v>24</v>
      </c>
      <c r="C15" s="7">
        <f>MROUND((C14*C12),1000)</f>
        <v>0</v>
      </c>
      <c r="D15" s="7">
        <f>MROUND((D14*D12),1000)</f>
        <v>4956000</v>
      </c>
      <c r="E15" s="8">
        <f>D15</f>
        <v>4956000</v>
      </c>
    </row>
    <row r="16" spans="2:5" ht="12.75">
      <c r="B16" s="3" t="s">
        <v>25</v>
      </c>
      <c r="C16" s="7">
        <f>C14+C15</f>
        <v>49555770.355000004</v>
      </c>
      <c r="D16" s="7">
        <f>D14+D15</f>
        <v>54511770.355000004</v>
      </c>
      <c r="E16" s="3"/>
    </row>
    <row r="17" spans="2:5" ht="12.75">
      <c r="B17" s="3" t="s">
        <v>26</v>
      </c>
      <c r="C17" s="7">
        <f>MROUND((C16*C13),1000)</f>
        <v>0</v>
      </c>
      <c r="D17" s="7">
        <f>MROUND((D16*D13),1000)</f>
        <v>0</v>
      </c>
      <c r="E17" s="8">
        <f>D17-C17</f>
        <v>0</v>
      </c>
    </row>
    <row r="18" spans="2:5" ht="12.75">
      <c r="B18" s="3" t="s">
        <v>28</v>
      </c>
      <c r="C18" s="3">
        <v>0</v>
      </c>
      <c r="D18" s="7">
        <f>MROUND(((E15+E17)*10%),1000)</f>
        <v>496000</v>
      </c>
      <c r="E18" s="8">
        <f>D18-C18</f>
        <v>496000</v>
      </c>
    </row>
    <row r="19" spans="2:5" ht="12.75">
      <c r="B19" s="3"/>
      <c r="C19" s="3"/>
      <c r="D19" s="7"/>
      <c r="E19" s="7"/>
    </row>
    <row r="20" spans="2:5" ht="12.75">
      <c r="B20" s="23" t="s">
        <v>30</v>
      </c>
      <c r="C20" s="8">
        <f>C15+C17+C18</f>
        <v>0</v>
      </c>
      <c r="D20" s="8">
        <f>D15+D17+D18</f>
        <v>5452000</v>
      </c>
      <c r="E20" s="8">
        <f>E15+E18</f>
        <v>5452000</v>
      </c>
    </row>
  </sheetData>
  <mergeCells count="1">
    <mergeCell ref="B2:E2"/>
  </mergeCells>
  <pageMargins left="0.7" right="0.7" top="0.75" bottom="0.75" header="0.3" footer="0.3"/>
  <pageSetup paperSize="12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B1:E20"/>
  <sheetViews>
    <sheetView showGridLines="0" workbookViewId="0">
      <selection activeCell="B4" sqref="B4:E20"/>
    </sheetView>
  </sheetViews>
  <sheetFormatPr defaultColWidth="11.42578125" defaultRowHeight="12"/>
  <cols>
    <col min="1" max="1" width="2.42578125" style="1" customWidth="1"/>
    <col min="2" max="2" width="23.85546875" style="1" customWidth="1"/>
    <col min="3" max="3" width="16.7109375" style="1" customWidth="1"/>
    <col min="4" max="4" width="17" style="1" customWidth="1"/>
    <col min="5" max="5" width="16" style="1" customWidth="1"/>
    <col min="6" max="16384" width="11.42578125" style="1"/>
  </cols>
  <sheetData>
    <row r="1" spans="2:5" ht="7.5" customHeight="1"/>
    <row r="2" spans="2:5" ht="38.25" customHeight="1">
      <c r="B2" s="103" t="str">
        <f>"Declaracion de importación con formulario No. "&amp;'consolidado completo'!A17&amp;" del "&amp;'consolidado completo'!B17&amp;" Autoadhesivo No. "&amp;'consolidado completo'!C17</f>
        <v>Declaracion de importación con formulario No. 902023000100633 del 28/06/2023 Autoadhesivo No. 92902300529941</v>
      </c>
      <c r="C2" s="103"/>
      <c r="D2" s="103"/>
      <c r="E2" s="103"/>
    </row>
    <row r="3" spans="2:5" ht="6.75" customHeight="1"/>
    <row r="4" spans="2:5" ht="12.75">
      <c r="B4" s="2" t="s">
        <v>150</v>
      </c>
      <c r="C4" s="2" t="s">
        <v>16</v>
      </c>
      <c r="D4" s="2" t="s">
        <v>17</v>
      </c>
      <c r="E4" s="2" t="s">
        <v>18</v>
      </c>
    </row>
    <row r="5" spans="2:5" ht="12.75">
      <c r="B5" s="3" t="s">
        <v>14</v>
      </c>
      <c r="C5" s="4">
        <f>'consolidado completo'!N17</f>
        <v>4616.58</v>
      </c>
      <c r="D5" s="4">
        <f>C5</f>
        <v>4616.58</v>
      </c>
      <c r="E5" s="3"/>
    </row>
    <row r="6" spans="2:5" ht="12.75">
      <c r="B6" s="3" t="s">
        <v>15</v>
      </c>
      <c r="C6" s="9" t="str">
        <f>'consolidado completo'!O17</f>
        <v>C230</v>
      </c>
      <c r="D6" s="9" t="str">
        <f>C6</f>
        <v>C230</v>
      </c>
      <c r="E6" s="3"/>
    </row>
    <row r="7" spans="2:5" ht="12.75">
      <c r="B7" s="3" t="s">
        <v>20</v>
      </c>
      <c r="C7" s="9" t="str">
        <f>'consolidado completo'!P17</f>
        <v>3001.90.10.00</v>
      </c>
      <c r="D7" s="24" t="str">
        <f>'consolidado completo'!AD17</f>
        <v>3004.90.29.00</v>
      </c>
      <c r="E7" s="3"/>
    </row>
    <row r="8" spans="2:5" ht="12.75">
      <c r="B8" s="3" t="s">
        <v>152</v>
      </c>
      <c r="C8" s="4">
        <f>'consolidado completo'!G17</f>
        <v>151322.57</v>
      </c>
      <c r="D8" s="4">
        <f>C8</f>
        <v>151322.57</v>
      </c>
      <c r="E8" s="4">
        <f>D8-C8</f>
        <v>0</v>
      </c>
    </row>
    <row r="9" spans="2:5" ht="25.5">
      <c r="B9" s="5" t="s">
        <v>11</v>
      </c>
      <c r="C9" s="4">
        <f>'consolidado completo'!K17</f>
        <v>2212.63</v>
      </c>
      <c r="D9" s="4">
        <f>C9</f>
        <v>2212.63</v>
      </c>
      <c r="E9" s="3"/>
    </row>
    <row r="10" spans="2:5" ht="12.75">
      <c r="B10" s="3" t="s">
        <v>153</v>
      </c>
      <c r="C10" s="15">
        <f>'consolidado completo'!L17</f>
        <v>0</v>
      </c>
      <c r="D10" s="3">
        <v>0</v>
      </c>
      <c r="E10" s="3"/>
    </row>
    <row r="11" spans="2:5" ht="12.75">
      <c r="B11" s="3" t="s">
        <v>154</v>
      </c>
      <c r="C11" s="4">
        <f>C8+C9</f>
        <v>153535.20000000001</v>
      </c>
      <c r="D11" s="4">
        <f>D8+D9</f>
        <v>153535.20000000001</v>
      </c>
      <c r="E11" s="4">
        <f>D11-C11</f>
        <v>0</v>
      </c>
    </row>
    <row r="12" spans="2:5" ht="12.75">
      <c r="B12" s="3" t="s">
        <v>155</v>
      </c>
      <c r="C12" s="6">
        <f>'consolidado completo'!Q17</f>
        <v>0</v>
      </c>
      <c r="D12" s="6">
        <f>'consolidado completo'!W17</f>
        <v>0.1</v>
      </c>
      <c r="E12" s="3"/>
    </row>
    <row r="13" spans="2:5" ht="12.75">
      <c r="B13" s="3" t="s">
        <v>156</v>
      </c>
      <c r="C13" s="6">
        <f>'consolidado completo'!R17</f>
        <v>0</v>
      </c>
      <c r="D13" s="6">
        <f>'consolidado completo'!X17</f>
        <v>0</v>
      </c>
      <c r="E13" s="3"/>
    </row>
    <row r="14" spans="2:5" ht="12.75">
      <c r="B14" s="3" t="s">
        <v>23</v>
      </c>
      <c r="C14" s="7">
        <f>C11*C5</f>
        <v>708807533.61600006</v>
      </c>
      <c r="D14" s="7">
        <f>D11*D5</f>
        <v>708807533.61600006</v>
      </c>
      <c r="E14" s="7">
        <f>D14-C14</f>
        <v>0</v>
      </c>
    </row>
    <row r="15" spans="2:5" ht="12.75">
      <c r="B15" s="3" t="s">
        <v>24</v>
      </c>
      <c r="C15" s="7">
        <f>MROUND((C14*C12),1000)</f>
        <v>0</v>
      </c>
      <c r="D15" s="7">
        <f>MROUND((D14*D12),1000)</f>
        <v>70881000</v>
      </c>
      <c r="E15" s="8">
        <f>D15</f>
        <v>70881000</v>
      </c>
    </row>
    <row r="16" spans="2:5" ht="12.75">
      <c r="B16" s="3" t="s">
        <v>25</v>
      </c>
      <c r="C16" s="7">
        <f>C14+C15</f>
        <v>708807533.61600006</v>
      </c>
      <c r="D16" s="7">
        <f>D14+D15</f>
        <v>779688533.61600006</v>
      </c>
      <c r="E16" s="3"/>
    </row>
    <row r="17" spans="2:5" ht="12.75">
      <c r="B17" s="3" t="s">
        <v>26</v>
      </c>
      <c r="C17" s="7">
        <f>MROUND((C16*C13),1000)</f>
        <v>0</v>
      </c>
      <c r="D17" s="7">
        <f>MROUND((D16*D13),1000)</f>
        <v>0</v>
      </c>
      <c r="E17" s="8">
        <f>D17-C17</f>
        <v>0</v>
      </c>
    </row>
    <row r="18" spans="2:5" ht="12.75">
      <c r="B18" s="3" t="s">
        <v>28</v>
      </c>
      <c r="C18" s="3">
        <v>0</v>
      </c>
      <c r="D18" s="7">
        <f>MROUND(((E15+E17)*10%),1000)</f>
        <v>7088000</v>
      </c>
      <c r="E18" s="8">
        <f>D18-C18</f>
        <v>7088000</v>
      </c>
    </row>
    <row r="19" spans="2:5" ht="12.75">
      <c r="B19" s="3"/>
      <c r="C19" s="3"/>
      <c r="D19" s="7"/>
      <c r="E19" s="7"/>
    </row>
    <row r="20" spans="2:5" ht="12.75">
      <c r="B20" s="23" t="s">
        <v>30</v>
      </c>
      <c r="C20" s="8">
        <f>C15+C17+C18</f>
        <v>0</v>
      </c>
      <c r="D20" s="8">
        <f>D15+D17+D18</f>
        <v>77969000</v>
      </c>
      <c r="E20" s="8">
        <f>E15+E18</f>
        <v>77969000</v>
      </c>
    </row>
  </sheetData>
  <mergeCells count="1">
    <mergeCell ref="B2:E2"/>
  </mergeCells>
  <pageMargins left="0.7" right="0.7" top="0.75" bottom="0.75" header="0.3" footer="0.3"/>
  <pageSetup paperSize="12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B1:E20"/>
  <sheetViews>
    <sheetView showGridLines="0" workbookViewId="0">
      <selection activeCell="G13" sqref="G13"/>
    </sheetView>
  </sheetViews>
  <sheetFormatPr defaultColWidth="11.42578125" defaultRowHeight="12"/>
  <cols>
    <col min="1" max="1" width="2.42578125" style="1" customWidth="1"/>
    <col min="2" max="2" width="23.85546875" style="1" customWidth="1"/>
    <col min="3" max="3" width="16.7109375" style="1" customWidth="1"/>
    <col min="4" max="4" width="17" style="1" customWidth="1"/>
    <col min="5" max="5" width="16" style="1" customWidth="1"/>
    <col min="6" max="16384" width="11.42578125" style="1"/>
  </cols>
  <sheetData>
    <row r="1" spans="2:5" ht="7.5" customHeight="1"/>
    <row r="2" spans="2:5" ht="38.25" customHeight="1">
      <c r="B2" s="103" t="str">
        <f>"Declaracion de importación con formulario No. "&amp;'consolidado completo'!A18&amp;" del "&amp;'consolidado completo'!B18&amp;" Autoadhesivo No. "&amp;'consolidado completo'!C18</f>
        <v>Declaracion de importación con formulario No. 902023000109804 del 13/07/2023 Autoadhesivo No. 92902300573651</v>
      </c>
      <c r="C2" s="103"/>
      <c r="D2" s="103"/>
      <c r="E2" s="103"/>
    </row>
    <row r="3" spans="2:5" ht="6.75" customHeight="1"/>
    <row r="4" spans="2:5" ht="12.75">
      <c r="B4" s="2" t="s">
        <v>150</v>
      </c>
      <c r="C4" s="2" t="s">
        <v>16</v>
      </c>
      <c r="D4" s="2" t="s">
        <v>17</v>
      </c>
      <c r="E4" s="2" t="s">
        <v>18</v>
      </c>
    </row>
    <row r="5" spans="2:5" ht="12.75">
      <c r="B5" s="3" t="s">
        <v>14</v>
      </c>
      <c r="C5" s="4">
        <f>'consolidado completo'!N18</f>
        <v>4195.93</v>
      </c>
      <c r="D5" s="4">
        <f>C5</f>
        <v>4195.93</v>
      </c>
      <c r="E5" s="3"/>
    </row>
    <row r="6" spans="2:5" ht="12.75">
      <c r="B6" s="3" t="s">
        <v>15</v>
      </c>
      <c r="C6" s="9" t="str">
        <f>'consolidado completo'!O18</f>
        <v>C230</v>
      </c>
      <c r="D6" s="9" t="str">
        <f>C6</f>
        <v>C230</v>
      </c>
      <c r="E6" s="3"/>
    </row>
    <row r="7" spans="2:5" ht="12.75">
      <c r="B7" s="3" t="s">
        <v>20</v>
      </c>
      <c r="C7" s="9" t="str">
        <f>'consolidado completo'!P18</f>
        <v>3001.90.10.00</v>
      </c>
      <c r="D7" s="24" t="str">
        <f>'consolidado completo'!AD18</f>
        <v>3004.90.29.00</v>
      </c>
      <c r="E7" s="3"/>
    </row>
    <row r="8" spans="2:5" ht="12.75">
      <c r="B8" s="3" t="s">
        <v>152</v>
      </c>
      <c r="C8" s="4">
        <f>'consolidado completo'!G18</f>
        <v>701689.8</v>
      </c>
      <c r="D8" s="4">
        <f>C8</f>
        <v>701689.8</v>
      </c>
      <c r="E8" s="4">
        <f>D8-C8</f>
        <v>0</v>
      </c>
    </row>
    <row r="9" spans="2:5" ht="25.5">
      <c r="B9" s="5" t="s">
        <v>11</v>
      </c>
      <c r="C9" s="4">
        <f>'consolidado completo'!K18</f>
        <v>5739.85</v>
      </c>
      <c r="D9" s="4">
        <f>C9</f>
        <v>5739.85</v>
      </c>
      <c r="E9" s="3"/>
    </row>
    <row r="10" spans="2:5" ht="12.75">
      <c r="B10" s="3" t="s">
        <v>153</v>
      </c>
      <c r="C10" s="15">
        <f>'consolidado completo'!L18</f>
        <v>0</v>
      </c>
      <c r="D10" s="3">
        <v>0</v>
      </c>
      <c r="E10" s="3"/>
    </row>
    <row r="11" spans="2:5" ht="12.75">
      <c r="B11" s="3" t="s">
        <v>154</v>
      </c>
      <c r="C11" s="4">
        <f>C8+C9</f>
        <v>707429.65</v>
      </c>
      <c r="D11" s="4">
        <f>D8+D9</f>
        <v>707429.65</v>
      </c>
      <c r="E11" s="4">
        <f>D11-C11</f>
        <v>0</v>
      </c>
    </row>
    <row r="12" spans="2:5" ht="12.75">
      <c r="B12" s="3" t="s">
        <v>155</v>
      </c>
      <c r="C12" s="6">
        <f>'consolidado completo'!Q18</f>
        <v>0</v>
      </c>
      <c r="D12" s="6">
        <f>'consolidado completo'!W18</f>
        <v>0.1</v>
      </c>
      <c r="E12" s="3"/>
    </row>
    <row r="13" spans="2:5" ht="12.75">
      <c r="B13" s="3" t="s">
        <v>156</v>
      </c>
      <c r="C13" s="6">
        <f>'consolidado completo'!R18</f>
        <v>0</v>
      </c>
      <c r="D13" s="6">
        <f>'consolidado completo'!X18</f>
        <v>0</v>
      </c>
      <c r="E13" s="3"/>
    </row>
    <row r="14" spans="2:5" ht="12.75">
      <c r="B14" s="3" t="s">
        <v>23</v>
      </c>
      <c r="C14" s="7">
        <f>C11*C5</f>
        <v>2968325291.3245001</v>
      </c>
      <c r="D14" s="7">
        <f>D11*D5</f>
        <v>2968325291.3245001</v>
      </c>
      <c r="E14" s="7">
        <f>D14-C14</f>
        <v>0</v>
      </c>
    </row>
    <row r="15" spans="2:5" ht="12.75">
      <c r="B15" s="3" t="s">
        <v>24</v>
      </c>
      <c r="C15" s="7">
        <f>MROUND((C14*C12),1000)</f>
        <v>0</v>
      </c>
      <c r="D15" s="7">
        <f>MROUND((D14*D12),1000)</f>
        <v>296833000</v>
      </c>
      <c r="E15" s="8">
        <f>D15</f>
        <v>296833000</v>
      </c>
    </row>
    <row r="16" spans="2:5" ht="12.75">
      <c r="B16" s="3" t="s">
        <v>25</v>
      </c>
      <c r="C16" s="7">
        <f>C14+C15</f>
        <v>2968325291.3245001</v>
      </c>
      <c r="D16" s="7">
        <f>D14+D15</f>
        <v>3265158291.3245001</v>
      </c>
      <c r="E16" s="3"/>
    </row>
    <row r="17" spans="2:5" ht="12.75">
      <c r="B17" s="3" t="s">
        <v>26</v>
      </c>
      <c r="C17" s="7">
        <f>MROUND((C16*C13),1000)</f>
        <v>0</v>
      </c>
      <c r="D17" s="7">
        <f>MROUND((D16*D13),1000)</f>
        <v>0</v>
      </c>
      <c r="E17" s="8">
        <f>D17-C17</f>
        <v>0</v>
      </c>
    </row>
    <row r="18" spans="2:5" ht="12.75">
      <c r="B18" s="3" t="s">
        <v>28</v>
      </c>
      <c r="C18" s="3">
        <v>0</v>
      </c>
      <c r="D18" s="7">
        <f>MROUND(((E15+E17)*10%),1000)</f>
        <v>29683000</v>
      </c>
      <c r="E18" s="8">
        <f>D18-C18</f>
        <v>29683000</v>
      </c>
    </row>
    <row r="19" spans="2:5" ht="12.75">
      <c r="B19" s="3"/>
      <c r="C19" s="3"/>
      <c r="D19" s="7"/>
      <c r="E19" s="7"/>
    </row>
    <row r="20" spans="2:5" ht="12.75">
      <c r="B20" s="23" t="s">
        <v>30</v>
      </c>
      <c r="C20" s="8">
        <f>C15+C17+C18</f>
        <v>0</v>
      </c>
      <c r="D20" s="8">
        <f>D15+D17+D18</f>
        <v>326516000</v>
      </c>
      <c r="E20" s="8">
        <f>E15+E18</f>
        <v>326516000</v>
      </c>
    </row>
  </sheetData>
  <mergeCells count="1">
    <mergeCell ref="B2:E2"/>
  </mergeCells>
  <pageMargins left="0.7" right="0.7" top="0.75" bottom="0.75" header="0.3" footer="0.3"/>
  <pageSetup paperSize="12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O47"/>
  <sheetViews>
    <sheetView showGridLines="0" zoomScaleNormal="100" workbookViewId="0">
      <pane xSplit="1" ySplit="2" topLeftCell="E14" activePane="bottomRight" state="frozen"/>
      <selection pane="bottomRight" activeCell="E17" sqref="E17"/>
      <selection pane="bottomLeft" activeCell="A3" sqref="A3"/>
      <selection pane="topRight" activeCell="B1" sqref="B1"/>
    </sheetView>
  </sheetViews>
  <sheetFormatPr defaultColWidth="11.7109375" defaultRowHeight="15"/>
  <cols>
    <col min="1" max="1" width="19.85546875" style="10" customWidth="1"/>
    <col min="2" max="2" width="19.28515625" style="10" customWidth="1"/>
    <col min="3" max="3" width="17" style="10" customWidth="1"/>
    <col min="4" max="4" width="19.7109375" style="10" customWidth="1"/>
    <col min="5" max="5" width="44" style="10" customWidth="1"/>
    <col min="6" max="6" width="11.140625" style="10" bestFit="1" customWidth="1"/>
    <col min="7" max="7" width="14" style="14" customWidth="1"/>
    <col min="8" max="9" width="13" style="14" customWidth="1"/>
    <col min="10" max="10" width="13" style="11" customWidth="1"/>
    <col min="11" max="11" width="13" style="14" customWidth="1"/>
    <col min="12" max="12" width="13" style="11" customWidth="1"/>
    <col min="13" max="13" width="18.85546875" style="11" bestFit="1" customWidth="1"/>
    <col min="14" max="14" width="13" style="14" customWidth="1"/>
    <col min="15" max="15" width="10.5703125" style="10" bestFit="1" customWidth="1"/>
    <col min="16" max="16" width="13.28515625" style="10" customWidth="1"/>
    <col min="17" max="17" width="9.5703125" style="13" bestFit="1" customWidth="1"/>
    <col min="18" max="18" width="6.28515625" style="13" bestFit="1" customWidth="1"/>
    <col min="19" max="19" width="15.42578125" style="11" bestFit="1" customWidth="1"/>
    <col min="20" max="20" width="14" style="11" customWidth="1"/>
    <col min="21" max="21" width="15" style="11" bestFit="1" customWidth="1"/>
    <col min="22" max="22" width="15.85546875" style="11" customWidth="1"/>
    <col min="23" max="23" width="9.5703125" style="13" bestFit="1" customWidth="1"/>
    <col min="24" max="24" width="5.7109375" style="13" bestFit="1" customWidth="1"/>
    <col min="25" max="25" width="14.85546875" style="11" bestFit="1" customWidth="1"/>
    <col min="26" max="26" width="15" style="11" bestFit="1" customWidth="1"/>
    <col min="27" max="27" width="15.85546875" style="11" customWidth="1"/>
    <col min="28" max="28" width="23.85546875" style="11" customWidth="1"/>
    <col min="29" max="29" width="12.42578125" style="11" bestFit="1" customWidth="1"/>
    <col min="30" max="30" width="13.85546875" style="10" customWidth="1"/>
    <col min="31" max="31" width="14.85546875" style="11" bestFit="1" customWidth="1"/>
    <col min="32" max="32" width="24.7109375" style="11" bestFit="1" customWidth="1"/>
    <col min="33" max="33" width="16.85546875" style="11" customWidth="1"/>
    <col min="34" max="34" width="14.28515625" style="11" bestFit="1" customWidth="1"/>
    <col min="35" max="35" width="22" style="11" bestFit="1" customWidth="1"/>
    <col min="36" max="36" width="24.140625" style="11" bestFit="1" customWidth="1"/>
    <col min="37" max="37" width="11.7109375" style="61"/>
    <col min="38" max="40" width="11.7109375" style="10"/>
    <col min="41" max="41" width="84.42578125" style="10" customWidth="1"/>
    <col min="42" max="16384" width="11.7109375" style="10"/>
  </cols>
  <sheetData>
    <row r="1" spans="1:41" ht="15.75" thickBot="1">
      <c r="A1" s="89" t="s">
        <v>0</v>
      </c>
      <c r="B1" s="89" t="s">
        <v>1</v>
      </c>
      <c r="C1" s="89" t="s">
        <v>2</v>
      </c>
      <c r="D1" s="100" t="s">
        <v>4</v>
      </c>
      <c r="E1" s="89" t="s">
        <v>5</v>
      </c>
      <c r="F1" s="41" t="s">
        <v>6</v>
      </c>
      <c r="G1" s="85" t="s">
        <v>7</v>
      </c>
      <c r="H1" s="85" t="s">
        <v>8</v>
      </c>
      <c r="I1" s="85" t="s">
        <v>9</v>
      </c>
      <c r="J1" s="87" t="s">
        <v>10</v>
      </c>
      <c r="K1" s="85" t="s">
        <v>11</v>
      </c>
      <c r="L1" s="87" t="s">
        <v>12</v>
      </c>
      <c r="M1" s="87" t="s">
        <v>13</v>
      </c>
      <c r="N1" s="85" t="s">
        <v>14</v>
      </c>
      <c r="O1" s="89" t="s">
        <v>15</v>
      </c>
      <c r="P1" s="91" t="s">
        <v>16</v>
      </c>
      <c r="Q1" s="92"/>
      <c r="R1" s="92"/>
      <c r="S1" s="92"/>
      <c r="T1" s="92"/>
      <c r="U1" s="92"/>
      <c r="V1" s="93"/>
      <c r="W1" s="94" t="s">
        <v>17</v>
      </c>
      <c r="X1" s="95"/>
      <c r="Y1" s="95"/>
      <c r="Z1" s="95"/>
      <c r="AA1" s="95"/>
      <c r="AB1" s="95"/>
      <c r="AC1" s="96"/>
      <c r="AD1" s="97" t="s">
        <v>18</v>
      </c>
      <c r="AE1" s="98"/>
      <c r="AF1" s="98"/>
      <c r="AG1" s="98"/>
      <c r="AH1" s="98"/>
      <c r="AI1" s="98"/>
      <c r="AJ1" s="99"/>
    </row>
    <row r="2" spans="1:41" s="12" customFormat="1" ht="25.5">
      <c r="A2" s="90"/>
      <c r="B2" s="90"/>
      <c r="C2" s="90"/>
      <c r="D2" s="101"/>
      <c r="E2" s="90"/>
      <c r="F2" s="42" t="s">
        <v>19</v>
      </c>
      <c r="G2" s="86"/>
      <c r="H2" s="86"/>
      <c r="I2" s="86"/>
      <c r="J2" s="88"/>
      <c r="K2" s="86"/>
      <c r="L2" s="88"/>
      <c r="M2" s="88"/>
      <c r="N2" s="86"/>
      <c r="O2" s="90"/>
      <c r="P2" s="34" t="s">
        <v>20</v>
      </c>
      <c r="Q2" s="35" t="s">
        <v>21</v>
      </c>
      <c r="R2" s="35" t="s">
        <v>22</v>
      </c>
      <c r="S2" s="36" t="s">
        <v>23</v>
      </c>
      <c r="T2" s="36" t="s">
        <v>24</v>
      </c>
      <c r="U2" s="36" t="s">
        <v>25</v>
      </c>
      <c r="V2" s="36" t="s">
        <v>26</v>
      </c>
      <c r="W2" s="35" t="s">
        <v>21</v>
      </c>
      <c r="X2" s="35" t="s">
        <v>27</v>
      </c>
      <c r="Y2" s="36" t="s">
        <v>23</v>
      </c>
      <c r="Z2" s="36" t="s">
        <v>24</v>
      </c>
      <c r="AA2" s="36" t="s">
        <v>25</v>
      </c>
      <c r="AB2" s="36" t="s">
        <v>26</v>
      </c>
      <c r="AC2" s="37" t="s">
        <v>28</v>
      </c>
      <c r="AD2" s="35" t="s">
        <v>29</v>
      </c>
      <c r="AE2" s="36" t="s">
        <v>23</v>
      </c>
      <c r="AF2" s="36" t="s">
        <v>24</v>
      </c>
      <c r="AG2" s="36" t="s">
        <v>25</v>
      </c>
      <c r="AH2" s="36" t="s">
        <v>26</v>
      </c>
      <c r="AI2" s="37" t="s">
        <v>28</v>
      </c>
      <c r="AJ2" s="37" t="s">
        <v>30</v>
      </c>
      <c r="AK2" s="62"/>
      <c r="AO2" s="10"/>
    </row>
    <row r="3" spans="1:41" s="29" customFormat="1">
      <c r="A3" s="28" t="s">
        <v>31</v>
      </c>
      <c r="B3" s="28" t="s">
        <v>32</v>
      </c>
      <c r="C3" s="28" t="s">
        <v>33</v>
      </c>
      <c r="D3" s="28" t="s">
        <v>34</v>
      </c>
      <c r="E3" s="31" t="s">
        <v>35</v>
      </c>
      <c r="F3" s="31" t="s">
        <v>36</v>
      </c>
      <c r="G3" s="26">
        <v>659705.41</v>
      </c>
      <c r="H3" s="26">
        <v>17000</v>
      </c>
      <c r="I3" s="26">
        <v>461.79</v>
      </c>
      <c r="J3" s="30">
        <v>0</v>
      </c>
      <c r="K3" s="26">
        <f>H3+I3+J3</f>
        <v>17461.79</v>
      </c>
      <c r="L3" s="30">
        <v>0</v>
      </c>
      <c r="M3" s="26">
        <f>G3+H3+I3-J3</f>
        <v>677167.20000000007</v>
      </c>
      <c r="N3" s="26">
        <v>3944.04</v>
      </c>
      <c r="O3" s="28" t="s">
        <v>37</v>
      </c>
      <c r="P3" s="28" t="s">
        <v>38</v>
      </c>
      <c r="Q3" s="32">
        <v>0</v>
      </c>
      <c r="R3" s="32">
        <v>0</v>
      </c>
      <c r="S3" s="30">
        <f>M3*N3</f>
        <v>2670774523.4880004</v>
      </c>
      <c r="T3" s="30">
        <f>S3*Q3</f>
        <v>0</v>
      </c>
      <c r="U3" s="30">
        <f t="shared" ref="U3:U4" si="0">S3+T3</f>
        <v>2670774523.4880004</v>
      </c>
      <c r="V3" s="30">
        <f>U3*R3</f>
        <v>0</v>
      </c>
      <c r="W3" s="32">
        <v>0.1</v>
      </c>
      <c r="X3" s="32">
        <v>0</v>
      </c>
      <c r="Y3" s="30">
        <f>S3</f>
        <v>2670774523.4880004</v>
      </c>
      <c r="Z3" s="38">
        <f>MROUND((S3*W3),1000)</f>
        <v>267077000</v>
      </c>
      <c r="AA3" s="30">
        <f>U3+Z3</f>
        <v>2937851523.4880004</v>
      </c>
      <c r="AB3" s="30">
        <f>MROUND((AA3*X3),1000)</f>
        <v>0</v>
      </c>
      <c r="AC3" s="30">
        <f>MROUND(((Z3+AB3)*10%),1000)</f>
        <v>26708000</v>
      </c>
      <c r="AD3" s="28" t="s">
        <v>39</v>
      </c>
      <c r="AE3" s="30">
        <f>S3</f>
        <v>2670774523.4880004</v>
      </c>
      <c r="AF3" s="30">
        <f>Z3-T3</f>
        <v>267077000</v>
      </c>
      <c r="AG3" s="30">
        <f>AE3+AF3</f>
        <v>2937851523.4880004</v>
      </c>
      <c r="AH3" s="30">
        <f>AB3-V3</f>
        <v>0</v>
      </c>
      <c r="AI3" s="30">
        <f>AC3</f>
        <v>26708000</v>
      </c>
      <c r="AJ3" s="39">
        <f>AF3+AI3+AH3</f>
        <v>293785000</v>
      </c>
      <c r="AK3" s="63"/>
      <c r="AO3" s="65" t="str">
        <f>"Declaración de importación con aceptación No. "&amp;A3&amp;" del "&amp;B3&amp;" autoadhesivo No. "&amp;C3&amp;" del importador LABORATORIOS DELTA S.A.S con NIT 811.009.393 "&amp;" y declarante "&amp;E3&amp;" con NIT "&amp;F3</f>
        <v>Declaración de importación con aceptación No. 482022000067076 del 02/02/2022 autoadhesivo No. 92482200408525 del importador LABORATORIOS DELTA S.A.S con NIT 811.009.393  y declarante AGENCIA DE ADUANAS SIN LIMITE NIVEL 2 con NIT 800.171.746</v>
      </c>
    </row>
    <row r="4" spans="1:41" s="29" customFormat="1">
      <c r="A4" s="28" t="s">
        <v>40</v>
      </c>
      <c r="B4" s="28" t="s">
        <v>41</v>
      </c>
      <c r="C4" s="28" t="s">
        <v>42</v>
      </c>
      <c r="D4" s="28" t="s">
        <v>43</v>
      </c>
      <c r="E4" s="31" t="s">
        <v>35</v>
      </c>
      <c r="F4" s="31" t="s">
        <v>36</v>
      </c>
      <c r="G4" s="26">
        <v>597119.28</v>
      </c>
      <c r="H4" s="26">
        <v>18000</v>
      </c>
      <c r="I4" s="26">
        <v>1200</v>
      </c>
      <c r="J4" s="30"/>
      <c r="K4" s="26">
        <f t="shared" ref="K4:K28" si="1">H4+I4+J4</f>
        <v>19200</v>
      </c>
      <c r="L4" s="30">
        <v>0</v>
      </c>
      <c r="M4" s="26">
        <f t="shared" ref="M4:M28" si="2">G4+H4+I4-J4</f>
        <v>616319.28</v>
      </c>
      <c r="N4" s="26">
        <v>3917.75</v>
      </c>
      <c r="O4" s="28" t="s">
        <v>37</v>
      </c>
      <c r="P4" s="28" t="s">
        <v>38</v>
      </c>
      <c r="Q4" s="32">
        <v>0</v>
      </c>
      <c r="R4" s="32">
        <v>0</v>
      </c>
      <c r="S4" s="30">
        <f t="shared" ref="S4:S28" si="3">M4*N4</f>
        <v>2414584859.2200003</v>
      </c>
      <c r="T4" s="30">
        <f t="shared" ref="T4:T28" si="4">S4*Q4</f>
        <v>0</v>
      </c>
      <c r="U4" s="30">
        <f t="shared" si="0"/>
        <v>2414584859.2200003</v>
      </c>
      <c r="V4" s="30">
        <f t="shared" ref="V4:V28" si="5">U4*R4</f>
        <v>0</v>
      </c>
      <c r="W4" s="32">
        <v>0.1</v>
      </c>
      <c r="X4" s="32">
        <v>0</v>
      </c>
      <c r="Y4" s="30">
        <f t="shared" ref="Y4:Y28" si="6">S4</f>
        <v>2414584859.2200003</v>
      </c>
      <c r="Z4" s="38">
        <f t="shared" ref="Z4:Z28" si="7">MROUND((S4*W4),1000)</f>
        <v>241458000</v>
      </c>
      <c r="AA4" s="30">
        <f t="shared" ref="AA4" si="8">U4+Z4</f>
        <v>2656042859.2200003</v>
      </c>
      <c r="AB4" s="30">
        <f t="shared" ref="AB4:AB28" si="9">MROUND((AA4*X4),1000)</f>
        <v>0</v>
      </c>
      <c r="AC4" s="30">
        <f t="shared" ref="AC4:AC28" si="10">MROUND(((Z4+AB4)*10%),1000)</f>
        <v>24146000</v>
      </c>
      <c r="AD4" s="28" t="s">
        <v>39</v>
      </c>
      <c r="AE4" s="30">
        <f t="shared" ref="AE4:AE28" si="11">S4</f>
        <v>2414584859.2200003</v>
      </c>
      <c r="AF4" s="30">
        <f t="shared" ref="AF4:AF28" si="12">Z4-T4</f>
        <v>241458000</v>
      </c>
      <c r="AG4" s="30">
        <f t="shared" ref="AG4:AG28" si="13">AE4+AF4</f>
        <v>2656042859.2200003</v>
      </c>
      <c r="AH4" s="30">
        <f t="shared" ref="AH4:AH28" si="14">AB4-V4</f>
        <v>0</v>
      </c>
      <c r="AI4" s="30">
        <f t="shared" ref="AI4:AI28" si="15">AC4</f>
        <v>24146000</v>
      </c>
      <c r="AJ4" s="39">
        <f t="shared" ref="AJ4:AJ28" si="16">AF4+AI4+AH4</f>
        <v>265604000</v>
      </c>
      <c r="AK4" s="63"/>
      <c r="AO4" s="65" t="str">
        <f t="shared" ref="AO4:AO28" si="17">"Declaración de importación con aceptación No. "&amp;A4&amp;" del "&amp;B4&amp;" autoadhesivo No. "&amp;C4&amp;" del importador LABORATORIOS DELTA S.A.S con NIT 811.009.393 "&amp;" y declarante "&amp;E4&amp;" con NIT "&amp;F4</f>
        <v>Declaración de importación con aceptación No. 482022000096120 del 16/02/2022 autoadhesivo No. 92482200575367 del importador LABORATORIOS DELTA S.A.S con NIT 811.009.393  y declarante AGENCIA DE ADUANAS SIN LIMITE NIVEL 2 con NIT 800.171.746</v>
      </c>
    </row>
    <row r="5" spans="1:41" s="29" customFormat="1">
      <c r="A5" s="28" t="s">
        <v>44</v>
      </c>
      <c r="B5" s="28" t="s">
        <v>41</v>
      </c>
      <c r="C5" s="28" t="s">
        <v>45</v>
      </c>
      <c r="D5" s="28" t="s">
        <v>46</v>
      </c>
      <c r="E5" s="31" t="s">
        <v>35</v>
      </c>
      <c r="F5" s="31" t="s">
        <v>36</v>
      </c>
      <c r="G5" s="26">
        <v>705857.41</v>
      </c>
      <c r="H5" s="26">
        <v>16000</v>
      </c>
      <c r="I5" s="26">
        <v>494.09</v>
      </c>
      <c r="J5" s="30">
        <v>0</v>
      </c>
      <c r="K5" s="26">
        <f t="shared" si="1"/>
        <v>16494.09</v>
      </c>
      <c r="L5" s="30">
        <v>0</v>
      </c>
      <c r="M5" s="26">
        <f t="shared" si="2"/>
        <v>722351.5</v>
      </c>
      <c r="N5" s="26">
        <v>3917.75</v>
      </c>
      <c r="O5" s="28" t="s">
        <v>37</v>
      </c>
      <c r="P5" s="28" t="s">
        <v>38</v>
      </c>
      <c r="Q5" s="32">
        <v>0</v>
      </c>
      <c r="R5" s="32">
        <v>0</v>
      </c>
      <c r="S5" s="30">
        <f t="shared" si="3"/>
        <v>2829992589.125</v>
      </c>
      <c r="T5" s="30">
        <f t="shared" si="4"/>
        <v>0</v>
      </c>
      <c r="U5" s="30">
        <f>S5+T5</f>
        <v>2829992589.125</v>
      </c>
      <c r="V5" s="30">
        <f t="shared" si="5"/>
        <v>0</v>
      </c>
      <c r="W5" s="32">
        <v>0.1</v>
      </c>
      <c r="X5" s="32">
        <v>0</v>
      </c>
      <c r="Y5" s="30">
        <f>S5</f>
        <v>2829992589.125</v>
      </c>
      <c r="Z5" s="38">
        <f t="shared" si="7"/>
        <v>282999000</v>
      </c>
      <c r="AA5" s="30">
        <f>U5+Z5</f>
        <v>3112991589.125</v>
      </c>
      <c r="AB5" s="30">
        <f t="shared" si="9"/>
        <v>0</v>
      </c>
      <c r="AC5" s="30">
        <f t="shared" si="10"/>
        <v>28300000</v>
      </c>
      <c r="AD5" s="28" t="s">
        <v>39</v>
      </c>
      <c r="AE5" s="30">
        <f t="shared" si="11"/>
        <v>2829992589.125</v>
      </c>
      <c r="AF5" s="30">
        <f t="shared" si="12"/>
        <v>282999000</v>
      </c>
      <c r="AG5" s="30">
        <f t="shared" si="13"/>
        <v>3112991589.125</v>
      </c>
      <c r="AH5" s="30">
        <f t="shared" si="14"/>
        <v>0</v>
      </c>
      <c r="AI5" s="30">
        <f t="shared" si="15"/>
        <v>28300000</v>
      </c>
      <c r="AJ5" s="39">
        <f t="shared" si="16"/>
        <v>311299000</v>
      </c>
      <c r="AK5" s="63"/>
      <c r="AO5" s="65" t="str">
        <f t="shared" si="17"/>
        <v>Declaración de importación con aceptación No. 482022000096193 del 16/02/2022 autoadhesivo No. 92482200575976 del importador LABORATORIOS DELTA S.A.S con NIT 811.009.393  y declarante AGENCIA DE ADUANAS SIN LIMITE NIVEL 2 con NIT 800.171.746</v>
      </c>
    </row>
    <row r="6" spans="1:41" s="29" customFormat="1">
      <c r="A6" s="28" t="s">
        <v>47</v>
      </c>
      <c r="B6" s="28" t="s">
        <v>41</v>
      </c>
      <c r="C6" s="28" t="s">
        <v>48</v>
      </c>
      <c r="D6" s="28" t="s">
        <v>49</v>
      </c>
      <c r="E6" s="31" t="s">
        <v>35</v>
      </c>
      <c r="F6" s="31" t="s">
        <v>36</v>
      </c>
      <c r="G6" s="26">
        <v>710606.28</v>
      </c>
      <c r="H6" s="26">
        <v>16000</v>
      </c>
      <c r="I6" s="26">
        <v>497.42</v>
      </c>
      <c r="J6" s="30"/>
      <c r="K6" s="26">
        <f t="shared" si="1"/>
        <v>16497.419999999998</v>
      </c>
      <c r="L6" s="30">
        <v>0</v>
      </c>
      <c r="M6" s="26">
        <f t="shared" si="2"/>
        <v>727103.70000000007</v>
      </c>
      <c r="N6" s="26">
        <v>3917.75</v>
      </c>
      <c r="O6" s="28" t="s">
        <v>37</v>
      </c>
      <c r="P6" s="28" t="s">
        <v>38</v>
      </c>
      <c r="Q6" s="32">
        <v>0</v>
      </c>
      <c r="R6" s="32">
        <v>0</v>
      </c>
      <c r="S6" s="30">
        <f t="shared" si="3"/>
        <v>2848610520.6750002</v>
      </c>
      <c r="T6" s="30">
        <f t="shared" si="4"/>
        <v>0</v>
      </c>
      <c r="U6" s="30">
        <f t="shared" ref="U6:U28" si="18">S6+T6</f>
        <v>2848610520.6750002</v>
      </c>
      <c r="V6" s="30">
        <f t="shared" si="5"/>
        <v>0</v>
      </c>
      <c r="W6" s="32">
        <v>0.1</v>
      </c>
      <c r="X6" s="32">
        <v>0</v>
      </c>
      <c r="Y6" s="30">
        <f t="shared" si="6"/>
        <v>2848610520.6750002</v>
      </c>
      <c r="Z6" s="38">
        <f t="shared" si="7"/>
        <v>284861000</v>
      </c>
      <c r="AA6" s="30">
        <f t="shared" ref="AA6:AA28" si="19">U6+Z6</f>
        <v>3133471520.6750002</v>
      </c>
      <c r="AB6" s="30">
        <f t="shared" si="9"/>
        <v>0</v>
      </c>
      <c r="AC6" s="30">
        <f t="shared" si="10"/>
        <v>28486000</v>
      </c>
      <c r="AD6" s="28" t="s">
        <v>39</v>
      </c>
      <c r="AE6" s="30">
        <f t="shared" si="11"/>
        <v>2848610520.6750002</v>
      </c>
      <c r="AF6" s="30">
        <f t="shared" si="12"/>
        <v>284861000</v>
      </c>
      <c r="AG6" s="30">
        <f t="shared" si="13"/>
        <v>3133471520.6750002</v>
      </c>
      <c r="AH6" s="30">
        <f t="shared" si="14"/>
        <v>0</v>
      </c>
      <c r="AI6" s="30">
        <f t="shared" si="15"/>
        <v>28486000</v>
      </c>
      <c r="AJ6" s="39">
        <f t="shared" si="16"/>
        <v>313347000</v>
      </c>
      <c r="AK6" s="63"/>
      <c r="AO6" s="65" t="str">
        <f t="shared" si="17"/>
        <v>Declaración de importación con aceptación No. 482022000096212 del 16/02/2022 autoadhesivo No. 92482200576064 del importador LABORATORIOS DELTA S.A.S con NIT 811.009.393  y declarante AGENCIA DE ADUANAS SIN LIMITE NIVEL 2 con NIT 800.171.746</v>
      </c>
    </row>
    <row r="7" spans="1:41" s="29" customFormat="1">
      <c r="A7" s="28" t="s">
        <v>50</v>
      </c>
      <c r="B7" s="28" t="s">
        <v>51</v>
      </c>
      <c r="C7" s="28" t="s">
        <v>52</v>
      </c>
      <c r="D7" s="28" t="s">
        <v>53</v>
      </c>
      <c r="E7" s="31" t="s">
        <v>35</v>
      </c>
      <c r="F7" s="31" t="s">
        <v>36</v>
      </c>
      <c r="G7" s="26">
        <v>1551266.84</v>
      </c>
      <c r="H7" s="26">
        <v>32000</v>
      </c>
      <c r="I7" s="26">
        <v>1085.8800000000001</v>
      </c>
      <c r="J7" s="30"/>
      <c r="K7" s="26">
        <f t="shared" si="1"/>
        <v>33085.879999999997</v>
      </c>
      <c r="L7" s="30">
        <v>0</v>
      </c>
      <c r="M7" s="26">
        <f t="shared" si="2"/>
        <v>1584352.72</v>
      </c>
      <c r="N7" s="26">
        <v>3816.43</v>
      </c>
      <c r="O7" s="28" t="s">
        <v>37</v>
      </c>
      <c r="P7" s="28" t="s">
        <v>38</v>
      </c>
      <c r="Q7" s="32">
        <v>0</v>
      </c>
      <c r="R7" s="32">
        <v>0</v>
      </c>
      <c r="S7" s="30">
        <f t="shared" si="3"/>
        <v>6046571251.1896</v>
      </c>
      <c r="T7" s="30">
        <f t="shared" si="4"/>
        <v>0</v>
      </c>
      <c r="U7" s="30">
        <f t="shared" si="18"/>
        <v>6046571251.1896</v>
      </c>
      <c r="V7" s="30">
        <f t="shared" si="5"/>
        <v>0</v>
      </c>
      <c r="W7" s="32">
        <v>0.1</v>
      </c>
      <c r="X7" s="32">
        <v>0</v>
      </c>
      <c r="Y7" s="30">
        <f t="shared" si="6"/>
        <v>6046571251.1896</v>
      </c>
      <c r="Z7" s="38">
        <f t="shared" si="7"/>
        <v>604657000</v>
      </c>
      <c r="AA7" s="30">
        <f t="shared" si="19"/>
        <v>6651228251.1896</v>
      </c>
      <c r="AB7" s="30">
        <f t="shared" si="9"/>
        <v>0</v>
      </c>
      <c r="AC7" s="30">
        <f t="shared" si="10"/>
        <v>60466000</v>
      </c>
      <c r="AD7" s="28" t="s">
        <v>39</v>
      </c>
      <c r="AE7" s="30">
        <f t="shared" si="11"/>
        <v>6046571251.1896</v>
      </c>
      <c r="AF7" s="30">
        <f t="shared" si="12"/>
        <v>604657000</v>
      </c>
      <c r="AG7" s="30">
        <f t="shared" si="13"/>
        <v>6651228251.1896</v>
      </c>
      <c r="AH7" s="30">
        <f t="shared" si="14"/>
        <v>0</v>
      </c>
      <c r="AI7" s="30">
        <f t="shared" si="15"/>
        <v>60466000</v>
      </c>
      <c r="AJ7" s="39">
        <f t="shared" si="16"/>
        <v>665123000</v>
      </c>
      <c r="AK7" s="63"/>
      <c r="AO7" s="65" t="str">
        <f t="shared" si="17"/>
        <v>Declaración de importación con aceptación No. 482022000167314 del 22/03/2022 autoadhesivo No. 92482200988184 del importador LABORATORIOS DELTA S.A.S con NIT 811.009.393  y declarante AGENCIA DE ADUANAS SIN LIMITE NIVEL 2 con NIT 800.171.746</v>
      </c>
    </row>
    <row r="8" spans="1:41" s="29" customFormat="1">
      <c r="A8" s="28" t="s">
        <v>54</v>
      </c>
      <c r="B8" s="28" t="s">
        <v>55</v>
      </c>
      <c r="C8" s="28" t="s">
        <v>56</v>
      </c>
      <c r="D8" s="28" t="s">
        <v>57</v>
      </c>
      <c r="E8" s="31" t="s">
        <v>58</v>
      </c>
      <c r="F8" s="31" t="s">
        <v>36</v>
      </c>
      <c r="G8" s="26">
        <v>718389.13</v>
      </c>
      <c r="H8" s="26">
        <v>15500</v>
      </c>
      <c r="I8" s="26">
        <v>502.87</v>
      </c>
      <c r="J8" s="30"/>
      <c r="K8" s="26">
        <f t="shared" si="1"/>
        <v>16002.87</v>
      </c>
      <c r="L8" s="30">
        <v>0</v>
      </c>
      <c r="M8" s="26">
        <f t="shared" si="2"/>
        <v>734392</v>
      </c>
      <c r="N8" s="26">
        <v>4086.08</v>
      </c>
      <c r="O8" s="28" t="s">
        <v>37</v>
      </c>
      <c r="P8" s="28" t="s">
        <v>38</v>
      </c>
      <c r="Q8" s="32">
        <v>0</v>
      </c>
      <c r="R8" s="32">
        <v>0</v>
      </c>
      <c r="S8" s="30">
        <f t="shared" si="3"/>
        <v>3000784463.3600001</v>
      </c>
      <c r="T8" s="30">
        <f t="shared" si="4"/>
        <v>0</v>
      </c>
      <c r="U8" s="30">
        <f t="shared" si="18"/>
        <v>3000784463.3600001</v>
      </c>
      <c r="V8" s="30">
        <f t="shared" si="5"/>
        <v>0</v>
      </c>
      <c r="W8" s="32">
        <v>0.1</v>
      </c>
      <c r="X8" s="32">
        <v>0</v>
      </c>
      <c r="Y8" s="30">
        <f t="shared" si="6"/>
        <v>3000784463.3600001</v>
      </c>
      <c r="Z8" s="38">
        <f t="shared" si="7"/>
        <v>300078000</v>
      </c>
      <c r="AA8" s="30">
        <f t="shared" si="19"/>
        <v>3300862463.3600001</v>
      </c>
      <c r="AB8" s="30">
        <f t="shared" si="9"/>
        <v>0</v>
      </c>
      <c r="AC8" s="30">
        <f t="shared" si="10"/>
        <v>30008000</v>
      </c>
      <c r="AD8" s="28" t="s">
        <v>39</v>
      </c>
      <c r="AE8" s="30">
        <f t="shared" si="11"/>
        <v>3000784463.3600001</v>
      </c>
      <c r="AF8" s="30">
        <f t="shared" si="12"/>
        <v>300078000</v>
      </c>
      <c r="AG8" s="30">
        <f t="shared" si="13"/>
        <v>3300862463.3600001</v>
      </c>
      <c r="AH8" s="30">
        <f t="shared" si="14"/>
        <v>0</v>
      </c>
      <c r="AI8" s="30">
        <f t="shared" si="15"/>
        <v>30008000</v>
      </c>
      <c r="AJ8" s="39">
        <f t="shared" si="16"/>
        <v>330086000</v>
      </c>
      <c r="AK8" s="63"/>
      <c r="AO8" s="65" t="str">
        <f t="shared" si="17"/>
        <v>Declaración de importación con aceptación No. 482022000286068 del 11/05/2022 autoadhesivo No. 92482201700131 del importador LABORATORIOS DELTA S.A.S con NIT 811.009.393  y declarante AGENCIA DE ADUANAS SIN LIMITE SAS NIVEL 2 con NIT 800.171.746</v>
      </c>
    </row>
    <row r="9" spans="1:41" s="29" customFormat="1">
      <c r="A9" s="28" t="s">
        <v>59</v>
      </c>
      <c r="B9" s="28" t="s">
        <v>55</v>
      </c>
      <c r="C9" s="28" t="s">
        <v>60</v>
      </c>
      <c r="D9" s="28" t="s">
        <v>61</v>
      </c>
      <c r="E9" s="31" t="s">
        <v>58</v>
      </c>
      <c r="F9" s="31" t="s">
        <v>36</v>
      </c>
      <c r="G9" s="26">
        <v>1005390.23</v>
      </c>
      <c r="H9" s="26">
        <v>15500</v>
      </c>
      <c r="I9" s="26">
        <v>703.77</v>
      </c>
      <c r="J9" s="30"/>
      <c r="K9" s="26">
        <f t="shared" si="1"/>
        <v>16203.77</v>
      </c>
      <c r="L9" s="30">
        <v>0</v>
      </c>
      <c r="M9" s="26">
        <f t="shared" si="2"/>
        <v>1021594</v>
      </c>
      <c r="N9" s="26">
        <v>4086.08</v>
      </c>
      <c r="O9" s="28" t="s">
        <v>37</v>
      </c>
      <c r="P9" s="28" t="s">
        <v>38</v>
      </c>
      <c r="Q9" s="32">
        <v>0</v>
      </c>
      <c r="R9" s="32">
        <v>0</v>
      </c>
      <c r="S9" s="30">
        <f t="shared" si="3"/>
        <v>4174314811.52</v>
      </c>
      <c r="T9" s="30">
        <f t="shared" si="4"/>
        <v>0</v>
      </c>
      <c r="U9" s="30">
        <f t="shared" si="18"/>
        <v>4174314811.52</v>
      </c>
      <c r="V9" s="30">
        <f t="shared" si="5"/>
        <v>0</v>
      </c>
      <c r="W9" s="32">
        <v>0.1</v>
      </c>
      <c r="X9" s="32">
        <v>0</v>
      </c>
      <c r="Y9" s="30">
        <f t="shared" si="6"/>
        <v>4174314811.52</v>
      </c>
      <c r="Z9" s="38">
        <f t="shared" si="7"/>
        <v>417431000</v>
      </c>
      <c r="AA9" s="30">
        <f t="shared" si="19"/>
        <v>4591745811.5200005</v>
      </c>
      <c r="AB9" s="30">
        <f t="shared" si="9"/>
        <v>0</v>
      </c>
      <c r="AC9" s="30">
        <f t="shared" si="10"/>
        <v>41743000</v>
      </c>
      <c r="AD9" s="28" t="s">
        <v>39</v>
      </c>
      <c r="AE9" s="30">
        <f t="shared" si="11"/>
        <v>4174314811.52</v>
      </c>
      <c r="AF9" s="30">
        <f t="shared" si="12"/>
        <v>417431000</v>
      </c>
      <c r="AG9" s="30">
        <f t="shared" si="13"/>
        <v>4591745811.5200005</v>
      </c>
      <c r="AH9" s="30">
        <f t="shared" si="14"/>
        <v>0</v>
      </c>
      <c r="AI9" s="30">
        <f t="shared" si="15"/>
        <v>41743000</v>
      </c>
      <c r="AJ9" s="39">
        <f t="shared" si="16"/>
        <v>459174000</v>
      </c>
      <c r="AK9" s="63"/>
      <c r="AO9" s="65" t="str">
        <f t="shared" si="17"/>
        <v>Declaración de importación con aceptación No. 482022000286035 del 11/05/2022 autoadhesivo No. 92482201700050 del importador LABORATORIOS DELTA S.A.S con NIT 811.009.393  y declarante AGENCIA DE ADUANAS SIN LIMITE SAS NIVEL 2 con NIT 800.171.746</v>
      </c>
    </row>
    <row r="10" spans="1:41" s="29" customFormat="1">
      <c r="A10" s="28" t="s">
        <v>62</v>
      </c>
      <c r="B10" s="28" t="s">
        <v>63</v>
      </c>
      <c r="C10" s="28" t="s">
        <v>64</v>
      </c>
      <c r="D10" s="28" t="s">
        <v>65</v>
      </c>
      <c r="E10" s="31" t="s">
        <v>58</v>
      </c>
      <c r="F10" s="31" t="s">
        <v>36</v>
      </c>
      <c r="G10" s="26">
        <v>933136.75</v>
      </c>
      <c r="H10" s="26">
        <v>14500</v>
      </c>
      <c r="I10" s="26">
        <v>653.65</v>
      </c>
      <c r="J10" s="30"/>
      <c r="K10" s="26">
        <f t="shared" si="1"/>
        <v>15153.65</v>
      </c>
      <c r="L10" s="30">
        <v>0</v>
      </c>
      <c r="M10" s="26">
        <f t="shared" si="2"/>
        <v>948290.4</v>
      </c>
      <c r="N10" s="26">
        <v>4410.1400000000003</v>
      </c>
      <c r="O10" s="28" t="s">
        <v>37</v>
      </c>
      <c r="P10" s="28" t="s">
        <v>38</v>
      </c>
      <c r="Q10" s="32">
        <v>0</v>
      </c>
      <c r="R10" s="32">
        <v>0</v>
      </c>
      <c r="S10" s="30">
        <f t="shared" si="3"/>
        <v>4182093424.6560006</v>
      </c>
      <c r="T10" s="30">
        <f t="shared" si="4"/>
        <v>0</v>
      </c>
      <c r="U10" s="30">
        <f t="shared" si="18"/>
        <v>4182093424.6560006</v>
      </c>
      <c r="V10" s="30">
        <f t="shared" si="5"/>
        <v>0</v>
      </c>
      <c r="W10" s="32">
        <v>0.1</v>
      </c>
      <c r="X10" s="32">
        <v>0</v>
      </c>
      <c r="Y10" s="30">
        <f t="shared" si="6"/>
        <v>4182093424.6560006</v>
      </c>
      <c r="Z10" s="38">
        <f t="shared" si="7"/>
        <v>418209000</v>
      </c>
      <c r="AA10" s="30">
        <f t="shared" si="19"/>
        <v>4600302424.6560001</v>
      </c>
      <c r="AB10" s="30">
        <f t="shared" si="9"/>
        <v>0</v>
      </c>
      <c r="AC10" s="30">
        <f t="shared" si="10"/>
        <v>41821000</v>
      </c>
      <c r="AD10" s="28" t="s">
        <v>39</v>
      </c>
      <c r="AE10" s="30">
        <f t="shared" si="11"/>
        <v>4182093424.6560006</v>
      </c>
      <c r="AF10" s="30">
        <f t="shared" si="12"/>
        <v>418209000</v>
      </c>
      <c r="AG10" s="30">
        <f t="shared" si="13"/>
        <v>4600302424.6560001</v>
      </c>
      <c r="AH10" s="30">
        <f t="shared" si="14"/>
        <v>0</v>
      </c>
      <c r="AI10" s="30">
        <f t="shared" si="15"/>
        <v>41821000</v>
      </c>
      <c r="AJ10" s="39">
        <f t="shared" si="16"/>
        <v>460030000</v>
      </c>
      <c r="AK10" s="63"/>
      <c r="AO10" s="65" t="str">
        <f t="shared" si="17"/>
        <v>Declaración de importación con aceptación No. 482022000473708 del 27/07/2022 autoadhesivo No. 92482202771984 del importador LABORATORIOS DELTA S.A.S con NIT 811.009.393  y declarante AGENCIA DE ADUANAS SIN LIMITE SAS NIVEL 2 con NIT 800.171.746</v>
      </c>
    </row>
    <row r="11" spans="1:41" s="29" customFormat="1">
      <c r="A11" s="28" t="s">
        <v>66</v>
      </c>
      <c r="B11" s="28" t="s">
        <v>67</v>
      </c>
      <c r="C11" s="28" t="s">
        <v>68</v>
      </c>
      <c r="D11" s="28" t="s">
        <v>69</v>
      </c>
      <c r="E11" s="31" t="s">
        <v>58</v>
      </c>
      <c r="F11" s="31" t="s">
        <v>36</v>
      </c>
      <c r="G11" s="27">
        <v>494202.65</v>
      </c>
      <c r="H11" s="26">
        <v>6835.18</v>
      </c>
      <c r="I11" s="26">
        <v>346.17</v>
      </c>
      <c r="J11" s="30"/>
      <c r="K11" s="26">
        <f t="shared" si="1"/>
        <v>7181.35</v>
      </c>
      <c r="L11" s="30">
        <v>0</v>
      </c>
      <c r="M11" s="26">
        <f t="shared" si="2"/>
        <v>501384</v>
      </c>
      <c r="N11" s="26">
        <v>4627.6099999999997</v>
      </c>
      <c r="O11" s="28" t="s">
        <v>70</v>
      </c>
      <c r="P11" s="28" t="s">
        <v>38</v>
      </c>
      <c r="Q11" s="32">
        <v>0</v>
      </c>
      <c r="R11" s="32">
        <v>0</v>
      </c>
      <c r="S11" s="30">
        <f t="shared" si="3"/>
        <v>2320209612.2399998</v>
      </c>
      <c r="T11" s="30">
        <f t="shared" si="4"/>
        <v>0</v>
      </c>
      <c r="U11" s="30">
        <f t="shared" si="18"/>
        <v>2320209612.2399998</v>
      </c>
      <c r="V11" s="30">
        <f t="shared" si="5"/>
        <v>0</v>
      </c>
      <c r="W11" s="32">
        <v>0.1</v>
      </c>
      <c r="X11" s="32">
        <v>0</v>
      </c>
      <c r="Y11" s="30">
        <f t="shared" si="6"/>
        <v>2320209612.2399998</v>
      </c>
      <c r="Z11" s="38">
        <f t="shared" si="7"/>
        <v>232021000</v>
      </c>
      <c r="AA11" s="30">
        <f t="shared" si="19"/>
        <v>2552230612.2399998</v>
      </c>
      <c r="AB11" s="30">
        <f t="shared" si="9"/>
        <v>0</v>
      </c>
      <c r="AC11" s="30">
        <f t="shared" si="10"/>
        <v>23202000</v>
      </c>
      <c r="AD11" s="28" t="s">
        <v>39</v>
      </c>
      <c r="AE11" s="30">
        <f t="shared" si="11"/>
        <v>2320209612.2399998</v>
      </c>
      <c r="AF11" s="30">
        <f t="shared" si="12"/>
        <v>232021000</v>
      </c>
      <c r="AG11" s="30">
        <f t="shared" si="13"/>
        <v>2552230612.2399998</v>
      </c>
      <c r="AH11" s="30">
        <f t="shared" si="14"/>
        <v>0</v>
      </c>
      <c r="AI11" s="30">
        <f t="shared" si="15"/>
        <v>23202000</v>
      </c>
      <c r="AJ11" s="39">
        <f t="shared" si="16"/>
        <v>255223000</v>
      </c>
      <c r="AK11" s="63"/>
      <c r="AO11" s="65" t="str">
        <f t="shared" si="17"/>
        <v>Declaración de importación con aceptación No. 902022000169785 del 13/10/2022 autoadhesivo No. 92902200800877 del importador LABORATORIOS DELTA S.A.S con NIT 811.009.393  y declarante AGENCIA DE ADUANAS SIN LIMITE SAS NIVEL 2 con NIT 800.171.746</v>
      </c>
    </row>
    <row r="12" spans="1:41" s="29" customFormat="1">
      <c r="A12" s="28" t="s">
        <v>71</v>
      </c>
      <c r="B12" s="28" t="s">
        <v>72</v>
      </c>
      <c r="C12" s="28" t="s">
        <v>73</v>
      </c>
      <c r="D12" s="28" t="s">
        <v>74</v>
      </c>
      <c r="E12" s="33" t="s">
        <v>75</v>
      </c>
      <c r="F12" s="33" t="s">
        <v>76</v>
      </c>
      <c r="G12" s="26">
        <v>477711.92</v>
      </c>
      <c r="H12" s="26">
        <v>5838.79</v>
      </c>
      <c r="I12" s="26">
        <v>191.56</v>
      </c>
      <c r="J12" s="30"/>
      <c r="K12" s="26">
        <f t="shared" si="1"/>
        <v>6030.35</v>
      </c>
      <c r="L12" s="30">
        <v>0</v>
      </c>
      <c r="M12" s="26">
        <f t="shared" si="2"/>
        <v>483742.26999999996</v>
      </c>
      <c r="N12" s="26">
        <v>4853.8999999999996</v>
      </c>
      <c r="O12" s="28" t="s">
        <v>77</v>
      </c>
      <c r="P12" s="28" t="s">
        <v>38</v>
      </c>
      <c r="Q12" s="32">
        <v>0</v>
      </c>
      <c r="R12" s="32">
        <v>0</v>
      </c>
      <c r="S12" s="30">
        <f t="shared" si="3"/>
        <v>2348036604.3529997</v>
      </c>
      <c r="T12" s="30">
        <f t="shared" si="4"/>
        <v>0</v>
      </c>
      <c r="U12" s="30">
        <f t="shared" si="18"/>
        <v>2348036604.3529997</v>
      </c>
      <c r="V12" s="30">
        <f t="shared" si="5"/>
        <v>0</v>
      </c>
      <c r="W12" s="32">
        <v>0.1</v>
      </c>
      <c r="X12" s="32">
        <v>0</v>
      </c>
      <c r="Y12" s="30">
        <f t="shared" si="6"/>
        <v>2348036604.3529997</v>
      </c>
      <c r="Z12" s="38">
        <f t="shared" si="7"/>
        <v>234804000</v>
      </c>
      <c r="AA12" s="30">
        <f t="shared" si="19"/>
        <v>2582840604.3529997</v>
      </c>
      <c r="AB12" s="30">
        <f t="shared" si="9"/>
        <v>0</v>
      </c>
      <c r="AC12" s="30">
        <f t="shared" si="10"/>
        <v>23480000</v>
      </c>
      <c r="AD12" s="28" t="s">
        <v>39</v>
      </c>
      <c r="AE12" s="30">
        <f t="shared" si="11"/>
        <v>2348036604.3529997</v>
      </c>
      <c r="AF12" s="30">
        <f t="shared" si="12"/>
        <v>234804000</v>
      </c>
      <c r="AG12" s="30">
        <f t="shared" si="13"/>
        <v>2582840604.3529997</v>
      </c>
      <c r="AH12" s="30">
        <f t="shared" si="14"/>
        <v>0</v>
      </c>
      <c r="AI12" s="30">
        <f t="shared" si="15"/>
        <v>23480000</v>
      </c>
      <c r="AJ12" s="39">
        <f t="shared" si="16"/>
        <v>258284000</v>
      </c>
      <c r="AK12" s="63"/>
      <c r="AO12" s="65" t="str">
        <f t="shared" si="17"/>
        <v>Declaración de importación con aceptación No. 902023000031615 del 27/02/2023 autoadhesivo No. 92902300166405 del importador LABORATORIOS DELTA S.A.S con NIT 811.009.393  y declarante AGENCIA DE ADUANAS BANADUANA SAS NIVEL 2 con NIT 800.152.297</v>
      </c>
    </row>
    <row r="13" spans="1:41" s="29" customFormat="1">
      <c r="A13" s="28" t="s">
        <v>78</v>
      </c>
      <c r="B13" s="28" t="s">
        <v>79</v>
      </c>
      <c r="C13" s="28" t="s">
        <v>80</v>
      </c>
      <c r="D13" s="28" t="s">
        <v>81</v>
      </c>
      <c r="E13" s="33" t="s">
        <v>75</v>
      </c>
      <c r="F13" s="33" t="s">
        <v>76</v>
      </c>
      <c r="G13" s="26">
        <v>707750</v>
      </c>
      <c r="H13" s="26">
        <v>5180.0600000000004</v>
      </c>
      <c r="I13" s="26">
        <v>499.05</v>
      </c>
      <c r="J13" s="30"/>
      <c r="K13" s="26">
        <f t="shared" si="1"/>
        <v>5679.1100000000006</v>
      </c>
      <c r="L13" s="30">
        <v>0</v>
      </c>
      <c r="M13" s="26">
        <f t="shared" si="2"/>
        <v>713429.1100000001</v>
      </c>
      <c r="N13" s="26">
        <v>4627.2700000000004</v>
      </c>
      <c r="O13" s="28" t="s">
        <v>77</v>
      </c>
      <c r="P13" s="28" t="s">
        <v>38</v>
      </c>
      <c r="Q13" s="32">
        <v>0</v>
      </c>
      <c r="R13" s="32">
        <v>0</v>
      </c>
      <c r="S13" s="30">
        <f t="shared" si="3"/>
        <v>3301229117.8297009</v>
      </c>
      <c r="T13" s="30">
        <f t="shared" si="4"/>
        <v>0</v>
      </c>
      <c r="U13" s="30">
        <f t="shared" si="18"/>
        <v>3301229117.8297009</v>
      </c>
      <c r="V13" s="30">
        <f t="shared" si="5"/>
        <v>0</v>
      </c>
      <c r="W13" s="32">
        <v>0.1</v>
      </c>
      <c r="X13" s="32">
        <v>0</v>
      </c>
      <c r="Y13" s="30">
        <f t="shared" si="6"/>
        <v>3301229117.8297009</v>
      </c>
      <c r="Z13" s="38">
        <f t="shared" si="7"/>
        <v>330123000</v>
      </c>
      <c r="AA13" s="30">
        <f t="shared" si="19"/>
        <v>3631352117.8297009</v>
      </c>
      <c r="AB13" s="30">
        <f t="shared" si="9"/>
        <v>0</v>
      </c>
      <c r="AC13" s="30">
        <f t="shared" si="10"/>
        <v>33012000</v>
      </c>
      <c r="AD13" s="28" t="s">
        <v>39</v>
      </c>
      <c r="AE13" s="30">
        <f t="shared" si="11"/>
        <v>3301229117.8297009</v>
      </c>
      <c r="AF13" s="30">
        <f t="shared" si="12"/>
        <v>330123000</v>
      </c>
      <c r="AG13" s="30">
        <f t="shared" si="13"/>
        <v>3631352117.8297009</v>
      </c>
      <c r="AH13" s="30">
        <f t="shared" si="14"/>
        <v>0</v>
      </c>
      <c r="AI13" s="30">
        <f t="shared" si="15"/>
        <v>33012000</v>
      </c>
      <c r="AJ13" s="39">
        <f t="shared" si="16"/>
        <v>363135000</v>
      </c>
      <c r="AK13" s="63"/>
      <c r="AO13" s="65" t="str">
        <f t="shared" si="17"/>
        <v>Declaración de importación con aceptación No. 902023000052492 del 04/04/2023 autoadhesivo No. 92902300277464 del importador LABORATORIOS DELTA S.A.S con NIT 811.009.393  y declarante AGENCIA DE ADUANAS BANADUANA SAS NIVEL 2 con NIT 800.152.297</v>
      </c>
    </row>
    <row r="14" spans="1:41" s="29" customFormat="1">
      <c r="A14" s="28" t="s">
        <v>82</v>
      </c>
      <c r="B14" s="28" t="s">
        <v>83</v>
      </c>
      <c r="C14" s="28" t="s">
        <v>84</v>
      </c>
      <c r="D14" s="28" t="s">
        <v>81</v>
      </c>
      <c r="E14" s="33" t="s">
        <v>75</v>
      </c>
      <c r="F14" s="33" t="s">
        <v>76</v>
      </c>
      <c r="G14" s="26">
        <v>5123.8</v>
      </c>
      <c r="H14" s="26">
        <v>83.67</v>
      </c>
      <c r="I14" s="26">
        <v>3.65</v>
      </c>
      <c r="J14" s="30"/>
      <c r="K14" s="26">
        <f t="shared" si="1"/>
        <v>87.320000000000007</v>
      </c>
      <c r="L14" s="30">
        <v>0</v>
      </c>
      <c r="M14" s="26">
        <f t="shared" si="2"/>
        <v>5211.12</v>
      </c>
      <c r="N14" s="26">
        <v>4601.1499999999996</v>
      </c>
      <c r="O14" s="28" t="s">
        <v>77</v>
      </c>
      <c r="P14" s="28" t="s">
        <v>38</v>
      </c>
      <c r="Q14" s="32">
        <v>0</v>
      </c>
      <c r="R14" s="32">
        <v>0</v>
      </c>
      <c r="S14" s="30">
        <f t="shared" si="3"/>
        <v>23977144.787999999</v>
      </c>
      <c r="T14" s="30">
        <f t="shared" si="4"/>
        <v>0</v>
      </c>
      <c r="U14" s="30">
        <f t="shared" si="18"/>
        <v>23977144.787999999</v>
      </c>
      <c r="V14" s="30">
        <f t="shared" si="5"/>
        <v>0</v>
      </c>
      <c r="W14" s="32">
        <v>0.1</v>
      </c>
      <c r="X14" s="32">
        <v>0</v>
      </c>
      <c r="Y14" s="30">
        <f t="shared" si="6"/>
        <v>23977144.787999999</v>
      </c>
      <c r="Z14" s="38">
        <f t="shared" si="7"/>
        <v>2398000</v>
      </c>
      <c r="AA14" s="30">
        <f t="shared" si="19"/>
        <v>26375144.787999999</v>
      </c>
      <c r="AB14" s="30">
        <f t="shared" si="9"/>
        <v>0</v>
      </c>
      <c r="AC14" s="30">
        <f t="shared" si="10"/>
        <v>240000</v>
      </c>
      <c r="AD14" s="28" t="s">
        <v>39</v>
      </c>
      <c r="AE14" s="30">
        <f t="shared" si="11"/>
        <v>23977144.787999999</v>
      </c>
      <c r="AF14" s="30">
        <f t="shared" si="12"/>
        <v>2398000</v>
      </c>
      <c r="AG14" s="30">
        <f t="shared" si="13"/>
        <v>26375144.787999999</v>
      </c>
      <c r="AH14" s="30">
        <f t="shared" si="14"/>
        <v>0</v>
      </c>
      <c r="AI14" s="30">
        <f t="shared" si="15"/>
        <v>240000</v>
      </c>
      <c r="AJ14" s="39">
        <f t="shared" si="16"/>
        <v>2638000</v>
      </c>
      <c r="AK14" s="63"/>
      <c r="AO14" s="65" t="str">
        <f t="shared" si="17"/>
        <v>Declaración de importación con aceptación No. 902023000078547 del 18/05/2023 autoadhesivo No. 92902300411155 del importador LABORATORIOS DELTA S.A.S con NIT 811.009.393  y declarante AGENCIA DE ADUANAS BANADUANA SAS NIVEL 2 con NIT 800.152.297</v>
      </c>
    </row>
    <row r="15" spans="1:41" s="29" customFormat="1">
      <c r="A15" s="28" t="s">
        <v>85</v>
      </c>
      <c r="B15" s="28" t="s">
        <v>86</v>
      </c>
      <c r="C15" s="28" t="s">
        <v>87</v>
      </c>
      <c r="D15" s="28" t="s">
        <v>69</v>
      </c>
      <c r="E15" s="33" t="s">
        <v>75</v>
      </c>
      <c r="F15" s="33" t="s">
        <v>76</v>
      </c>
      <c r="G15" s="26">
        <v>306119.94</v>
      </c>
      <c r="H15" s="26">
        <v>4342.8100000000004</v>
      </c>
      <c r="I15" s="26">
        <v>133.25</v>
      </c>
      <c r="J15" s="30"/>
      <c r="K15" s="26">
        <f t="shared" si="1"/>
        <v>4476.0600000000004</v>
      </c>
      <c r="L15" s="30">
        <v>0</v>
      </c>
      <c r="M15" s="26">
        <f t="shared" si="2"/>
        <v>310596</v>
      </c>
      <c r="N15" s="26">
        <v>4114.3900000000003</v>
      </c>
      <c r="O15" s="28" t="s">
        <v>77</v>
      </c>
      <c r="P15" s="28" t="s">
        <v>38</v>
      </c>
      <c r="Q15" s="32">
        <v>0</v>
      </c>
      <c r="R15" s="32">
        <v>0</v>
      </c>
      <c r="S15" s="30">
        <f t="shared" si="3"/>
        <v>1277913076.4400001</v>
      </c>
      <c r="T15" s="30">
        <f t="shared" si="4"/>
        <v>0</v>
      </c>
      <c r="U15" s="30">
        <f t="shared" si="18"/>
        <v>1277913076.4400001</v>
      </c>
      <c r="V15" s="30">
        <f t="shared" si="5"/>
        <v>0</v>
      </c>
      <c r="W15" s="32">
        <v>0.1</v>
      </c>
      <c r="X15" s="32">
        <v>0</v>
      </c>
      <c r="Y15" s="30">
        <f t="shared" si="6"/>
        <v>1277913076.4400001</v>
      </c>
      <c r="Z15" s="38">
        <f t="shared" si="7"/>
        <v>127791000</v>
      </c>
      <c r="AA15" s="30">
        <f t="shared" si="19"/>
        <v>1405704076.4400001</v>
      </c>
      <c r="AB15" s="30">
        <f t="shared" si="9"/>
        <v>0</v>
      </c>
      <c r="AC15" s="30">
        <f t="shared" si="10"/>
        <v>12779000</v>
      </c>
      <c r="AD15" s="28" t="s">
        <v>39</v>
      </c>
      <c r="AE15" s="30">
        <f t="shared" si="11"/>
        <v>1277913076.4400001</v>
      </c>
      <c r="AF15" s="30">
        <f t="shared" si="12"/>
        <v>127791000</v>
      </c>
      <c r="AG15" s="30">
        <f t="shared" si="13"/>
        <v>1405704076.4400001</v>
      </c>
      <c r="AH15" s="30">
        <f t="shared" si="14"/>
        <v>0</v>
      </c>
      <c r="AI15" s="30">
        <f t="shared" si="15"/>
        <v>12779000</v>
      </c>
      <c r="AJ15" s="39">
        <f t="shared" si="16"/>
        <v>140570000</v>
      </c>
      <c r="AK15" s="63"/>
      <c r="AO15" s="65" t="str">
        <f t="shared" si="17"/>
        <v>Declaración de importación con aceptación No. 902023000100651 del 28/06/2023 autoadhesivo No. 92902300529989 del importador LABORATORIOS DELTA S.A.S con NIT 811.009.393  y declarante AGENCIA DE ADUANAS BANADUANA SAS NIVEL 2 con NIT 800.152.297</v>
      </c>
    </row>
    <row r="16" spans="1:41" s="29" customFormat="1">
      <c r="A16" s="60" t="s">
        <v>88</v>
      </c>
      <c r="B16" s="28" t="s">
        <v>86</v>
      </c>
      <c r="C16" s="28" t="s">
        <v>89</v>
      </c>
      <c r="D16" s="28" t="s">
        <v>81</v>
      </c>
      <c r="E16" s="33" t="s">
        <v>75</v>
      </c>
      <c r="F16" s="33" t="s">
        <v>76</v>
      </c>
      <c r="G16" s="26">
        <v>11949.8</v>
      </c>
      <c r="H16" s="26">
        <v>86.27</v>
      </c>
      <c r="I16" s="26">
        <v>8.43</v>
      </c>
      <c r="J16" s="30"/>
      <c r="K16" s="26">
        <f t="shared" si="1"/>
        <v>94.699999999999989</v>
      </c>
      <c r="L16" s="30">
        <v>0</v>
      </c>
      <c r="M16" s="26">
        <f t="shared" si="2"/>
        <v>12044.5</v>
      </c>
      <c r="N16" s="26">
        <v>4114.3900000000003</v>
      </c>
      <c r="O16" s="28" t="s">
        <v>77</v>
      </c>
      <c r="P16" s="28" t="s">
        <v>38</v>
      </c>
      <c r="Q16" s="32">
        <v>0</v>
      </c>
      <c r="R16" s="32">
        <v>0</v>
      </c>
      <c r="S16" s="30">
        <f t="shared" si="3"/>
        <v>49555770.355000004</v>
      </c>
      <c r="T16" s="30">
        <f t="shared" si="4"/>
        <v>0</v>
      </c>
      <c r="U16" s="30">
        <f t="shared" si="18"/>
        <v>49555770.355000004</v>
      </c>
      <c r="V16" s="30">
        <f t="shared" si="5"/>
        <v>0</v>
      </c>
      <c r="W16" s="32">
        <v>0.1</v>
      </c>
      <c r="X16" s="32">
        <v>0</v>
      </c>
      <c r="Y16" s="30">
        <f t="shared" si="6"/>
        <v>49555770.355000004</v>
      </c>
      <c r="Z16" s="38">
        <f t="shared" si="7"/>
        <v>4956000</v>
      </c>
      <c r="AA16" s="30">
        <f t="shared" si="19"/>
        <v>54511770.355000004</v>
      </c>
      <c r="AB16" s="30">
        <f t="shared" si="9"/>
        <v>0</v>
      </c>
      <c r="AC16" s="30">
        <f t="shared" si="10"/>
        <v>496000</v>
      </c>
      <c r="AD16" s="28" t="s">
        <v>39</v>
      </c>
      <c r="AE16" s="30">
        <f t="shared" si="11"/>
        <v>49555770.355000004</v>
      </c>
      <c r="AF16" s="30">
        <f t="shared" si="12"/>
        <v>4956000</v>
      </c>
      <c r="AG16" s="30">
        <f t="shared" si="13"/>
        <v>54511770.355000004</v>
      </c>
      <c r="AH16" s="30">
        <f t="shared" si="14"/>
        <v>0</v>
      </c>
      <c r="AI16" s="30">
        <f t="shared" si="15"/>
        <v>496000</v>
      </c>
      <c r="AJ16" s="39">
        <f t="shared" si="16"/>
        <v>5452000</v>
      </c>
      <c r="AK16" s="63"/>
      <c r="AO16" s="65" t="str">
        <f t="shared" si="17"/>
        <v>Declaración de importación con aceptación No. 902023000100667 del 28/06/2023 autoadhesivo No. 92902300530023 del importador LABORATORIOS DELTA S.A.S con NIT 811.009.393  y declarante AGENCIA DE ADUANAS BANADUANA SAS NIVEL 2 con NIT 800.152.297</v>
      </c>
    </row>
    <row r="17" spans="1:41" s="29" customFormat="1">
      <c r="A17" s="28" t="s">
        <v>90</v>
      </c>
      <c r="B17" s="28" t="s">
        <v>86</v>
      </c>
      <c r="C17" s="28" t="s">
        <v>91</v>
      </c>
      <c r="D17" s="28" t="s">
        <v>69</v>
      </c>
      <c r="E17" s="33" t="s">
        <v>75</v>
      </c>
      <c r="F17" s="33" t="s">
        <v>76</v>
      </c>
      <c r="G17" s="26">
        <v>151322.57</v>
      </c>
      <c r="H17" s="26">
        <v>2146.7600000000002</v>
      </c>
      <c r="I17" s="26">
        <v>65.87</v>
      </c>
      <c r="J17" s="30"/>
      <c r="K17" s="26">
        <f t="shared" si="1"/>
        <v>2212.63</v>
      </c>
      <c r="L17" s="30">
        <v>0</v>
      </c>
      <c r="M17" s="26">
        <f t="shared" si="2"/>
        <v>153535.20000000001</v>
      </c>
      <c r="N17" s="26">
        <v>4616.58</v>
      </c>
      <c r="O17" s="28" t="s">
        <v>77</v>
      </c>
      <c r="P17" s="28" t="s">
        <v>38</v>
      </c>
      <c r="Q17" s="32">
        <v>0</v>
      </c>
      <c r="R17" s="32">
        <v>0</v>
      </c>
      <c r="S17" s="30">
        <f t="shared" si="3"/>
        <v>708807533.61600006</v>
      </c>
      <c r="T17" s="30">
        <f t="shared" si="4"/>
        <v>0</v>
      </c>
      <c r="U17" s="30">
        <f t="shared" si="18"/>
        <v>708807533.61600006</v>
      </c>
      <c r="V17" s="30">
        <f t="shared" si="5"/>
        <v>0</v>
      </c>
      <c r="W17" s="32">
        <v>0.1</v>
      </c>
      <c r="X17" s="32">
        <v>0</v>
      </c>
      <c r="Y17" s="30">
        <f t="shared" si="6"/>
        <v>708807533.61600006</v>
      </c>
      <c r="Z17" s="38">
        <f t="shared" si="7"/>
        <v>70881000</v>
      </c>
      <c r="AA17" s="30">
        <f t="shared" si="19"/>
        <v>779688533.61600006</v>
      </c>
      <c r="AB17" s="30">
        <f t="shared" si="9"/>
        <v>0</v>
      </c>
      <c r="AC17" s="30">
        <f t="shared" si="10"/>
        <v>7088000</v>
      </c>
      <c r="AD17" s="28" t="s">
        <v>39</v>
      </c>
      <c r="AE17" s="30">
        <f t="shared" si="11"/>
        <v>708807533.61600006</v>
      </c>
      <c r="AF17" s="30">
        <f t="shared" si="12"/>
        <v>70881000</v>
      </c>
      <c r="AG17" s="30">
        <f t="shared" si="13"/>
        <v>779688533.61600006</v>
      </c>
      <c r="AH17" s="30">
        <f t="shared" si="14"/>
        <v>0</v>
      </c>
      <c r="AI17" s="30">
        <f t="shared" si="15"/>
        <v>7088000</v>
      </c>
      <c r="AJ17" s="39">
        <f t="shared" si="16"/>
        <v>77969000</v>
      </c>
      <c r="AK17" s="63"/>
      <c r="AO17" s="65" t="str">
        <f t="shared" si="17"/>
        <v>Declaración de importación con aceptación No. 902023000100633 del 28/06/2023 autoadhesivo No. 92902300529941 del importador LABORATORIOS DELTA S.A.S con NIT 811.009.393  y declarante AGENCIA DE ADUANAS BANADUANA SAS NIVEL 2 con NIT 800.152.297</v>
      </c>
    </row>
    <row r="18" spans="1:41" s="29" customFormat="1">
      <c r="A18" s="60" t="s">
        <v>92</v>
      </c>
      <c r="B18" s="28" t="s">
        <v>93</v>
      </c>
      <c r="C18" s="28" t="s">
        <v>94</v>
      </c>
      <c r="D18" s="28" t="s">
        <v>95</v>
      </c>
      <c r="E18" s="33" t="s">
        <v>75</v>
      </c>
      <c r="F18" s="33" t="s">
        <v>76</v>
      </c>
      <c r="G18" s="26">
        <v>701689.8</v>
      </c>
      <c r="H18" s="26">
        <v>5245</v>
      </c>
      <c r="I18" s="26">
        <v>494.85</v>
      </c>
      <c r="J18" s="30"/>
      <c r="K18" s="26">
        <f t="shared" si="1"/>
        <v>5739.85</v>
      </c>
      <c r="L18" s="30">
        <v>0</v>
      </c>
      <c r="M18" s="26">
        <f t="shared" si="2"/>
        <v>707429.65</v>
      </c>
      <c r="N18" s="26">
        <v>4195.93</v>
      </c>
      <c r="O18" s="28" t="s">
        <v>77</v>
      </c>
      <c r="P18" s="28" t="s">
        <v>38</v>
      </c>
      <c r="Q18" s="32">
        <v>0</v>
      </c>
      <c r="R18" s="32">
        <v>0</v>
      </c>
      <c r="S18" s="30">
        <f t="shared" si="3"/>
        <v>2968325291.3245001</v>
      </c>
      <c r="T18" s="30">
        <f t="shared" si="4"/>
        <v>0</v>
      </c>
      <c r="U18" s="30">
        <f t="shared" si="18"/>
        <v>2968325291.3245001</v>
      </c>
      <c r="V18" s="30">
        <f t="shared" si="5"/>
        <v>0</v>
      </c>
      <c r="W18" s="32">
        <v>0.1</v>
      </c>
      <c r="X18" s="32">
        <v>0</v>
      </c>
      <c r="Y18" s="30">
        <f t="shared" si="6"/>
        <v>2968325291.3245001</v>
      </c>
      <c r="Z18" s="38">
        <f t="shared" si="7"/>
        <v>296833000</v>
      </c>
      <c r="AA18" s="30">
        <f t="shared" si="19"/>
        <v>3265158291.3245001</v>
      </c>
      <c r="AB18" s="30">
        <f t="shared" si="9"/>
        <v>0</v>
      </c>
      <c r="AC18" s="30">
        <f t="shared" si="10"/>
        <v>29683000</v>
      </c>
      <c r="AD18" s="28" t="s">
        <v>39</v>
      </c>
      <c r="AE18" s="30">
        <f t="shared" si="11"/>
        <v>2968325291.3245001</v>
      </c>
      <c r="AF18" s="30">
        <f t="shared" si="12"/>
        <v>296833000</v>
      </c>
      <c r="AG18" s="30">
        <f t="shared" si="13"/>
        <v>3265158291.3245001</v>
      </c>
      <c r="AH18" s="30">
        <f t="shared" si="14"/>
        <v>0</v>
      </c>
      <c r="AI18" s="30">
        <f t="shared" si="15"/>
        <v>29683000</v>
      </c>
      <c r="AJ18" s="39">
        <f t="shared" si="16"/>
        <v>326516000</v>
      </c>
      <c r="AK18" s="63"/>
      <c r="AO18" s="65" t="str">
        <f t="shared" si="17"/>
        <v>Declaración de importación con aceptación No. 902023000109804 del 13/07/2023 autoadhesivo No. 92902300573651 del importador LABORATORIOS DELTA S.A.S con NIT 811.009.393  y declarante AGENCIA DE ADUANAS BANADUANA SAS NIVEL 2 con NIT 800.152.297</v>
      </c>
    </row>
    <row r="19" spans="1:41" s="29" customFormat="1">
      <c r="A19" s="60" t="s">
        <v>108</v>
      </c>
      <c r="B19" s="28" t="s">
        <v>109</v>
      </c>
      <c r="C19" s="28" t="s">
        <v>110</v>
      </c>
      <c r="D19" s="28" t="s">
        <v>111</v>
      </c>
      <c r="E19" s="33" t="s">
        <v>75</v>
      </c>
      <c r="F19" s="33" t="s">
        <v>76</v>
      </c>
      <c r="G19" s="26">
        <v>126380.01</v>
      </c>
      <c r="H19" s="26">
        <v>1258.74</v>
      </c>
      <c r="I19" s="26">
        <v>50.56</v>
      </c>
      <c r="J19" s="30"/>
      <c r="K19" s="26">
        <f t="shared" si="1"/>
        <v>1309.3</v>
      </c>
      <c r="L19" s="30">
        <v>0</v>
      </c>
      <c r="M19" s="26">
        <f t="shared" si="2"/>
        <v>127689.31</v>
      </c>
      <c r="N19" s="26">
        <v>3932.04</v>
      </c>
      <c r="O19" s="28" t="s">
        <v>77</v>
      </c>
      <c r="P19" s="28" t="s">
        <v>38</v>
      </c>
      <c r="Q19" s="32">
        <v>0</v>
      </c>
      <c r="R19" s="32">
        <v>0</v>
      </c>
      <c r="S19" s="30">
        <f t="shared" si="3"/>
        <v>502079474.49239999</v>
      </c>
      <c r="T19" s="30">
        <f t="shared" si="4"/>
        <v>0</v>
      </c>
      <c r="U19" s="30">
        <f t="shared" si="18"/>
        <v>502079474.49239999</v>
      </c>
      <c r="V19" s="30">
        <f t="shared" si="5"/>
        <v>0</v>
      </c>
      <c r="W19" s="32">
        <v>0.1</v>
      </c>
      <c r="X19" s="32">
        <v>0</v>
      </c>
      <c r="Y19" s="30">
        <f t="shared" si="6"/>
        <v>502079474.49239999</v>
      </c>
      <c r="Z19" s="38">
        <f t="shared" si="7"/>
        <v>50208000</v>
      </c>
      <c r="AA19" s="30">
        <f t="shared" si="19"/>
        <v>552287474.49239993</v>
      </c>
      <c r="AB19" s="30">
        <f t="shared" si="9"/>
        <v>0</v>
      </c>
      <c r="AC19" s="30">
        <f t="shared" si="10"/>
        <v>5021000</v>
      </c>
      <c r="AD19" s="28" t="s">
        <v>39</v>
      </c>
      <c r="AE19" s="30">
        <f t="shared" si="11"/>
        <v>502079474.49239999</v>
      </c>
      <c r="AF19" s="30">
        <f t="shared" si="12"/>
        <v>50208000</v>
      </c>
      <c r="AG19" s="30">
        <f t="shared" si="13"/>
        <v>552287474.49239993</v>
      </c>
      <c r="AH19" s="30">
        <f t="shared" si="14"/>
        <v>0</v>
      </c>
      <c r="AI19" s="30">
        <f t="shared" si="15"/>
        <v>5021000</v>
      </c>
      <c r="AJ19" s="39">
        <f t="shared" si="16"/>
        <v>55229000</v>
      </c>
      <c r="AK19" s="63"/>
      <c r="AO19" s="65" t="str">
        <f t="shared" si="17"/>
        <v>Declaración de importación con aceptación No. 902023000121741 del 01/08/2023 autoadhesivo No. 92902300633719 del importador LABORATORIOS DELTA S.A.S con NIT 811.009.393  y declarante AGENCIA DE ADUANAS BANADUANA SAS NIVEL 2 con NIT 800.152.297</v>
      </c>
    </row>
    <row r="20" spans="1:41" s="29" customFormat="1">
      <c r="A20" s="28" t="s">
        <v>112</v>
      </c>
      <c r="B20" s="28" t="s">
        <v>113</v>
      </c>
      <c r="C20" s="28" t="s">
        <v>114</v>
      </c>
      <c r="D20" s="28" t="s">
        <v>74</v>
      </c>
      <c r="E20" s="33" t="s">
        <v>75</v>
      </c>
      <c r="F20" s="33" t="s">
        <v>76</v>
      </c>
      <c r="G20" s="26">
        <v>176823.24</v>
      </c>
      <c r="H20" s="26">
        <v>2161.21</v>
      </c>
      <c r="I20" s="26">
        <v>70.91</v>
      </c>
      <c r="J20" s="30"/>
      <c r="K20" s="26">
        <f t="shared" si="1"/>
        <v>2232.12</v>
      </c>
      <c r="L20" s="30">
        <v>0</v>
      </c>
      <c r="M20" s="26">
        <f t="shared" si="2"/>
        <v>179055.35999999999</v>
      </c>
      <c r="N20" s="26">
        <v>3932.04</v>
      </c>
      <c r="O20" s="28" t="s">
        <v>77</v>
      </c>
      <c r="P20" s="28" t="s">
        <v>38</v>
      </c>
      <c r="Q20" s="32">
        <v>0</v>
      </c>
      <c r="R20" s="32">
        <v>0</v>
      </c>
      <c r="S20" s="30">
        <f t="shared" si="3"/>
        <v>704052837.73439991</v>
      </c>
      <c r="T20" s="30">
        <f t="shared" si="4"/>
        <v>0</v>
      </c>
      <c r="U20" s="30">
        <f t="shared" si="18"/>
        <v>704052837.73439991</v>
      </c>
      <c r="V20" s="30">
        <f t="shared" si="5"/>
        <v>0</v>
      </c>
      <c r="W20" s="32">
        <v>0.1</v>
      </c>
      <c r="X20" s="32">
        <v>0</v>
      </c>
      <c r="Y20" s="30">
        <f t="shared" si="6"/>
        <v>704052837.73439991</v>
      </c>
      <c r="Z20" s="38">
        <f t="shared" si="7"/>
        <v>70405000</v>
      </c>
      <c r="AA20" s="30">
        <f t="shared" si="19"/>
        <v>774457837.73439991</v>
      </c>
      <c r="AB20" s="30">
        <f t="shared" si="9"/>
        <v>0</v>
      </c>
      <c r="AC20" s="30">
        <f t="shared" si="10"/>
        <v>7041000</v>
      </c>
      <c r="AD20" s="28" t="s">
        <v>39</v>
      </c>
      <c r="AE20" s="30">
        <f t="shared" si="11"/>
        <v>704052837.73439991</v>
      </c>
      <c r="AF20" s="30">
        <f t="shared" si="12"/>
        <v>70405000</v>
      </c>
      <c r="AG20" s="30">
        <f t="shared" si="13"/>
        <v>774457837.73439991</v>
      </c>
      <c r="AH20" s="30">
        <f t="shared" si="14"/>
        <v>0</v>
      </c>
      <c r="AI20" s="30">
        <f t="shared" si="15"/>
        <v>7041000</v>
      </c>
      <c r="AJ20" s="39">
        <f t="shared" si="16"/>
        <v>77446000</v>
      </c>
      <c r="AK20" s="63"/>
      <c r="AO20" s="65" t="str">
        <f t="shared" si="17"/>
        <v>Declaración de importación con aceptación No. 902023000124315 del 04/08/2023 autoadhesivo No. 92902300645630 del importador LABORATORIOS DELTA S.A.S con NIT 811.009.393  y declarante AGENCIA DE ADUANAS BANADUANA SAS NIVEL 2 con NIT 800.152.297</v>
      </c>
    </row>
    <row r="21" spans="1:41" s="29" customFormat="1">
      <c r="A21" s="28" t="s">
        <v>115</v>
      </c>
      <c r="B21" s="28" t="s">
        <v>116</v>
      </c>
      <c r="C21" s="28" t="s">
        <v>117</v>
      </c>
      <c r="D21" s="28" t="s">
        <v>111</v>
      </c>
      <c r="E21" s="33" t="s">
        <v>75</v>
      </c>
      <c r="F21" s="33" t="s">
        <v>76</v>
      </c>
      <c r="G21" s="26">
        <v>661776.91</v>
      </c>
      <c r="H21" s="26">
        <v>6591.26</v>
      </c>
      <c r="I21" s="26">
        <v>264.77999999999997</v>
      </c>
      <c r="J21" s="30"/>
      <c r="K21" s="26">
        <f t="shared" si="1"/>
        <v>6856.04</v>
      </c>
      <c r="L21" s="30">
        <v>0</v>
      </c>
      <c r="M21" s="26">
        <f t="shared" si="2"/>
        <v>668632.95000000007</v>
      </c>
      <c r="N21" s="26">
        <v>4085.57</v>
      </c>
      <c r="O21" s="28" t="s">
        <v>77</v>
      </c>
      <c r="P21" s="28" t="s">
        <v>38</v>
      </c>
      <c r="Q21" s="32">
        <v>0</v>
      </c>
      <c r="R21" s="32">
        <v>0</v>
      </c>
      <c r="S21" s="30">
        <f t="shared" si="3"/>
        <v>2731746721.5315003</v>
      </c>
      <c r="T21" s="30">
        <f t="shared" si="4"/>
        <v>0</v>
      </c>
      <c r="U21" s="30">
        <f t="shared" si="18"/>
        <v>2731746721.5315003</v>
      </c>
      <c r="V21" s="30">
        <f t="shared" si="5"/>
        <v>0</v>
      </c>
      <c r="W21" s="32">
        <v>0.1</v>
      </c>
      <c r="X21" s="32">
        <v>0</v>
      </c>
      <c r="Y21" s="30">
        <f t="shared" si="6"/>
        <v>2731746721.5315003</v>
      </c>
      <c r="Z21" s="38">
        <f t="shared" si="7"/>
        <v>273175000</v>
      </c>
      <c r="AA21" s="30">
        <f t="shared" si="19"/>
        <v>3004921721.5315003</v>
      </c>
      <c r="AB21" s="30">
        <f t="shared" si="9"/>
        <v>0</v>
      </c>
      <c r="AC21" s="30">
        <f t="shared" si="10"/>
        <v>27318000</v>
      </c>
      <c r="AD21" s="28" t="s">
        <v>39</v>
      </c>
      <c r="AE21" s="30">
        <f t="shared" si="11"/>
        <v>2731746721.5315003</v>
      </c>
      <c r="AF21" s="30">
        <f t="shared" si="12"/>
        <v>273175000</v>
      </c>
      <c r="AG21" s="30">
        <f t="shared" si="13"/>
        <v>3004921721.5315003</v>
      </c>
      <c r="AH21" s="30">
        <f t="shared" si="14"/>
        <v>0</v>
      </c>
      <c r="AI21" s="30">
        <f t="shared" si="15"/>
        <v>27318000</v>
      </c>
      <c r="AJ21" s="39">
        <f t="shared" si="16"/>
        <v>300493000</v>
      </c>
      <c r="AK21" s="63"/>
      <c r="AO21" s="65" t="str">
        <f t="shared" si="17"/>
        <v>Declaración de importación con aceptación No. 902023000169208 del 04/10/2023 autoadhesivo No. 92902300837082 del importador LABORATORIOS DELTA S.A.S con NIT 811.009.393  y declarante AGENCIA DE ADUANAS BANADUANA SAS NIVEL 2 con NIT 800.152.297</v>
      </c>
    </row>
    <row r="22" spans="1:41" s="29" customFormat="1">
      <c r="A22" s="28" t="s">
        <v>118</v>
      </c>
      <c r="B22" s="28" t="s">
        <v>119</v>
      </c>
      <c r="C22" s="28" t="s">
        <v>120</v>
      </c>
      <c r="D22" s="28" t="s">
        <v>121</v>
      </c>
      <c r="E22" s="33" t="s">
        <v>75</v>
      </c>
      <c r="F22" s="33" t="s">
        <v>76</v>
      </c>
      <c r="G22" s="26">
        <v>706158.6</v>
      </c>
      <c r="H22" s="26">
        <v>5231.3999999999996</v>
      </c>
      <c r="I22" s="26">
        <v>497.97</v>
      </c>
      <c r="J22" s="30"/>
      <c r="K22" s="26">
        <f t="shared" si="1"/>
        <v>5729.37</v>
      </c>
      <c r="L22" s="30">
        <v>0</v>
      </c>
      <c r="M22" s="26">
        <f t="shared" si="2"/>
        <v>711887.97</v>
      </c>
      <c r="N22" s="26">
        <v>4085.57</v>
      </c>
      <c r="O22" s="28" t="s">
        <v>77</v>
      </c>
      <c r="P22" s="28" t="s">
        <v>38</v>
      </c>
      <c r="Q22" s="32">
        <v>0</v>
      </c>
      <c r="R22" s="32">
        <v>0</v>
      </c>
      <c r="S22" s="30">
        <f t="shared" si="3"/>
        <v>2908468133.5928998</v>
      </c>
      <c r="T22" s="30">
        <f t="shared" si="4"/>
        <v>0</v>
      </c>
      <c r="U22" s="30">
        <f t="shared" si="18"/>
        <v>2908468133.5928998</v>
      </c>
      <c r="V22" s="30">
        <f t="shared" si="5"/>
        <v>0</v>
      </c>
      <c r="W22" s="32">
        <v>0.1</v>
      </c>
      <c r="X22" s="32">
        <v>0</v>
      </c>
      <c r="Y22" s="30">
        <f t="shared" si="6"/>
        <v>2908468133.5928998</v>
      </c>
      <c r="Z22" s="38">
        <f t="shared" si="7"/>
        <v>290847000</v>
      </c>
      <c r="AA22" s="30">
        <f t="shared" si="19"/>
        <v>3199315133.5928998</v>
      </c>
      <c r="AB22" s="30">
        <f t="shared" si="9"/>
        <v>0</v>
      </c>
      <c r="AC22" s="30">
        <f t="shared" si="10"/>
        <v>29085000</v>
      </c>
      <c r="AD22" s="28" t="s">
        <v>39</v>
      </c>
      <c r="AE22" s="30">
        <f t="shared" si="11"/>
        <v>2908468133.5928998</v>
      </c>
      <c r="AF22" s="30">
        <f t="shared" si="12"/>
        <v>290847000</v>
      </c>
      <c r="AG22" s="30">
        <f t="shared" si="13"/>
        <v>3199315133.5928998</v>
      </c>
      <c r="AH22" s="30">
        <f t="shared" si="14"/>
        <v>0</v>
      </c>
      <c r="AI22" s="30">
        <f t="shared" si="15"/>
        <v>29085000</v>
      </c>
      <c r="AJ22" s="39">
        <f t="shared" si="16"/>
        <v>319932000</v>
      </c>
      <c r="AK22" s="63"/>
      <c r="AO22" s="65" t="str">
        <f t="shared" si="17"/>
        <v>Declaración de importación con aceptación No. 902023000169963 del 05/10/2023 autoadhesivo No. 92902300838905 del importador LABORATORIOS DELTA S.A.S con NIT 811.009.393  y declarante AGENCIA DE ADUANAS BANADUANA SAS NIVEL 2 con NIT 800.152.297</v>
      </c>
    </row>
    <row r="23" spans="1:41" s="29" customFormat="1">
      <c r="A23" s="28" t="s">
        <v>122</v>
      </c>
      <c r="B23" s="28" t="s">
        <v>119</v>
      </c>
      <c r="C23" s="28" t="s">
        <v>123</v>
      </c>
      <c r="D23" s="28" t="s">
        <v>124</v>
      </c>
      <c r="E23" s="33" t="s">
        <v>75</v>
      </c>
      <c r="F23" s="33" t="s">
        <v>76</v>
      </c>
      <c r="G23" s="26">
        <v>35073.160000000003</v>
      </c>
      <c r="H23" s="26">
        <v>204.34</v>
      </c>
      <c r="I23" s="26">
        <v>24.69</v>
      </c>
      <c r="J23" s="30"/>
      <c r="K23" s="26">
        <f t="shared" si="1"/>
        <v>229.03</v>
      </c>
      <c r="L23" s="30">
        <v>0</v>
      </c>
      <c r="M23" s="26">
        <f t="shared" si="2"/>
        <v>35302.19</v>
      </c>
      <c r="N23" s="26">
        <v>4085.57</v>
      </c>
      <c r="O23" s="28" t="s">
        <v>77</v>
      </c>
      <c r="P23" s="28" t="s">
        <v>38</v>
      </c>
      <c r="Q23" s="32">
        <v>0</v>
      </c>
      <c r="R23" s="32">
        <v>0</v>
      </c>
      <c r="S23" s="30">
        <f t="shared" si="3"/>
        <v>144229568.39830002</v>
      </c>
      <c r="T23" s="30">
        <f t="shared" si="4"/>
        <v>0</v>
      </c>
      <c r="U23" s="30">
        <f t="shared" si="18"/>
        <v>144229568.39830002</v>
      </c>
      <c r="V23" s="30">
        <f t="shared" si="5"/>
        <v>0</v>
      </c>
      <c r="W23" s="32">
        <v>0.1</v>
      </c>
      <c r="X23" s="32">
        <v>0</v>
      </c>
      <c r="Y23" s="30">
        <f t="shared" si="6"/>
        <v>144229568.39830002</v>
      </c>
      <c r="Z23" s="38">
        <f t="shared" si="7"/>
        <v>14423000</v>
      </c>
      <c r="AA23" s="30">
        <f t="shared" si="19"/>
        <v>158652568.39830002</v>
      </c>
      <c r="AB23" s="30">
        <f t="shared" si="9"/>
        <v>0</v>
      </c>
      <c r="AC23" s="30">
        <f t="shared" si="10"/>
        <v>1442000</v>
      </c>
      <c r="AD23" s="28" t="s">
        <v>39</v>
      </c>
      <c r="AE23" s="30">
        <f t="shared" si="11"/>
        <v>144229568.39830002</v>
      </c>
      <c r="AF23" s="30">
        <f t="shared" si="12"/>
        <v>14423000</v>
      </c>
      <c r="AG23" s="30">
        <f t="shared" si="13"/>
        <v>158652568.39830002</v>
      </c>
      <c r="AH23" s="30">
        <f t="shared" si="14"/>
        <v>0</v>
      </c>
      <c r="AI23" s="30">
        <f t="shared" si="15"/>
        <v>1442000</v>
      </c>
      <c r="AJ23" s="39">
        <f t="shared" si="16"/>
        <v>15865000</v>
      </c>
      <c r="AK23" s="63"/>
      <c r="AO23" s="65" t="str">
        <f t="shared" si="17"/>
        <v>Declaración de importación con aceptación No. 902023000170489 del 05/10/2023 autoadhesivo No. 92902300840603 del importador LABORATORIOS DELTA S.A.S con NIT 811.009.393  y declarante AGENCIA DE ADUANAS BANADUANA SAS NIVEL 2 con NIT 800.152.297</v>
      </c>
    </row>
    <row r="24" spans="1:41" s="29" customFormat="1">
      <c r="A24" s="28" t="s">
        <v>125</v>
      </c>
      <c r="B24" s="28" t="s">
        <v>126</v>
      </c>
      <c r="C24" s="28" t="s">
        <v>127</v>
      </c>
      <c r="D24" s="28" t="s">
        <v>124</v>
      </c>
      <c r="E24" s="33" t="s">
        <v>75</v>
      </c>
      <c r="F24" s="33" t="s">
        <v>76</v>
      </c>
      <c r="G24" s="26">
        <v>368119</v>
      </c>
      <c r="H24" s="26">
        <v>2144.71</v>
      </c>
      <c r="I24" s="26">
        <v>259.19</v>
      </c>
      <c r="J24" s="30"/>
      <c r="K24" s="26">
        <f t="shared" si="1"/>
        <v>2403.9</v>
      </c>
      <c r="L24" s="30">
        <v>0</v>
      </c>
      <c r="M24" s="26">
        <f t="shared" si="2"/>
        <v>370522.9</v>
      </c>
      <c r="N24" s="26">
        <v>4249.71</v>
      </c>
      <c r="O24" s="28" t="s">
        <v>77</v>
      </c>
      <c r="P24" s="28" t="s">
        <v>38</v>
      </c>
      <c r="Q24" s="32">
        <v>0</v>
      </c>
      <c r="R24" s="32">
        <v>0</v>
      </c>
      <c r="S24" s="30">
        <f t="shared" si="3"/>
        <v>1574614873.3590002</v>
      </c>
      <c r="T24" s="30">
        <f t="shared" si="4"/>
        <v>0</v>
      </c>
      <c r="U24" s="30">
        <f t="shared" si="18"/>
        <v>1574614873.3590002</v>
      </c>
      <c r="V24" s="30">
        <f t="shared" si="5"/>
        <v>0</v>
      </c>
      <c r="W24" s="32">
        <v>0.1</v>
      </c>
      <c r="X24" s="32">
        <v>0</v>
      </c>
      <c r="Y24" s="30">
        <f t="shared" si="6"/>
        <v>1574614873.3590002</v>
      </c>
      <c r="Z24" s="38">
        <f t="shared" si="7"/>
        <v>157461000</v>
      </c>
      <c r="AA24" s="30">
        <f t="shared" si="19"/>
        <v>1732075873.3590002</v>
      </c>
      <c r="AB24" s="30">
        <f t="shared" si="9"/>
        <v>0</v>
      </c>
      <c r="AC24" s="30">
        <f t="shared" si="10"/>
        <v>15746000</v>
      </c>
      <c r="AD24" s="28" t="s">
        <v>39</v>
      </c>
      <c r="AE24" s="30">
        <f t="shared" si="11"/>
        <v>1574614873.3590002</v>
      </c>
      <c r="AF24" s="30">
        <f t="shared" si="12"/>
        <v>157461000</v>
      </c>
      <c r="AG24" s="30">
        <f t="shared" si="13"/>
        <v>1732075873.3590002</v>
      </c>
      <c r="AH24" s="30">
        <f t="shared" si="14"/>
        <v>0</v>
      </c>
      <c r="AI24" s="30">
        <f t="shared" si="15"/>
        <v>15746000</v>
      </c>
      <c r="AJ24" s="39">
        <f t="shared" si="16"/>
        <v>173207000</v>
      </c>
      <c r="AK24" s="63"/>
      <c r="AO24" s="65" t="str">
        <f t="shared" si="17"/>
        <v>Declaración de importación con aceptación No. 902023000185217 del 23/10/2023 autoadhesivo No. 92902300893245 del importador LABORATORIOS DELTA S.A.S con NIT 811.009.393  y declarante AGENCIA DE ADUANAS BANADUANA SAS NIVEL 2 con NIT 800.152.297</v>
      </c>
    </row>
    <row r="25" spans="1:41" s="29" customFormat="1">
      <c r="A25" s="28" t="s">
        <v>128</v>
      </c>
      <c r="B25" s="28" t="s">
        <v>126</v>
      </c>
      <c r="C25" s="28" t="s">
        <v>129</v>
      </c>
      <c r="D25" s="28" t="s">
        <v>124</v>
      </c>
      <c r="E25" s="33" t="s">
        <v>75</v>
      </c>
      <c r="F25" s="33" t="s">
        <v>76</v>
      </c>
      <c r="G25" s="26">
        <v>291315.5</v>
      </c>
      <c r="H25" s="26">
        <v>1697.25</v>
      </c>
      <c r="I25" s="26">
        <v>205.11</v>
      </c>
      <c r="J25" s="30"/>
      <c r="K25" s="26">
        <f t="shared" si="1"/>
        <v>1902.3600000000001</v>
      </c>
      <c r="L25" s="30">
        <v>0</v>
      </c>
      <c r="M25" s="26">
        <f>G25+H25+I25-J25</f>
        <v>293217.86</v>
      </c>
      <c r="N25" s="26">
        <v>4249.71</v>
      </c>
      <c r="O25" s="28" t="s">
        <v>77</v>
      </c>
      <c r="P25" s="28" t="s">
        <v>38</v>
      </c>
      <c r="Q25" s="32">
        <v>0</v>
      </c>
      <c r="R25" s="32">
        <v>0</v>
      </c>
      <c r="S25" s="30">
        <f t="shared" si="3"/>
        <v>1246090871.8206</v>
      </c>
      <c r="T25" s="30">
        <f t="shared" si="4"/>
        <v>0</v>
      </c>
      <c r="U25" s="30">
        <f t="shared" si="18"/>
        <v>1246090871.8206</v>
      </c>
      <c r="V25" s="30">
        <f t="shared" si="5"/>
        <v>0</v>
      </c>
      <c r="W25" s="32">
        <v>0.1</v>
      </c>
      <c r="X25" s="32">
        <v>0</v>
      </c>
      <c r="Y25" s="30">
        <f t="shared" si="6"/>
        <v>1246090871.8206</v>
      </c>
      <c r="Z25" s="38">
        <f t="shared" si="7"/>
        <v>124609000</v>
      </c>
      <c r="AA25" s="30">
        <f t="shared" si="19"/>
        <v>1370699871.8206</v>
      </c>
      <c r="AB25" s="30">
        <f t="shared" si="9"/>
        <v>0</v>
      </c>
      <c r="AC25" s="30">
        <f t="shared" si="10"/>
        <v>12461000</v>
      </c>
      <c r="AD25" s="28" t="s">
        <v>39</v>
      </c>
      <c r="AE25" s="30">
        <f t="shared" si="11"/>
        <v>1246090871.8206</v>
      </c>
      <c r="AF25" s="30">
        <f t="shared" si="12"/>
        <v>124609000</v>
      </c>
      <c r="AG25" s="30">
        <f t="shared" si="13"/>
        <v>1370699871.8206</v>
      </c>
      <c r="AH25" s="30">
        <f t="shared" si="14"/>
        <v>0</v>
      </c>
      <c r="AI25" s="30">
        <f t="shared" si="15"/>
        <v>12461000</v>
      </c>
      <c r="AJ25" s="39">
        <f t="shared" si="16"/>
        <v>137070000</v>
      </c>
      <c r="AK25" s="63"/>
      <c r="AO25" s="65" t="str">
        <f t="shared" si="17"/>
        <v>Declaración de importación con aceptación No. 902023000185218 del 23/10/2023 autoadhesivo No. 92902300893261 del importador LABORATORIOS DELTA S.A.S con NIT 811.009.393  y declarante AGENCIA DE ADUANAS BANADUANA SAS NIVEL 2 con NIT 800.152.297</v>
      </c>
    </row>
    <row r="26" spans="1:41" s="29" customFormat="1">
      <c r="A26" s="28" t="s">
        <v>130</v>
      </c>
      <c r="B26" s="28" t="s">
        <v>131</v>
      </c>
      <c r="C26" s="28" t="s">
        <v>132</v>
      </c>
      <c r="D26" s="28" t="s">
        <v>133</v>
      </c>
      <c r="E26" s="33" t="s">
        <v>75</v>
      </c>
      <c r="F26" s="33" t="s">
        <v>76</v>
      </c>
      <c r="G26" s="26">
        <v>356186.3</v>
      </c>
      <c r="H26" s="26">
        <v>1885.98</v>
      </c>
      <c r="I26" s="26">
        <v>250.65</v>
      </c>
      <c r="J26" s="30"/>
      <c r="K26" s="26">
        <f t="shared" si="1"/>
        <v>2136.63</v>
      </c>
      <c r="L26" s="30">
        <v>0</v>
      </c>
      <c r="M26" s="26">
        <f t="shared" si="2"/>
        <v>358322.93</v>
      </c>
      <c r="N26" s="26">
        <v>3955.88</v>
      </c>
      <c r="O26" s="28" t="s">
        <v>77</v>
      </c>
      <c r="P26" s="28" t="s">
        <v>38</v>
      </c>
      <c r="Q26" s="32">
        <v>0</v>
      </c>
      <c r="R26" s="32">
        <v>0</v>
      </c>
      <c r="S26" s="30">
        <f t="shared" si="3"/>
        <v>1417482512.3283999</v>
      </c>
      <c r="T26" s="30">
        <f t="shared" si="4"/>
        <v>0</v>
      </c>
      <c r="U26" s="30">
        <f t="shared" si="18"/>
        <v>1417482512.3283999</v>
      </c>
      <c r="V26" s="30">
        <f t="shared" si="5"/>
        <v>0</v>
      </c>
      <c r="W26" s="32">
        <v>0.1</v>
      </c>
      <c r="X26" s="32">
        <v>0</v>
      </c>
      <c r="Y26" s="30">
        <f t="shared" si="6"/>
        <v>1417482512.3283999</v>
      </c>
      <c r="Z26" s="38">
        <f t="shared" si="7"/>
        <v>141748000</v>
      </c>
      <c r="AA26" s="30">
        <f t="shared" si="19"/>
        <v>1559230512.3283999</v>
      </c>
      <c r="AB26" s="30">
        <f t="shared" si="9"/>
        <v>0</v>
      </c>
      <c r="AC26" s="30">
        <f t="shared" si="10"/>
        <v>14175000</v>
      </c>
      <c r="AD26" s="28" t="s">
        <v>39</v>
      </c>
      <c r="AE26" s="30">
        <f t="shared" si="11"/>
        <v>1417482512.3283999</v>
      </c>
      <c r="AF26" s="30">
        <f t="shared" si="12"/>
        <v>141748000</v>
      </c>
      <c r="AG26" s="30">
        <f t="shared" si="13"/>
        <v>1559230512.3283999</v>
      </c>
      <c r="AH26" s="30">
        <f t="shared" si="14"/>
        <v>0</v>
      </c>
      <c r="AI26" s="30">
        <f t="shared" si="15"/>
        <v>14175000</v>
      </c>
      <c r="AJ26" s="39">
        <f t="shared" si="16"/>
        <v>155923000</v>
      </c>
      <c r="AK26" s="63"/>
      <c r="AO26" s="65" t="str">
        <f t="shared" si="17"/>
        <v>Declaración de importación con aceptación No. 902023000225748 del 18/12/2023 autoadhesivo No. 92902301097395 del importador LABORATORIOS DELTA S.A.S con NIT 811.009.393  y declarante AGENCIA DE ADUANAS BANADUANA SAS NIVEL 2 con NIT 800.152.297</v>
      </c>
    </row>
    <row r="27" spans="1:41" s="29" customFormat="1">
      <c r="A27" s="28" t="s">
        <v>134</v>
      </c>
      <c r="B27" s="28" t="s">
        <v>131</v>
      </c>
      <c r="C27" s="28" t="s">
        <v>135</v>
      </c>
      <c r="D27" s="28" t="s">
        <v>133</v>
      </c>
      <c r="E27" s="33" t="s">
        <v>75</v>
      </c>
      <c r="F27" s="33" t="s">
        <v>76</v>
      </c>
      <c r="G27" s="26">
        <v>418139.1</v>
      </c>
      <c r="H27" s="26">
        <v>2214.02</v>
      </c>
      <c r="I27" s="26">
        <v>294.25</v>
      </c>
      <c r="J27" s="30"/>
      <c r="K27" s="26">
        <f t="shared" si="1"/>
        <v>2508.27</v>
      </c>
      <c r="L27" s="30">
        <v>0</v>
      </c>
      <c r="M27" s="26">
        <f t="shared" si="2"/>
        <v>420647.37</v>
      </c>
      <c r="N27" s="26">
        <v>3955.88</v>
      </c>
      <c r="O27" s="28" t="s">
        <v>77</v>
      </c>
      <c r="P27" s="28" t="s">
        <v>38</v>
      </c>
      <c r="Q27" s="32">
        <v>0</v>
      </c>
      <c r="R27" s="32">
        <v>0</v>
      </c>
      <c r="S27" s="30">
        <f t="shared" si="3"/>
        <v>1664030518.0355999</v>
      </c>
      <c r="T27" s="30">
        <f t="shared" si="4"/>
        <v>0</v>
      </c>
      <c r="U27" s="30">
        <f t="shared" si="18"/>
        <v>1664030518.0355999</v>
      </c>
      <c r="V27" s="30">
        <f t="shared" si="5"/>
        <v>0</v>
      </c>
      <c r="W27" s="32">
        <v>0.1</v>
      </c>
      <c r="X27" s="32">
        <v>0</v>
      </c>
      <c r="Y27" s="30">
        <f t="shared" si="6"/>
        <v>1664030518.0355999</v>
      </c>
      <c r="Z27" s="38">
        <f t="shared" si="7"/>
        <v>166403000</v>
      </c>
      <c r="AA27" s="30">
        <f t="shared" si="19"/>
        <v>1830433518.0355999</v>
      </c>
      <c r="AB27" s="30">
        <f t="shared" si="9"/>
        <v>0</v>
      </c>
      <c r="AC27" s="30">
        <f t="shared" si="10"/>
        <v>16640000</v>
      </c>
      <c r="AD27" s="28" t="s">
        <v>39</v>
      </c>
      <c r="AE27" s="30">
        <f t="shared" si="11"/>
        <v>1664030518.0355999</v>
      </c>
      <c r="AF27" s="30">
        <f t="shared" si="12"/>
        <v>166403000</v>
      </c>
      <c r="AG27" s="30">
        <f t="shared" si="13"/>
        <v>1830433518.0355999</v>
      </c>
      <c r="AH27" s="30">
        <f t="shared" si="14"/>
        <v>0</v>
      </c>
      <c r="AI27" s="30">
        <f t="shared" si="15"/>
        <v>16640000</v>
      </c>
      <c r="AJ27" s="39">
        <f t="shared" si="16"/>
        <v>183043000</v>
      </c>
      <c r="AK27" s="63"/>
      <c r="AO27" s="65" t="str">
        <f t="shared" si="17"/>
        <v>Declaración de importación con aceptación No. 902023000225763 del 18/12/2023 autoadhesivo No. 92902301097435 del importador LABORATORIOS DELTA S.A.S con NIT 811.009.393  y declarante AGENCIA DE ADUANAS BANADUANA SAS NIVEL 2 con NIT 800.152.297</v>
      </c>
    </row>
    <row r="28" spans="1:41" s="29" customFormat="1">
      <c r="A28" s="28" t="s">
        <v>136</v>
      </c>
      <c r="B28" s="28" t="s">
        <v>137</v>
      </c>
      <c r="C28" s="28" t="s">
        <v>138</v>
      </c>
      <c r="D28" s="28" t="s">
        <v>139</v>
      </c>
      <c r="E28" s="33" t="s">
        <v>75</v>
      </c>
      <c r="F28" s="33" t="s">
        <v>76</v>
      </c>
      <c r="G28" s="26">
        <v>245708</v>
      </c>
      <c r="H28" s="26">
        <v>1392.49</v>
      </c>
      <c r="I28" s="26">
        <v>172.97</v>
      </c>
      <c r="J28" s="30"/>
      <c r="K28" s="26">
        <f t="shared" si="1"/>
        <v>1565.46</v>
      </c>
      <c r="L28" s="30">
        <v>0</v>
      </c>
      <c r="M28" s="26">
        <f t="shared" si="2"/>
        <v>247273.46</v>
      </c>
      <c r="N28" s="26">
        <v>3939.89</v>
      </c>
      <c r="O28" s="28" t="s">
        <v>77</v>
      </c>
      <c r="P28" s="28" t="s">
        <v>38</v>
      </c>
      <c r="Q28" s="32">
        <v>0</v>
      </c>
      <c r="R28" s="32">
        <v>0</v>
      </c>
      <c r="S28" s="30">
        <f t="shared" si="3"/>
        <v>974230232.31939995</v>
      </c>
      <c r="T28" s="30">
        <f t="shared" si="4"/>
        <v>0</v>
      </c>
      <c r="U28" s="30">
        <f t="shared" si="18"/>
        <v>974230232.31939995</v>
      </c>
      <c r="V28" s="30">
        <f t="shared" si="5"/>
        <v>0</v>
      </c>
      <c r="W28" s="32">
        <v>0.1</v>
      </c>
      <c r="X28" s="32">
        <v>0</v>
      </c>
      <c r="Y28" s="30">
        <f t="shared" si="6"/>
        <v>974230232.31939995</v>
      </c>
      <c r="Z28" s="38">
        <f t="shared" si="7"/>
        <v>97423000</v>
      </c>
      <c r="AA28" s="30">
        <f t="shared" si="19"/>
        <v>1071653232.3194</v>
      </c>
      <c r="AB28" s="30">
        <f t="shared" si="9"/>
        <v>0</v>
      </c>
      <c r="AC28" s="30">
        <f t="shared" si="10"/>
        <v>9742000</v>
      </c>
      <c r="AD28" s="28" t="s">
        <v>39</v>
      </c>
      <c r="AE28" s="30">
        <f t="shared" si="11"/>
        <v>974230232.31939995</v>
      </c>
      <c r="AF28" s="30">
        <f t="shared" si="12"/>
        <v>97423000</v>
      </c>
      <c r="AG28" s="30">
        <f t="shared" si="13"/>
        <v>1071653232.3194</v>
      </c>
      <c r="AH28" s="30">
        <f t="shared" si="14"/>
        <v>0</v>
      </c>
      <c r="AI28" s="30">
        <f t="shared" si="15"/>
        <v>9742000</v>
      </c>
      <c r="AJ28" s="39">
        <f t="shared" si="16"/>
        <v>107165000</v>
      </c>
      <c r="AK28" s="63"/>
      <c r="AO28" s="65" t="str">
        <f t="shared" si="17"/>
        <v>Declaración de importación con aceptación No. 902024000014534 del 26/01/2024 autoadhesivo No. 92902400086834 del importador LABORATORIOS DELTA S.A.S con NIT 811.009.393  y declarante AGENCIA DE ADUANAS BANADUANA SAS NIVEL 2 con NIT 800.152.297</v>
      </c>
    </row>
    <row r="29" spans="1:41" s="17" customFormat="1" ht="15.75">
      <c r="G29" s="18"/>
      <c r="H29" s="18"/>
      <c r="I29" s="18"/>
      <c r="J29" s="19"/>
      <c r="K29" s="18"/>
      <c r="L29" s="19"/>
      <c r="M29" s="19"/>
      <c r="N29" s="18"/>
      <c r="Q29" s="20"/>
      <c r="R29" s="20"/>
      <c r="S29" s="19"/>
      <c r="T29" s="19"/>
      <c r="U29" s="19"/>
      <c r="V29" s="19"/>
      <c r="W29" s="20"/>
      <c r="X29" s="20"/>
      <c r="Y29" s="19"/>
      <c r="Z29" s="19"/>
      <c r="AA29" s="19"/>
      <c r="AB29" s="19"/>
      <c r="AC29" s="19"/>
      <c r="AE29" s="19"/>
      <c r="AF29" s="40">
        <f>SUM(AF3:AF28)</f>
        <v>5503279000</v>
      </c>
      <c r="AG29" s="19"/>
      <c r="AH29" s="19">
        <f>SUM(AH3:AH28)</f>
        <v>0</v>
      </c>
      <c r="AI29" s="40">
        <f>SUM(AI3:AI28)</f>
        <v>550329000</v>
      </c>
      <c r="AJ29" s="40">
        <f>SUM(AJ3:AJ28)</f>
        <v>6053608000</v>
      </c>
      <c r="AK29" s="64"/>
      <c r="AO29" s="65"/>
    </row>
    <row r="31" spans="1:41">
      <c r="A31" s="25" t="s">
        <v>96</v>
      </c>
      <c r="B31" s="11">
        <f>AF29</f>
        <v>5503279000</v>
      </c>
    </row>
    <row r="32" spans="1:41">
      <c r="A32" s="25" t="s">
        <v>97</v>
      </c>
      <c r="B32" s="11">
        <f>AH29</f>
        <v>0</v>
      </c>
    </row>
    <row r="33" spans="1:37" ht="30" customHeight="1">
      <c r="A33" s="25" t="s">
        <v>98</v>
      </c>
      <c r="B33" s="11">
        <f>AI29</f>
        <v>550329000</v>
      </c>
      <c r="AA33" s="102" t="s">
        <v>140</v>
      </c>
      <c r="AB33" s="102"/>
      <c r="AF33" s="102" t="s">
        <v>141</v>
      </c>
      <c r="AG33" s="102"/>
      <c r="AH33" s="72"/>
    </row>
    <row r="34" spans="1:37" ht="24">
      <c r="A34" s="25" t="s">
        <v>100</v>
      </c>
      <c r="B34" s="11">
        <f>AJ29</f>
        <v>6053608000</v>
      </c>
      <c r="E34" s="10" t="s">
        <v>142</v>
      </c>
      <c r="AA34" s="73" t="s">
        <v>143</v>
      </c>
      <c r="AB34" s="74">
        <f>SUM(AF3:AF18)</f>
        <v>4116577000</v>
      </c>
      <c r="AF34" s="66" t="s">
        <v>143</v>
      </c>
      <c r="AG34" s="67">
        <f>SUM(AF19:AF28)</f>
        <v>1386702000</v>
      </c>
    </row>
    <row r="35" spans="1:37">
      <c r="B35" s="11"/>
      <c r="AA35" s="66" t="s">
        <v>144</v>
      </c>
      <c r="AB35" s="67">
        <f>SUM(AI3:AI18)</f>
        <v>411658000</v>
      </c>
      <c r="AF35" s="66" t="s">
        <v>144</v>
      </c>
      <c r="AG35" s="67">
        <f>SUM(AI19:AI28)</f>
        <v>138671000</v>
      </c>
    </row>
    <row r="36" spans="1:37" ht="15.75" thickBot="1">
      <c r="B36" s="46" t="s">
        <v>99</v>
      </c>
      <c r="AA36" s="68" t="s">
        <v>145</v>
      </c>
      <c r="AB36" s="69">
        <f>AB34+AB35</f>
        <v>4528235000</v>
      </c>
      <c r="AF36" s="68" t="s">
        <v>145</v>
      </c>
      <c r="AG36" s="69">
        <f>AG34+AG35</f>
        <v>1525373000</v>
      </c>
    </row>
    <row r="37" spans="1:37" ht="45.75" thickBot="1">
      <c r="A37" s="21" t="s">
        <v>105</v>
      </c>
      <c r="B37" s="22">
        <f>AI3+AI4+AI5+AI6+AI7+AI8+AI9+AI10+AI11</f>
        <v>304880000</v>
      </c>
      <c r="C37" s="22">
        <f>B37*20%</f>
        <v>60976000</v>
      </c>
    </row>
    <row r="38" spans="1:37">
      <c r="A38" s="47"/>
      <c r="B38" s="48"/>
      <c r="C38" s="48"/>
      <c r="G38" s="49"/>
      <c r="H38" s="49"/>
      <c r="I38" s="49"/>
      <c r="J38" s="50"/>
      <c r="K38" s="49"/>
      <c r="L38" s="50"/>
      <c r="M38" s="50"/>
      <c r="N38" s="49"/>
      <c r="Q38" s="51"/>
      <c r="R38" s="51"/>
      <c r="S38" s="50"/>
      <c r="T38" s="50"/>
      <c r="U38" s="50"/>
      <c r="V38" s="50"/>
      <c r="W38" s="51"/>
      <c r="X38" s="51"/>
      <c r="Y38" s="50"/>
      <c r="Z38" s="50"/>
      <c r="AA38" s="68" t="s">
        <v>146</v>
      </c>
      <c r="AB38" s="69">
        <f>AB36*20%</f>
        <v>905647000</v>
      </c>
      <c r="AC38" s="50"/>
      <c r="AE38" s="50"/>
      <c r="AF38" s="68" t="s">
        <v>146</v>
      </c>
      <c r="AG38" s="69">
        <f>AG36*20%</f>
        <v>305074600</v>
      </c>
      <c r="AH38" s="50"/>
      <c r="AI38" s="50"/>
      <c r="AJ38" s="50"/>
    </row>
    <row r="39" spans="1:37" ht="15.75" thickBot="1">
      <c r="B39" s="46" t="s">
        <v>99</v>
      </c>
      <c r="C39" s="11"/>
    </row>
    <row r="40" spans="1:37" ht="45.75" thickBot="1">
      <c r="A40" s="21" t="s">
        <v>105</v>
      </c>
      <c r="B40" s="22">
        <f>SUM(AC12:AC28)</f>
        <v>245449000</v>
      </c>
      <c r="C40" s="22">
        <f>B40*20%</f>
        <v>49089800</v>
      </c>
      <c r="AA40" s="70" t="s">
        <v>147</v>
      </c>
      <c r="AB40" s="71">
        <f>AB36+AB38</f>
        <v>5433882000</v>
      </c>
      <c r="AF40" s="70" t="s">
        <v>147</v>
      </c>
      <c r="AG40" s="71">
        <f>AG36+AG38</f>
        <v>1830447600</v>
      </c>
    </row>
    <row r="41" spans="1:37" ht="15.75" thickBot="1"/>
    <row r="42" spans="1:37" ht="15.75" thickBot="1">
      <c r="A42" s="59" t="s">
        <v>107</v>
      </c>
      <c r="B42" s="22">
        <f>B34+C37+C40</f>
        <v>6163673800</v>
      </c>
    </row>
    <row r="43" spans="1:37" s="29" customFormat="1">
      <c r="G43" s="52"/>
      <c r="H43" s="52"/>
      <c r="I43" s="52"/>
      <c r="J43" s="53"/>
      <c r="K43" s="52"/>
      <c r="L43" s="53"/>
      <c r="M43" s="53"/>
      <c r="N43" s="52"/>
      <c r="Q43" s="54"/>
      <c r="R43" s="54"/>
      <c r="S43" s="53"/>
      <c r="T43" s="53"/>
      <c r="U43" s="53"/>
      <c r="V43" s="53"/>
      <c r="W43" s="54"/>
      <c r="X43" s="54"/>
      <c r="Y43" s="53"/>
      <c r="Z43" s="53"/>
      <c r="AA43" s="53"/>
      <c r="AB43" s="53"/>
      <c r="AC43" s="53"/>
      <c r="AE43" s="53"/>
      <c r="AF43" s="53"/>
      <c r="AG43" s="53"/>
      <c r="AH43" s="53"/>
      <c r="AI43" s="53"/>
      <c r="AJ43" s="53"/>
      <c r="AK43" s="63"/>
    </row>
    <row r="44" spans="1:37" s="29" customFormat="1">
      <c r="A44" s="28" t="s">
        <v>148</v>
      </c>
      <c r="B44" s="28">
        <v>20240126</v>
      </c>
      <c r="C44" s="28" t="s">
        <v>149</v>
      </c>
      <c r="D44" s="28" t="s">
        <v>139</v>
      </c>
      <c r="E44" s="28" t="s">
        <v>75</v>
      </c>
      <c r="F44" s="28"/>
      <c r="G44" s="43">
        <v>460101</v>
      </c>
      <c r="H44" s="43"/>
      <c r="I44" s="43"/>
      <c r="J44" s="44"/>
      <c r="K44" s="55">
        <f t="shared" ref="K44" si="20">H44+I44+J44</f>
        <v>0</v>
      </c>
      <c r="L44" s="44">
        <v>0</v>
      </c>
      <c r="M44" s="55">
        <f t="shared" ref="M44" si="21">G44+H44+I44-J44</f>
        <v>460101</v>
      </c>
      <c r="N44" s="43"/>
      <c r="O44" s="28" t="s">
        <v>77</v>
      </c>
      <c r="P44" s="28" t="s">
        <v>38</v>
      </c>
      <c r="Q44" s="45">
        <v>0</v>
      </c>
      <c r="R44" s="45">
        <v>0</v>
      </c>
      <c r="S44" s="44">
        <f t="shared" ref="S44" si="22">M44*N44</f>
        <v>0</v>
      </c>
      <c r="T44" s="44">
        <f t="shared" ref="T44" si="23">S44*Q44</f>
        <v>0</v>
      </c>
      <c r="U44" s="44">
        <f t="shared" ref="U44" si="24">S44+T44</f>
        <v>0</v>
      </c>
      <c r="V44" s="44">
        <f t="shared" ref="V44" si="25">U44*R44</f>
        <v>0</v>
      </c>
      <c r="W44" s="45">
        <v>0.1</v>
      </c>
      <c r="X44" s="45">
        <v>0</v>
      </c>
      <c r="Y44" s="44">
        <f t="shared" ref="Y44" si="26">S44</f>
        <v>0</v>
      </c>
      <c r="Z44" s="56">
        <f t="shared" ref="Z44" si="27">MROUND((S44*W44),1000)</f>
        <v>0</v>
      </c>
      <c r="AA44" s="44">
        <f t="shared" ref="AA44" si="28">U44+Z44</f>
        <v>0</v>
      </c>
      <c r="AB44" s="57">
        <f t="shared" ref="AB44" si="29">MROUND((AA44*X44),1000)</f>
        <v>0</v>
      </c>
      <c r="AC44" s="57">
        <f t="shared" ref="AC44" si="30">MROUND(((Z44+AB44)*10%),1000)</f>
        <v>0</v>
      </c>
      <c r="AD44" s="28" t="s">
        <v>39</v>
      </c>
      <c r="AE44" s="44">
        <f t="shared" ref="AE44" si="31">S44</f>
        <v>0</v>
      </c>
      <c r="AF44" s="44">
        <f t="shared" ref="AF44" si="32">Z44-T44</f>
        <v>0</v>
      </c>
      <c r="AG44" s="57">
        <f t="shared" ref="AG44" si="33">AE44+AF44</f>
        <v>0</v>
      </c>
      <c r="AH44" s="44">
        <f t="shared" ref="AH44" si="34">AB44-V44</f>
        <v>0</v>
      </c>
      <c r="AI44" s="44">
        <f t="shared" ref="AI44" si="35">AC44</f>
        <v>0</v>
      </c>
      <c r="AJ44" s="58">
        <f t="shared" ref="AJ44" si="36">AF44+AI44+AH44</f>
        <v>0</v>
      </c>
      <c r="AK44" s="63"/>
    </row>
    <row r="45" spans="1:37" s="29" customFormat="1">
      <c r="G45" s="52"/>
      <c r="H45" s="52"/>
      <c r="I45" s="52"/>
      <c r="J45" s="53"/>
      <c r="K45" s="52"/>
      <c r="L45" s="53"/>
      <c r="M45" s="53"/>
      <c r="N45" s="52"/>
      <c r="Q45" s="54"/>
      <c r="R45" s="54"/>
      <c r="S45" s="53"/>
      <c r="T45" s="53"/>
      <c r="U45" s="53"/>
      <c r="V45" s="53"/>
      <c r="W45" s="54"/>
      <c r="X45" s="54"/>
      <c r="Y45" s="53"/>
      <c r="Z45" s="53"/>
      <c r="AA45" s="53"/>
      <c r="AB45" s="53"/>
      <c r="AC45" s="53"/>
      <c r="AE45" s="53"/>
      <c r="AF45" s="53"/>
      <c r="AG45" s="53"/>
      <c r="AH45" s="53"/>
      <c r="AI45" s="53"/>
      <c r="AJ45" s="53"/>
      <c r="AK45" s="63"/>
    </row>
    <row r="46" spans="1:37" s="29" customFormat="1">
      <c r="G46" s="52"/>
      <c r="H46" s="52"/>
      <c r="I46" s="52"/>
      <c r="J46" s="53"/>
      <c r="K46" s="52"/>
      <c r="L46" s="53"/>
      <c r="M46" s="53"/>
      <c r="N46" s="52"/>
      <c r="Q46" s="54"/>
      <c r="R46" s="54"/>
      <c r="S46" s="53"/>
      <c r="T46" s="53"/>
      <c r="U46" s="53"/>
      <c r="V46" s="53"/>
      <c r="W46" s="54"/>
      <c r="X46" s="54"/>
      <c r="Y46" s="53"/>
      <c r="Z46" s="53"/>
      <c r="AA46" s="53"/>
      <c r="AB46" s="53"/>
      <c r="AC46" s="53"/>
      <c r="AE46" s="53"/>
      <c r="AF46" s="53"/>
      <c r="AG46" s="53"/>
      <c r="AH46" s="53"/>
      <c r="AI46" s="53"/>
      <c r="AJ46" s="53"/>
      <c r="AK46" s="63"/>
    </row>
    <row r="47" spans="1:37" s="29" customFormat="1">
      <c r="G47" s="52"/>
      <c r="H47" s="52"/>
      <c r="I47" s="52"/>
      <c r="J47" s="53"/>
      <c r="K47" s="52"/>
      <c r="L47" s="53"/>
      <c r="M47" s="53"/>
      <c r="N47" s="52"/>
      <c r="Q47" s="54"/>
      <c r="R47" s="54"/>
      <c r="S47" s="53"/>
      <c r="T47" s="53"/>
      <c r="U47" s="53"/>
      <c r="V47" s="53"/>
      <c r="W47" s="54"/>
      <c r="X47" s="54"/>
      <c r="Y47" s="53"/>
      <c r="Z47" s="53"/>
      <c r="AA47" s="53"/>
      <c r="AB47" s="53"/>
      <c r="AC47" s="53"/>
      <c r="AE47" s="53"/>
      <c r="AF47" s="53"/>
      <c r="AG47" s="53"/>
      <c r="AH47" s="53"/>
      <c r="AI47" s="53"/>
      <c r="AJ47" s="53"/>
      <c r="AK47" s="63"/>
    </row>
  </sheetData>
  <mergeCells count="19">
    <mergeCell ref="W1:AC1"/>
    <mergeCell ref="O1:O2"/>
    <mergeCell ref="P1:V1"/>
    <mergeCell ref="AF33:AG33"/>
    <mergeCell ref="AA33:AB33"/>
    <mergeCell ref="AD1:AJ1"/>
    <mergeCell ref="A1:A2"/>
    <mergeCell ref="C1:C2"/>
    <mergeCell ref="D1:D2"/>
    <mergeCell ref="E1:E2"/>
    <mergeCell ref="N1:N2"/>
    <mergeCell ref="G1:G2"/>
    <mergeCell ref="K1:K2"/>
    <mergeCell ref="H1:H2"/>
    <mergeCell ref="I1:I2"/>
    <mergeCell ref="J1:J2"/>
    <mergeCell ref="L1:L2"/>
    <mergeCell ref="M1:M2"/>
    <mergeCell ref="B1:B2"/>
  </mergeCells>
  <pageMargins left="0.7" right="0.7" top="0.75" bottom="0.75" header="0.3" footer="0.3"/>
  <pageSetup paperSize="120" scale="2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E20"/>
  <sheetViews>
    <sheetView showGridLines="0" tabSelected="1" zoomScale="145" zoomScaleNormal="145" workbookViewId="0">
      <selection activeCell="B4" sqref="B4:E20"/>
    </sheetView>
  </sheetViews>
  <sheetFormatPr defaultColWidth="11.42578125" defaultRowHeight="12"/>
  <cols>
    <col min="1" max="1" width="2.42578125" style="1" customWidth="1"/>
    <col min="2" max="2" width="23.85546875" style="1" customWidth="1"/>
    <col min="3" max="3" width="16.7109375" style="1" customWidth="1"/>
    <col min="4" max="4" width="17" style="1" customWidth="1"/>
    <col min="5" max="5" width="16" style="1" customWidth="1"/>
    <col min="6" max="16384" width="11.42578125" style="1"/>
  </cols>
  <sheetData>
    <row r="1" spans="2:5" ht="7.5" customHeight="1"/>
    <row r="2" spans="2:5" ht="38.25" customHeight="1">
      <c r="B2" s="103" t="str">
        <f>"Declaracion de importación con formulario No. "&amp;'consolidado completo'!A3&amp;" del "&amp;'consolidado completo'!B3&amp;" Autoadhesivo No. "&amp;'consolidado completo'!C3</f>
        <v>Declaracion de importación con formulario No. 482022000067076 del 02/02/2022 Autoadhesivo No. 92482200408525</v>
      </c>
      <c r="C2" s="103"/>
      <c r="D2" s="103"/>
      <c r="E2" s="103"/>
    </row>
    <row r="3" spans="2:5" ht="6.75" customHeight="1"/>
    <row r="4" spans="2:5" ht="12.75">
      <c r="B4" s="2" t="s">
        <v>150</v>
      </c>
      <c r="C4" s="2" t="s">
        <v>16</v>
      </c>
      <c r="D4" s="2" t="s">
        <v>17</v>
      </c>
      <c r="E4" s="2" t="s">
        <v>18</v>
      </c>
    </row>
    <row r="5" spans="2:5" ht="12.75">
      <c r="B5" s="3" t="s">
        <v>14</v>
      </c>
      <c r="C5" s="4">
        <f>'consolidado completo'!N3</f>
        <v>3944.04</v>
      </c>
      <c r="D5" s="4">
        <f>C5</f>
        <v>3944.04</v>
      </c>
      <c r="E5" s="3"/>
    </row>
    <row r="6" spans="2:5" ht="12.75">
      <c r="B6" s="3" t="s">
        <v>15</v>
      </c>
      <c r="C6" s="9" t="str">
        <f>'consolidado completo'!O3</f>
        <v>C108</v>
      </c>
      <c r="D6" s="9" t="s">
        <v>151</v>
      </c>
      <c r="E6" s="3"/>
    </row>
    <row r="7" spans="2:5" ht="12.75">
      <c r="B7" s="3" t="s">
        <v>20</v>
      </c>
      <c r="C7" s="9" t="str">
        <f>'consolidado completo'!P3</f>
        <v>3001.90.10.00</v>
      </c>
      <c r="D7" s="16" t="str">
        <f>'consolidado completo'!AD3</f>
        <v>3004.90.29.00</v>
      </c>
      <c r="E7" s="3"/>
    </row>
    <row r="8" spans="2:5" ht="12.75">
      <c r="B8" s="3" t="s">
        <v>152</v>
      </c>
      <c r="C8" s="4">
        <f>'consolidado completo'!G3</f>
        <v>659705.41</v>
      </c>
      <c r="D8" s="4">
        <f>C8</f>
        <v>659705.41</v>
      </c>
      <c r="E8" s="4">
        <f>D8-C8</f>
        <v>0</v>
      </c>
    </row>
    <row r="9" spans="2:5" ht="25.5">
      <c r="B9" s="5" t="s">
        <v>11</v>
      </c>
      <c r="C9" s="4">
        <f>'consolidado completo'!K3</f>
        <v>17461.79</v>
      </c>
      <c r="D9" s="4">
        <f>C9</f>
        <v>17461.79</v>
      </c>
      <c r="E9" s="3"/>
    </row>
    <row r="10" spans="2:5" ht="12.75">
      <c r="B10" s="3" t="s">
        <v>153</v>
      </c>
      <c r="C10" s="15">
        <f>'consolidado completo'!L3</f>
        <v>0</v>
      </c>
      <c r="D10" s="3">
        <v>0</v>
      </c>
      <c r="E10" s="3"/>
    </row>
    <row r="11" spans="2:5" ht="12.75">
      <c r="B11" s="3" t="s">
        <v>154</v>
      </c>
      <c r="C11" s="4">
        <f>C8+C9</f>
        <v>677167.20000000007</v>
      </c>
      <c r="D11" s="4">
        <f>D8+D9</f>
        <v>677167.20000000007</v>
      </c>
      <c r="E11" s="4">
        <f>D11-C11</f>
        <v>0</v>
      </c>
    </row>
    <row r="12" spans="2:5" ht="12.75">
      <c r="B12" s="3" t="s">
        <v>155</v>
      </c>
      <c r="C12" s="6">
        <f>'consolidado completo'!Q3</f>
        <v>0</v>
      </c>
      <c r="D12" s="6">
        <f>'consolidado completo'!W3</f>
        <v>0.1</v>
      </c>
      <c r="E12" s="3"/>
    </row>
    <row r="13" spans="2:5" ht="12.75">
      <c r="B13" s="3" t="s">
        <v>156</v>
      </c>
      <c r="C13" s="6">
        <f>'consolidado completo'!R3</f>
        <v>0</v>
      </c>
      <c r="D13" s="6">
        <f>'consolidado completo'!X3</f>
        <v>0</v>
      </c>
      <c r="E13" s="3"/>
    </row>
    <row r="14" spans="2:5" ht="12.75">
      <c r="B14" s="3" t="s">
        <v>23</v>
      </c>
      <c r="C14" s="7">
        <f>C11*C5</f>
        <v>2670774523.4880004</v>
      </c>
      <c r="D14" s="7">
        <f>D11*D5</f>
        <v>2670774523.4880004</v>
      </c>
      <c r="E14" s="7">
        <f>D14-C14</f>
        <v>0</v>
      </c>
    </row>
    <row r="15" spans="2:5" ht="12.75">
      <c r="B15" s="3" t="s">
        <v>24</v>
      </c>
      <c r="C15" s="7">
        <f>MROUND((C14*C12),1000)</f>
        <v>0</v>
      </c>
      <c r="D15" s="7">
        <f>MROUND((D14*D12),1000)</f>
        <v>267077000</v>
      </c>
      <c r="E15" s="8">
        <f>D15</f>
        <v>267077000</v>
      </c>
    </row>
    <row r="16" spans="2:5" ht="12.75">
      <c r="B16" s="3" t="s">
        <v>25</v>
      </c>
      <c r="C16" s="7">
        <f>C14+C15</f>
        <v>2670774523.4880004</v>
      </c>
      <c r="D16" s="7">
        <f>D14+D15</f>
        <v>2937851523.4880004</v>
      </c>
      <c r="E16" s="3"/>
    </row>
    <row r="17" spans="2:5" ht="12.75">
      <c r="B17" s="3" t="s">
        <v>26</v>
      </c>
      <c r="C17" s="7">
        <f>MROUND((C16*C13),1000)</f>
        <v>0</v>
      </c>
      <c r="D17" s="7">
        <f>MROUND((D16*D13),1000)</f>
        <v>0</v>
      </c>
      <c r="E17" s="8">
        <f>D17-C17</f>
        <v>0</v>
      </c>
    </row>
    <row r="18" spans="2:5" ht="12.75">
      <c r="B18" s="3" t="s">
        <v>28</v>
      </c>
      <c r="C18" s="3">
        <v>0</v>
      </c>
      <c r="D18" s="7">
        <f>MROUND(((E15+E17)*10%),1000)</f>
        <v>26708000</v>
      </c>
      <c r="E18" s="8">
        <f>D18-C18</f>
        <v>26708000</v>
      </c>
    </row>
    <row r="19" spans="2:5" ht="12.75">
      <c r="B19" s="3"/>
      <c r="C19" s="3"/>
      <c r="D19" s="7"/>
      <c r="E19" s="7"/>
    </row>
    <row r="20" spans="2:5" ht="12.75">
      <c r="B20" s="23" t="s">
        <v>30</v>
      </c>
      <c r="C20" s="8">
        <f>C15+C17+C18</f>
        <v>0</v>
      </c>
      <c r="D20" s="8">
        <f>D15+D17+D18</f>
        <v>293785000</v>
      </c>
      <c r="E20" s="8">
        <f>E15+E18</f>
        <v>293785000</v>
      </c>
    </row>
  </sheetData>
  <mergeCells count="1">
    <mergeCell ref="B2:E2"/>
  </mergeCells>
  <pageMargins left="0.7" right="0.7" top="0.75" bottom="0.75" header="0.3" footer="0.3"/>
  <pageSetup paperSize="12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E20"/>
  <sheetViews>
    <sheetView showGridLines="0" workbookViewId="0">
      <selection activeCell="B4" sqref="B4:E20"/>
    </sheetView>
  </sheetViews>
  <sheetFormatPr defaultColWidth="11.42578125" defaultRowHeight="12"/>
  <cols>
    <col min="1" max="1" width="2.42578125" style="1" customWidth="1"/>
    <col min="2" max="2" width="23.85546875" style="1" customWidth="1"/>
    <col min="3" max="3" width="16.7109375" style="1" customWidth="1"/>
    <col min="4" max="4" width="17" style="1" customWidth="1"/>
    <col min="5" max="5" width="16" style="1" customWidth="1"/>
    <col min="6" max="16384" width="11.42578125" style="1"/>
  </cols>
  <sheetData>
    <row r="1" spans="2:5" ht="7.5" customHeight="1"/>
    <row r="2" spans="2:5" ht="38.25" customHeight="1">
      <c r="B2" s="103" t="str">
        <f>"Declaracion de importación con formulario No. "&amp;'consolidado completo'!A4&amp;" del "&amp;'consolidado completo'!B4&amp;" Autoadhesivo No. "&amp;'consolidado completo'!C4</f>
        <v>Declaracion de importación con formulario No. 482022000096120 del 16/02/2022 Autoadhesivo No. 92482200575367</v>
      </c>
      <c r="C2" s="103"/>
      <c r="D2" s="103"/>
      <c r="E2" s="103"/>
    </row>
    <row r="3" spans="2:5" ht="6.75" customHeight="1"/>
    <row r="4" spans="2:5" ht="12.75">
      <c r="B4" s="2" t="s">
        <v>150</v>
      </c>
      <c r="C4" s="2" t="s">
        <v>16</v>
      </c>
      <c r="D4" s="2" t="s">
        <v>17</v>
      </c>
      <c r="E4" s="2" t="s">
        <v>18</v>
      </c>
    </row>
    <row r="5" spans="2:5" ht="12.75">
      <c r="B5" s="3" t="s">
        <v>14</v>
      </c>
      <c r="C5" s="4">
        <f>'consolidado completo'!N4</f>
        <v>3917.75</v>
      </c>
      <c r="D5" s="4">
        <f>C5</f>
        <v>3917.75</v>
      </c>
      <c r="E5" s="3"/>
    </row>
    <row r="6" spans="2:5" ht="12.75">
      <c r="B6" s="3" t="s">
        <v>15</v>
      </c>
      <c r="C6" s="9" t="str">
        <f>'consolidado completo'!O4</f>
        <v>C108</v>
      </c>
      <c r="D6" s="9" t="s">
        <v>151</v>
      </c>
      <c r="E6" s="3"/>
    </row>
    <row r="7" spans="2:5" ht="12.75">
      <c r="B7" s="3" t="s">
        <v>20</v>
      </c>
      <c r="C7" s="9" t="str">
        <f>'consolidado completo'!P4</f>
        <v>3001.90.10.00</v>
      </c>
      <c r="D7" s="16" t="str">
        <f>'consolidado completo'!AD4</f>
        <v>3004.90.29.00</v>
      </c>
      <c r="E7" s="3"/>
    </row>
    <row r="8" spans="2:5" ht="12.75">
      <c r="B8" s="3" t="s">
        <v>152</v>
      </c>
      <c r="C8" s="4">
        <f>'consolidado completo'!G4</f>
        <v>597119.28</v>
      </c>
      <c r="D8" s="4">
        <f>C8</f>
        <v>597119.28</v>
      </c>
      <c r="E8" s="4">
        <f>D8-C8</f>
        <v>0</v>
      </c>
    </row>
    <row r="9" spans="2:5" ht="25.5">
      <c r="B9" s="5" t="s">
        <v>11</v>
      </c>
      <c r="C9" s="4">
        <f>'consolidado completo'!K4</f>
        <v>19200</v>
      </c>
      <c r="D9" s="4">
        <f>C9</f>
        <v>19200</v>
      </c>
      <c r="E9" s="3"/>
    </row>
    <row r="10" spans="2:5" ht="12.75">
      <c r="B10" s="3" t="s">
        <v>153</v>
      </c>
      <c r="C10" s="15">
        <f>'consolidado completo'!L4</f>
        <v>0</v>
      </c>
      <c r="D10" s="3">
        <v>0</v>
      </c>
      <c r="E10" s="3"/>
    </row>
    <row r="11" spans="2:5" ht="12.75">
      <c r="B11" s="3" t="s">
        <v>154</v>
      </c>
      <c r="C11" s="4">
        <f>C8+C9</f>
        <v>616319.28</v>
      </c>
      <c r="D11" s="4">
        <f>D8+D9</f>
        <v>616319.28</v>
      </c>
      <c r="E11" s="4">
        <f>D11-C11</f>
        <v>0</v>
      </c>
    </row>
    <row r="12" spans="2:5" ht="12.75">
      <c r="B12" s="3" t="s">
        <v>155</v>
      </c>
      <c r="C12" s="6">
        <f>'consolidado completo'!Q4</f>
        <v>0</v>
      </c>
      <c r="D12" s="6">
        <f>'consolidado completo'!W4</f>
        <v>0.1</v>
      </c>
      <c r="E12" s="3"/>
    </row>
    <row r="13" spans="2:5" ht="12.75">
      <c r="B13" s="3" t="s">
        <v>156</v>
      </c>
      <c r="C13" s="6">
        <f>'consolidado completo'!R4</f>
        <v>0</v>
      </c>
      <c r="D13" s="6">
        <f>'consolidado completo'!X4</f>
        <v>0</v>
      </c>
      <c r="E13" s="3"/>
    </row>
    <row r="14" spans="2:5" ht="12.75">
      <c r="B14" s="3" t="s">
        <v>23</v>
      </c>
      <c r="C14" s="7">
        <f>C11*C5</f>
        <v>2414584859.2200003</v>
      </c>
      <c r="D14" s="7">
        <f>D11*D5</f>
        <v>2414584859.2200003</v>
      </c>
      <c r="E14" s="7">
        <f>D14-C14</f>
        <v>0</v>
      </c>
    </row>
    <row r="15" spans="2:5" ht="12.75">
      <c r="B15" s="3" t="s">
        <v>24</v>
      </c>
      <c r="C15" s="7">
        <f>MROUND((C14*C12),1000)</f>
        <v>0</v>
      </c>
      <c r="D15" s="7">
        <f>MROUND((D14*D12),1000)</f>
        <v>241458000</v>
      </c>
      <c r="E15" s="8">
        <f>D15</f>
        <v>241458000</v>
      </c>
    </row>
    <row r="16" spans="2:5" ht="12.75">
      <c r="B16" s="3" t="s">
        <v>25</v>
      </c>
      <c r="C16" s="7">
        <f>C14+C15</f>
        <v>2414584859.2200003</v>
      </c>
      <c r="D16" s="7">
        <f>D14+D15</f>
        <v>2656042859.2200003</v>
      </c>
      <c r="E16" s="3"/>
    </row>
    <row r="17" spans="2:5" ht="12.75">
      <c r="B17" s="3" t="s">
        <v>26</v>
      </c>
      <c r="C17" s="7">
        <f>MROUND((C16*C13),1000)</f>
        <v>0</v>
      </c>
      <c r="D17" s="7">
        <f>MROUND((D16*D13),1000)</f>
        <v>0</v>
      </c>
      <c r="E17" s="8">
        <f>D17-C17</f>
        <v>0</v>
      </c>
    </row>
    <row r="18" spans="2:5" ht="12.75">
      <c r="B18" s="3" t="s">
        <v>28</v>
      </c>
      <c r="C18" s="3">
        <v>0</v>
      </c>
      <c r="D18" s="7">
        <f>MROUND(((E15+E17)*10%),1000)</f>
        <v>24146000</v>
      </c>
      <c r="E18" s="8">
        <f>D18-C18</f>
        <v>24146000</v>
      </c>
    </row>
    <row r="19" spans="2:5" ht="12.75">
      <c r="B19" s="3"/>
      <c r="C19" s="3"/>
      <c r="D19" s="7"/>
      <c r="E19" s="7"/>
    </row>
    <row r="20" spans="2:5" ht="12.75">
      <c r="B20" s="23" t="s">
        <v>30</v>
      </c>
      <c r="C20" s="8">
        <f>C15+C17+C18</f>
        <v>0</v>
      </c>
      <c r="D20" s="8">
        <f>D15+D17+D18</f>
        <v>265604000</v>
      </c>
      <c r="E20" s="8">
        <f>E15+E18</f>
        <v>265604000</v>
      </c>
    </row>
  </sheetData>
  <mergeCells count="1">
    <mergeCell ref="B2:E2"/>
  </mergeCells>
  <pageMargins left="0.7" right="0.7" top="0.75" bottom="0.75" header="0.3" footer="0.3"/>
  <pageSetup paperSize="12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E20"/>
  <sheetViews>
    <sheetView showGridLines="0" workbookViewId="0">
      <selection activeCell="B4" sqref="B4:E20"/>
    </sheetView>
  </sheetViews>
  <sheetFormatPr defaultColWidth="11.42578125" defaultRowHeight="12"/>
  <cols>
    <col min="1" max="1" width="2.42578125" style="1" customWidth="1"/>
    <col min="2" max="2" width="23.85546875" style="1" customWidth="1"/>
    <col min="3" max="3" width="16.7109375" style="1" customWidth="1"/>
    <col min="4" max="4" width="17" style="1" customWidth="1"/>
    <col min="5" max="5" width="16" style="1" customWidth="1"/>
    <col min="6" max="16384" width="11.42578125" style="1"/>
  </cols>
  <sheetData>
    <row r="1" spans="2:5" ht="7.5" customHeight="1"/>
    <row r="2" spans="2:5" ht="38.25" customHeight="1">
      <c r="B2" s="103" t="str">
        <f>"Declaracion de importación con formulario No. "&amp;'consolidado completo'!A5&amp;" del "&amp;'consolidado completo'!B5&amp;" Autoadhesivo No. "&amp;'consolidado completo'!C5</f>
        <v>Declaracion de importación con formulario No. 482022000096193 del 16/02/2022 Autoadhesivo No. 92482200575976</v>
      </c>
      <c r="C2" s="103"/>
      <c r="D2" s="103"/>
      <c r="E2" s="103"/>
    </row>
    <row r="3" spans="2:5" ht="6.75" customHeight="1"/>
    <row r="4" spans="2:5" ht="12.75">
      <c r="B4" s="2" t="s">
        <v>150</v>
      </c>
      <c r="C4" s="2" t="s">
        <v>16</v>
      </c>
      <c r="D4" s="2" t="s">
        <v>17</v>
      </c>
      <c r="E4" s="2" t="s">
        <v>18</v>
      </c>
    </row>
    <row r="5" spans="2:5" ht="12.75">
      <c r="B5" s="3" t="s">
        <v>14</v>
      </c>
      <c r="C5" s="4">
        <f>'consolidado completo'!N5</f>
        <v>3917.75</v>
      </c>
      <c r="D5" s="4">
        <f>C5</f>
        <v>3917.75</v>
      </c>
      <c r="E5" s="3"/>
    </row>
    <row r="6" spans="2:5" ht="12.75">
      <c r="B6" s="3" t="s">
        <v>15</v>
      </c>
      <c r="C6" s="9" t="str">
        <f>'consolidado completo'!O5</f>
        <v>C108</v>
      </c>
      <c r="D6" s="9" t="s">
        <v>151</v>
      </c>
      <c r="E6" s="3"/>
    </row>
    <row r="7" spans="2:5" ht="12.75">
      <c r="B7" s="3" t="s">
        <v>20</v>
      </c>
      <c r="C7" s="9" t="str">
        <f>'consolidado completo'!P5</f>
        <v>3001.90.10.00</v>
      </c>
      <c r="D7" s="16" t="str">
        <f>'consolidado completo'!AD5</f>
        <v>3004.90.29.00</v>
      </c>
      <c r="E7" s="3"/>
    </row>
    <row r="8" spans="2:5" ht="12.75">
      <c r="B8" s="3" t="s">
        <v>152</v>
      </c>
      <c r="C8" s="4">
        <f>'consolidado completo'!G5</f>
        <v>705857.41</v>
      </c>
      <c r="D8" s="4">
        <f>C8</f>
        <v>705857.41</v>
      </c>
      <c r="E8" s="4">
        <f>D8-C8</f>
        <v>0</v>
      </c>
    </row>
    <row r="9" spans="2:5" ht="25.5">
      <c r="B9" s="5" t="s">
        <v>11</v>
      </c>
      <c r="C9" s="4">
        <f>'consolidado completo'!K5</f>
        <v>16494.09</v>
      </c>
      <c r="D9" s="4">
        <f>C9</f>
        <v>16494.09</v>
      </c>
      <c r="E9" s="3"/>
    </row>
    <row r="10" spans="2:5" ht="12.75">
      <c r="B10" s="3" t="s">
        <v>153</v>
      </c>
      <c r="C10" s="15">
        <f>'consolidado completo'!L5</f>
        <v>0</v>
      </c>
      <c r="D10" s="3">
        <v>0</v>
      </c>
      <c r="E10" s="3"/>
    </row>
    <row r="11" spans="2:5" ht="12.75">
      <c r="B11" s="3" t="s">
        <v>154</v>
      </c>
      <c r="C11" s="4">
        <f>C8+C9</f>
        <v>722351.5</v>
      </c>
      <c r="D11" s="4">
        <f>D8+D9</f>
        <v>722351.5</v>
      </c>
      <c r="E11" s="4">
        <f>D11-C11</f>
        <v>0</v>
      </c>
    </row>
    <row r="12" spans="2:5" ht="12.75">
      <c r="B12" s="3" t="s">
        <v>155</v>
      </c>
      <c r="C12" s="6">
        <f>'consolidado completo'!Q5</f>
        <v>0</v>
      </c>
      <c r="D12" s="6">
        <f>'consolidado completo'!W5</f>
        <v>0.1</v>
      </c>
      <c r="E12" s="3"/>
    </row>
    <row r="13" spans="2:5" ht="12.75">
      <c r="B13" s="3" t="s">
        <v>156</v>
      </c>
      <c r="C13" s="6">
        <f>'consolidado completo'!R5</f>
        <v>0</v>
      </c>
      <c r="D13" s="6">
        <f>'consolidado completo'!X5</f>
        <v>0</v>
      </c>
      <c r="E13" s="3"/>
    </row>
    <row r="14" spans="2:5" ht="12.75">
      <c r="B14" s="3" t="s">
        <v>23</v>
      </c>
      <c r="C14" s="7">
        <f>C11*C5</f>
        <v>2829992589.125</v>
      </c>
      <c r="D14" s="7">
        <f>D11*D5</f>
        <v>2829992589.125</v>
      </c>
      <c r="E14" s="7">
        <f>D14-C14</f>
        <v>0</v>
      </c>
    </row>
    <row r="15" spans="2:5" ht="12.75">
      <c r="B15" s="3" t="s">
        <v>24</v>
      </c>
      <c r="C15" s="7">
        <f>MROUND((C14*C12),1000)</f>
        <v>0</v>
      </c>
      <c r="D15" s="7">
        <f>MROUND((D14*D12),1000)</f>
        <v>282999000</v>
      </c>
      <c r="E15" s="8">
        <f>D15</f>
        <v>282999000</v>
      </c>
    </row>
    <row r="16" spans="2:5" ht="12.75">
      <c r="B16" s="3" t="s">
        <v>25</v>
      </c>
      <c r="C16" s="7">
        <f>C14+C15</f>
        <v>2829992589.125</v>
      </c>
      <c r="D16" s="7">
        <f>D14+D15</f>
        <v>3112991589.125</v>
      </c>
      <c r="E16" s="3"/>
    </row>
    <row r="17" spans="2:5" ht="12.75">
      <c r="B17" s="3" t="s">
        <v>26</v>
      </c>
      <c r="C17" s="7">
        <f>MROUND((C16*C13),1000)</f>
        <v>0</v>
      </c>
      <c r="D17" s="7">
        <f>MROUND((D16*D13),1000)</f>
        <v>0</v>
      </c>
      <c r="E17" s="8">
        <f>D17-C17</f>
        <v>0</v>
      </c>
    </row>
    <row r="18" spans="2:5" ht="12.75">
      <c r="B18" s="3" t="s">
        <v>28</v>
      </c>
      <c r="C18" s="3">
        <v>0</v>
      </c>
      <c r="D18" s="7">
        <f>MROUND(((E15+E17)*10%),1000)</f>
        <v>28300000</v>
      </c>
      <c r="E18" s="8">
        <f>D18-C18</f>
        <v>28300000</v>
      </c>
    </row>
    <row r="19" spans="2:5" ht="12.75">
      <c r="B19" s="3"/>
      <c r="C19" s="3"/>
      <c r="D19" s="7"/>
      <c r="E19" s="7"/>
    </row>
    <row r="20" spans="2:5" ht="12.75">
      <c r="B20" s="23" t="s">
        <v>30</v>
      </c>
      <c r="C20" s="8">
        <f>C15+C17+C18</f>
        <v>0</v>
      </c>
      <c r="D20" s="8">
        <f>D15+D17+D18</f>
        <v>311299000</v>
      </c>
      <c r="E20" s="8">
        <f>E15+E18</f>
        <v>311299000</v>
      </c>
    </row>
  </sheetData>
  <mergeCells count="1">
    <mergeCell ref="B2:E2"/>
  </mergeCells>
  <pageMargins left="0.7" right="0.7" top="0.75" bottom="0.75" header="0.3" footer="0.3"/>
  <pageSetup paperSize="12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E20"/>
  <sheetViews>
    <sheetView showGridLines="0" workbookViewId="0">
      <selection activeCell="E39" sqref="E39"/>
    </sheetView>
  </sheetViews>
  <sheetFormatPr defaultColWidth="11.42578125" defaultRowHeight="12"/>
  <cols>
    <col min="1" max="1" width="2.42578125" style="1" customWidth="1"/>
    <col min="2" max="2" width="23.85546875" style="1" customWidth="1"/>
    <col min="3" max="3" width="16.7109375" style="1" customWidth="1"/>
    <col min="4" max="4" width="17" style="1" customWidth="1"/>
    <col min="5" max="5" width="16" style="1" customWidth="1"/>
    <col min="6" max="16384" width="11.42578125" style="1"/>
  </cols>
  <sheetData>
    <row r="1" spans="2:5" ht="7.5" customHeight="1"/>
    <row r="2" spans="2:5" ht="38.25" customHeight="1">
      <c r="B2" s="103" t="str">
        <f>"Declaracion de importación con formulario No. "&amp;'consolidado completo'!A6&amp;" del "&amp;'consolidado completo'!B6&amp;" Autoadhesivo No. "&amp;'consolidado completo'!C6</f>
        <v>Declaracion de importación con formulario No. 482022000096212 del 16/02/2022 Autoadhesivo No. 92482200576064</v>
      </c>
      <c r="C2" s="103"/>
      <c r="D2" s="103"/>
      <c r="E2" s="103"/>
    </row>
    <row r="3" spans="2:5" ht="6.75" customHeight="1"/>
    <row r="4" spans="2:5" ht="12.75">
      <c r="B4" s="2" t="s">
        <v>150</v>
      </c>
      <c r="C4" s="2" t="s">
        <v>16</v>
      </c>
      <c r="D4" s="2" t="s">
        <v>17</v>
      </c>
      <c r="E4" s="2" t="s">
        <v>18</v>
      </c>
    </row>
    <row r="5" spans="2:5" ht="12.75">
      <c r="B5" s="3" t="s">
        <v>14</v>
      </c>
      <c r="C5" s="4">
        <f>'consolidado completo'!N6</f>
        <v>3917.75</v>
      </c>
      <c r="D5" s="4">
        <f>C5</f>
        <v>3917.75</v>
      </c>
      <c r="E5" s="3"/>
    </row>
    <row r="6" spans="2:5" ht="12.75">
      <c r="B6" s="3" t="s">
        <v>15</v>
      </c>
      <c r="C6" s="9" t="str">
        <f>'consolidado completo'!O6</f>
        <v>C108</v>
      </c>
      <c r="D6" s="9" t="s">
        <v>151</v>
      </c>
      <c r="E6" s="3"/>
    </row>
    <row r="7" spans="2:5" ht="12.75">
      <c r="B7" s="3" t="s">
        <v>20</v>
      </c>
      <c r="C7" s="9" t="str">
        <f>'consolidado completo'!P6</f>
        <v>3001.90.10.00</v>
      </c>
      <c r="D7" s="16" t="str">
        <f>'consolidado completo'!AD6</f>
        <v>3004.90.29.00</v>
      </c>
      <c r="E7" s="3"/>
    </row>
    <row r="8" spans="2:5" ht="12.75">
      <c r="B8" s="3" t="s">
        <v>152</v>
      </c>
      <c r="C8" s="4">
        <f>'consolidado completo'!G6</f>
        <v>710606.28</v>
      </c>
      <c r="D8" s="4">
        <f>C8</f>
        <v>710606.28</v>
      </c>
      <c r="E8" s="4">
        <f>D8-C8</f>
        <v>0</v>
      </c>
    </row>
    <row r="9" spans="2:5" ht="25.5">
      <c r="B9" s="5" t="s">
        <v>11</v>
      </c>
      <c r="C9" s="4">
        <f>'consolidado completo'!K6</f>
        <v>16497.419999999998</v>
      </c>
      <c r="D9" s="4">
        <f>C9</f>
        <v>16497.419999999998</v>
      </c>
      <c r="E9" s="3"/>
    </row>
    <row r="10" spans="2:5" ht="12.75">
      <c r="B10" s="3" t="s">
        <v>153</v>
      </c>
      <c r="C10" s="15">
        <f>'consolidado completo'!L6</f>
        <v>0</v>
      </c>
      <c r="D10" s="3">
        <v>0</v>
      </c>
      <c r="E10" s="3"/>
    </row>
    <row r="11" spans="2:5" ht="12.75">
      <c r="B11" s="3" t="s">
        <v>154</v>
      </c>
      <c r="C11" s="4">
        <f>C8+C9</f>
        <v>727103.70000000007</v>
      </c>
      <c r="D11" s="4">
        <f>D8+D9</f>
        <v>727103.70000000007</v>
      </c>
      <c r="E11" s="4">
        <f>D11-C11</f>
        <v>0</v>
      </c>
    </row>
    <row r="12" spans="2:5" ht="12.75">
      <c r="B12" s="3" t="s">
        <v>155</v>
      </c>
      <c r="C12" s="6">
        <f>'consolidado completo'!Q6</f>
        <v>0</v>
      </c>
      <c r="D12" s="6">
        <f>'consolidado completo'!W6</f>
        <v>0.1</v>
      </c>
      <c r="E12" s="3"/>
    </row>
    <row r="13" spans="2:5" ht="12.75">
      <c r="B13" s="3" t="s">
        <v>156</v>
      </c>
      <c r="C13" s="6">
        <f>'consolidado completo'!R6</f>
        <v>0</v>
      </c>
      <c r="D13" s="6">
        <f>'consolidado completo'!X6</f>
        <v>0</v>
      </c>
      <c r="E13" s="3"/>
    </row>
    <row r="14" spans="2:5" ht="12.75">
      <c r="B14" s="3" t="s">
        <v>23</v>
      </c>
      <c r="C14" s="7">
        <f>C11*C5</f>
        <v>2848610520.6750002</v>
      </c>
      <c r="D14" s="7">
        <f>D11*D5</f>
        <v>2848610520.6750002</v>
      </c>
      <c r="E14" s="7">
        <f>D14-C14</f>
        <v>0</v>
      </c>
    </row>
    <row r="15" spans="2:5" ht="12.75">
      <c r="B15" s="3" t="s">
        <v>24</v>
      </c>
      <c r="C15" s="7">
        <f>MROUND((C14*C12),1000)</f>
        <v>0</v>
      </c>
      <c r="D15" s="7">
        <f>MROUND((D14*D12),1000)</f>
        <v>284861000</v>
      </c>
      <c r="E15" s="8">
        <f>D15</f>
        <v>284861000</v>
      </c>
    </row>
    <row r="16" spans="2:5" ht="12.75">
      <c r="B16" s="3" t="s">
        <v>25</v>
      </c>
      <c r="C16" s="7">
        <f>C14+C15</f>
        <v>2848610520.6750002</v>
      </c>
      <c r="D16" s="7">
        <f>D14+D15</f>
        <v>3133471520.6750002</v>
      </c>
      <c r="E16" s="3"/>
    </row>
    <row r="17" spans="2:5" ht="12.75">
      <c r="B17" s="3" t="s">
        <v>26</v>
      </c>
      <c r="C17" s="7">
        <f>MROUND((C16*C13),1000)</f>
        <v>0</v>
      </c>
      <c r="D17" s="7">
        <f>MROUND((D16*D13),1000)</f>
        <v>0</v>
      </c>
      <c r="E17" s="8">
        <f>D17-C17</f>
        <v>0</v>
      </c>
    </row>
    <row r="18" spans="2:5" ht="12.75">
      <c r="B18" s="3" t="s">
        <v>28</v>
      </c>
      <c r="C18" s="3">
        <v>0</v>
      </c>
      <c r="D18" s="7">
        <f>MROUND(((E15+E17)*10%),1000)</f>
        <v>28486000</v>
      </c>
      <c r="E18" s="8">
        <f>D18-C18</f>
        <v>28486000</v>
      </c>
    </row>
    <row r="19" spans="2:5" ht="12.75">
      <c r="B19" s="3"/>
      <c r="C19" s="3"/>
      <c r="D19" s="7"/>
      <c r="E19" s="7"/>
    </row>
    <row r="20" spans="2:5" ht="12.75">
      <c r="B20" s="23" t="s">
        <v>30</v>
      </c>
      <c r="C20" s="8">
        <f>C15+C17+C18</f>
        <v>0</v>
      </c>
      <c r="D20" s="8">
        <f>D15+D17+D18</f>
        <v>313347000</v>
      </c>
      <c r="E20" s="8">
        <f>E15+E18</f>
        <v>313347000</v>
      </c>
    </row>
  </sheetData>
  <mergeCells count="1">
    <mergeCell ref="B2:E2"/>
  </mergeCells>
  <pageMargins left="0.7" right="0.7" top="0.75" bottom="0.75" header="0.3" footer="0.3"/>
  <pageSetup paperSize="12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E20"/>
  <sheetViews>
    <sheetView showGridLines="0" workbookViewId="0">
      <selection activeCell="B4" sqref="B4:E20"/>
    </sheetView>
  </sheetViews>
  <sheetFormatPr defaultColWidth="11.42578125" defaultRowHeight="12"/>
  <cols>
    <col min="1" max="1" width="2.42578125" style="1" customWidth="1"/>
    <col min="2" max="2" width="23.85546875" style="1" customWidth="1"/>
    <col min="3" max="3" width="16.7109375" style="1" customWidth="1"/>
    <col min="4" max="4" width="17" style="1" customWidth="1"/>
    <col min="5" max="5" width="16" style="1" customWidth="1"/>
    <col min="6" max="16384" width="11.42578125" style="1"/>
  </cols>
  <sheetData>
    <row r="1" spans="2:5" ht="7.5" customHeight="1"/>
    <row r="2" spans="2:5" ht="38.25" customHeight="1">
      <c r="B2" s="103" t="str">
        <f>"Declaracion de importación con formulario No. "&amp;'consolidado completo'!A7&amp;" del "&amp;'consolidado completo'!B7&amp;" Autoadhesivo No. "&amp;'consolidado completo'!C7</f>
        <v>Declaracion de importación con formulario No. 482022000167314 del 22/03/2022 Autoadhesivo No. 92482200988184</v>
      </c>
      <c r="C2" s="103"/>
      <c r="D2" s="103"/>
      <c r="E2" s="103"/>
    </row>
    <row r="3" spans="2:5" ht="6.75" customHeight="1"/>
    <row r="4" spans="2:5" ht="12.75">
      <c r="B4" s="2" t="s">
        <v>150</v>
      </c>
      <c r="C4" s="2" t="s">
        <v>16</v>
      </c>
      <c r="D4" s="2" t="s">
        <v>17</v>
      </c>
      <c r="E4" s="2" t="s">
        <v>18</v>
      </c>
    </row>
    <row r="5" spans="2:5" ht="12.75">
      <c r="B5" s="3" t="s">
        <v>14</v>
      </c>
      <c r="C5" s="4">
        <f>'consolidado completo'!N7</f>
        <v>3816.43</v>
      </c>
      <c r="D5" s="4">
        <f>C5</f>
        <v>3816.43</v>
      </c>
      <c r="E5" s="3"/>
    </row>
    <row r="6" spans="2:5" ht="12.75">
      <c r="B6" s="3" t="s">
        <v>15</v>
      </c>
      <c r="C6" s="9" t="str">
        <f>'consolidado completo'!O7</f>
        <v>C108</v>
      </c>
      <c r="D6" s="9" t="s">
        <v>151</v>
      </c>
      <c r="E6" s="3"/>
    </row>
    <row r="7" spans="2:5" ht="12.75">
      <c r="B7" s="3" t="s">
        <v>20</v>
      </c>
      <c r="C7" s="9" t="str">
        <f>'consolidado completo'!P7</f>
        <v>3001.90.10.00</v>
      </c>
      <c r="D7" s="16" t="str">
        <f>'consolidado completo'!AD7</f>
        <v>3004.90.29.00</v>
      </c>
      <c r="E7" s="3"/>
    </row>
    <row r="8" spans="2:5" ht="12.75">
      <c r="B8" s="3" t="s">
        <v>152</v>
      </c>
      <c r="C8" s="4">
        <f>'consolidado completo'!G7</f>
        <v>1551266.84</v>
      </c>
      <c r="D8" s="4">
        <f>C8</f>
        <v>1551266.84</v>
      </c>
      <c r="E8" s="4">
        <f>D8-C8</f>
        <v>0</v>
      </c>
    </row>
    <row r="9" spans="2:5" ht="25.5">
      <c r="B9" s="5" t="s">
        <v>11</v>
      </c>
      <c r="C9" s="4">
        <f>'consolidado completo'!K7</f>
        <v>33085.879999999997</v>
      </c>
      <c r="D9" s="4">
        <f>C9</f>
        <v>33085.879999999997</v>
      </c>
      <c r="E9" s="3"/>
    </row>
    <row r="10" spans="2:5" ht="12.75">
      <c r="B10" s="3" t="s">
        <v>153</v>
      </c>
      <c r="C10" s="15">
        <f>'consolidado completo'!L7</f>
        <v>0</v>
      </c>
      <c r="D10" s="3">
        <v>0</v>
      </c>
      <c r="E10" s="3"/>
    </row>
    <row r="11" spans="2:5" ht="12.75">
      <c r="B11" s="3" t="s">
        <v>154</v>
      </c>
      <c r="C11" s="4">
        <f>C8+C9</f>
        <v>1584352.72</v>
      </c>
      <c r="D11" s="4">
        <f>D8+D9</f>
        <v>1584352.72</v>
      </c>
      <c r="E11" s="4">
        <f>D11-C11</f>
        <v>0</v>
      </c>
    </row>
    <row r="12" spans="2:5" ht="12.75">
      <c r="B12" s="3" t="s">
        <v>155</v>
      </c>
      <c r="C12" s="6">
        <f>'consolidado completo'!Q7</f>
        <v>0</v>
      </c>
      <c r="D12" s="6">
        <f>'consolidado completo'!W7</f>
        <v>0.1</v>
      </c>
      <c r="E12" s="3"/>
    </row>
    <row r="13" spans="2:5" ht="12.75">
      <c r="B13" s="3" t="s">
        <v>156</v>
      </c>
      <c r="C13" s="6">
        <f>'consolidado completo'!R7</f>
        <v>0</v>
      </c>
      <c r="D13" s="6">
        <f>'consolidado completo'!X7</f>
        <v>0</v>
      </c>
      <c r="E13" s="3"/>
    </row>
    <row r="14" spans="2:5" ht="12.75">
      <c r="B14" s="3" t="s">
        <v>23</v>
      </c>
      <c r="C14" s="7">
        <f>C11*C5</f>
        <v>6046571251.1896</v>
      </c>
      <c r="D14" s="7">
        <f>D11*D5</f>
        <v>6046571251.1896</v>
      </c>
      <c r="E14" s="7">
        <f>D14-C14</f>
        <v>0</v>
      </c>
    </row>
    <row r="15" spans="2:5" ht="12.75">
      <c r="B15" s="3" t="s">
        <v>24</v>
      </c>
      <c r="C15" s="7">
        <f>MROUND((C14*C12),1000)</f>
        <v>0</v>
      </c>
      <c r="D15" s="7">
        <f>MROUND((D14*D12),1000)</f>
        <v>604657000</v>
      </c>
      <c r="E15" s="8">
        <f>D15</f>
        <v>604657000</v>
      </c>
    </row>
    <row r="16" spans="2:5" ht="12.75">
      <c r="B16" s="3" t="s">
        <v>25</v>
      </c>
      <c r="C16" s="7">
        <f>C14+C15</f>
        <v>6046571251.1896</v>
      </c>
      <c r="D16" s="7">
        <f>D14+D15</f>
        <v>6651228251.1896</v>
      </c>
      <c r="E16" s="3"/>
    </row>
    <row r="17" spans="2:5" ht="12.75">
      <c r="B17" s="3" t="s">
        <v>26</v>
      </c>
      <c r="C17" s="7">
        <f>MROUND((C16*C13),1000)</f>
        <v>0</v>
      </c>
      <c r="D17" s="7">
        <f>MROUND((D16*D13),1000)</f>
        <v>0</v>
      </c>
      <c r="E17" s="8">
        <f>D17-C17</f>
        <v>0</v>
      </c>
    </row>
    <row r="18" spans="2:5" ht="12.75">
      <c r="B18" s="3" t="s">
        <v>28</v>
      </c>
      <c r="C18" s="3">
        <v>0</v>
      </c>
      <c r="D18" s="7">
        <f>MROUND(((E15+E17)*10%),1000)</f>
        <v>60466000</v>
      </c>
      <c r="E18" s="8">
        <f>D18-C18</f>
        <v>60466000</v>
      </c>
    </row>
    <row r="19" spans="2:5" ht="12.75">
      <c r="B19" s="3"/>
      <c r="C19" s="3"/>
      <c r="D19" s="7"/>
      <c r="E19" s="7"/>
    </row>
    <row r="20" spans="2:5" ht="12.75">
      <c r="B20" s="23" t="s">
        <v>30</v>
      </c>
      <c r="C20" s="8">
        <f>C15+C17+C18</f>
        <v>0</v>
      </c>
      <c r="D20" s="8">
        <f>D15+D17+D18</f>
        <v>665123000</v>
      </c>
      <c r="E20" s="8">
        <f>E15+E18</f>
        <v>665123000</v>
      </c>
    </row>
  </sheetData>
  <mergeCells count="1">
    <mergeCell ref="B2:E2"/>
  </mergeCells>
  <pageMargins left="0.7" right="0.7" top="0.75" bottom="0.75" header="0.3" footer="0.3"/>
  <pageSetup paperSize="12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E20"/>
  <sheetViews>
    <sheetView showGridLines="0" workbookViewId="0">
      <selection activeCell="B4" sqref="B4:E20"/>
    </sheetView>
  </sheetViews>
  <sheetFormatPr defaultColWidth="11.42578125" defaultRowHeight="12"/>
  <cols>
    <col min="1" max="1" width="2.42578125" style="1" customWidth="1"/>
    <col min="2" max="2" width="23.85546875" style="1" customWidth="1"/>
    <col min="3" max="3" width="16.7109375" style="1" customWidth="1"/>
    <col min="4" max="4" width="17" style="1" customWidth="1"/>
    <col min="5" max="5" width="16" style="1" customWidth="1"/>
    <col min="6" max="16384" width="11.42578125" style="1"/>
  </cols>
  <sheetData>
    <row r="1" spans="2:5" ht="7.5" customHeight="1"/>
    <row r="2" spans="2:5" ht="38.25" customHeight="1">
      <c r="B2" s="103" t="str">
        <f>"Declaracion de importación con formulario No. "&amp;'consolidado completo'!A8&amp;" del "&amp;'consolidado completo'!B8&amp;" Autoadhesivo No. "&amp;'consolidado completo'!C8</f>
        <v>Declaracion de importación con formulario No. 482022000286068 del 11/05/2022 Autoadhesivo No. 92482201700131</v>
      </c>
      <c r="C2" s="103"/>
      <c r="D2" s="103"/>
      <c r="E2" s="103"/>
    </row>
    <row r="3" spans="2:5" ht="6.75" customHeight="1"/>
    <row r="4" spans="2:5" ht="12.75">
      <c r="B4" s="2" t="s">
        <v>150</v>
      </c>
      <c r="C4" s="2" t="s">
        <v>16</v>
      </c>
      <c r="D4" s="2" t="s">
        <v>17</v>
      </c>
      <c r="E4" s="2" t="s">
        <v>18</v>
      </c>
    </row>
    <row r="5" spans="2:5" ht="12.75">
      <c r="B5" s="3" t="s">
        <v>14</v>
      </c>
      <c r="C5" s="4">
        <f>'consolidado completo'!N8</f>
        <v>4086.08</v>
      </c>
      <c r="D5" s="4">
        <f>C5</f>
        <v>4086.08</v>
      </c>
      <c r="E5" s="3"/>
    </row>
    <row r="6" spans="2:5" ht="12.75">
      <c r="B6" s="3" t="s">
        <v>15</v>
      </c>
      <c r="C6" s="9" t="str">
        <f>'consolidado completo'!O8</f>
        <v>C108</v>
      </c>
      <c r="D6" s="9" t="s">
        <v>151</v>
      </c>
      <c r="E6" s="3"/>
    </row>
    <row r="7" spans="2:5" ht="12.75">
      <c r="B7" s="3" t="s">
        <v>20</v>
      </c>
      <c r="C7" s="9" t="str">
        <f>'consolidado completo'!P8</f>
        <v>3001.90.10.00</v>
      </c>
      <c r="D7" s="16" t="str">
        <f>'consolidado completo'!AD8</f>
        <v>3004.90.29.00</v>
      </c>
      <c r="E7" s="3"/>
    </row>
    <row r="8" spans="2:5" ht="12.75">
      <c r="B8" s="3" t="s">
        <v>152</v>
      </c>
      <c r="C8" s="4">
        <f>'consolidado completo'!G8</f>
        <v>718389.13</v>
      </c>
      <c r="D8" s="4">
        <f>C8</f>
        <v>718389.13</v>
      </c>
      <c r="E8" s="4">
        <f>D8-C8</f>
        <v>0</v>
      </c>
    </row>
    <row r="9" spans="2:5" ht="25.5">
      <c r="B9" s="5" t="s">
        <v>11</v>
      </c>
      <c r="C9" s="4">
        <f>'consolidado completo'!K8</f>
        <v>16002.87</v>
      </c>
      <c r="D9" s="4">
        <f>C9</f>
        <v>16002.87</v>
      </c>
      <c r="E9" s="3"/>
    </row>
    <row r="10" spans="2:5" ht="12.75">
      <c r="B10" s="3" t="s">
        <v>153</v>
      </c>
      <c r="C10" s="15">
        <f>'consolidado completo'!L8</f>
        <v>0</v>
      </c>
      <c r="D10" s="3">
        <v>0</v>
      </c>
      <c r="E10" s="3"/>
    </row>
    <row r="11" spans="2:5" ht="12.75">
      <c r="B11" s="3" t="s">
        <v>154</v>
      </c>
      <c r="C11" s="4">
        <f>C8+C9</f>
        <v>734392</v>
      </c>
      <c r="D11" s="4">
        <f>D8+D9</f>
        <v>734392</v>
      </c>
      <c r="E11" s="4">
        <f>D11-C11</f>
        <v>0</v>
      </c>
    </row>
    <row r="12" spans="2:5" ht="12.75">
      <c r="B12" s="3" t="s">
        <v>155</v>
      </c>
      <c r="C12" s="6">
        <f>'consolidado completo'!Q8</f>
        <v>0</v>
      </c>
      <c r="D12" s="6">
        <f>'consolidado completo'!W8</f>
        <v>0.1</v>
      </c>
      <c r="E12" s="3"/>
    </row>
    <row r="13" spans="2:5" ht="12.75">
      <c r="B13" s="3" t="s">
        <v>156</v>
      </c>
      <c r="C13" s="6">
        <f>'consolidado completo'!R8</f>
        <v>0</v>
      </c>
      <c r="D13" s="6">
        <f>'consolidado completo'!X8</f>
        <v>0</v>
      </c>
      <c r="E13" s="3"/>
    </row>
    <row r="14" spans="2:5" ht="12.75">
      <c r="B14" s="3" t="s">
        <v>23</v>
      </c>
      <c r="C14" s="7">
        <f>C11*C5</f>
        <v>3000784463.3600001</v>
      </c>
      <c r="D14" s="7">
        <f>D11*D5</f>
        <v>3000784463.3600001</v>
      </c>
      <c r="E14" s="7">
        <f>D14-C14</f>
        <v>0</v>
      </c>
    </row>
    <row r="15" spans="2:5" ht="12.75">
      <c r="B15" s="3" t="s">
        <v>24</v>
      </c>
      <c r="C15" s="7">
        <f>MROUND((C14*C12),1000)</f>
        <v>0</v>
      </c>
      <c r="D15" s="7">
        <f>MROUND((D14*D12),1000)</f>
        <v>300078000</v>
      </c>
      <c r="E15" s="8">
        <f>D15</f>
        <v>300078000</v>
      </c>
    </row>
    <row r="16" spans="2:5" ht="12.75">
      <c r="B16" s="3" t="s">
        <v>25</v>
      </c>
      <c r="C16" s="7">
        <f>C14+C15</f>
        <v>3000784463.3600001</v>
      </c>
      <c r="D16" s="7">
        <f>D14+D15</f>
        <v>3300862463.3600001</v>
      </c>
      <c r="E16" s="3"/>
    </row>
    <row r="17" spans="2:5" ht="12.75">
      <c r="B17" s="3" t="s">
        <v>26</v>
      </c>
      <c r="C17" s="7">
        <f>MROUND((C16*C13),1000)</f>
        <v>0</v>
      </c>
      <c r="D17" s="7">
        <f>MROUND((D16*D13),1000)</f>
        <v>0</v>
      </c>
      <c r="E17" s="8">
        <f>D17-C17</f>
        <v>0</v>
      </c>
    </row>
    <row r="18" spans="2:5" ht="12.75">
      <c r="B18" s="3" t="s">
        <v>28</v>
      </c>
      <c r="C18" s="3">
        <v>0</v>
      </c>
      <c r="D18" s="7">
        <f>MROUND(((E15+E17)*10%),1000)</f>
        <v>30008000</v>
      </c>
      <c r="E18" s="8">
        <f>D18-C18</f>
        <v>30008000</v>
      </c>
    </row>
    <row r="19" spans="2:5" ht="12.75">
      <c r="B19" s="3"/>
      <c r="C19" s="3"/>
      <c r="D19" s="7"/>
      <c r="E19" s="7"/>
    </row>
    <row r="20" spans="2:5" ht="12.75">
      <c r="B20" s="23" t="s">
        <v>30</v>
      </c>
      <c r="C20" s="8">
        <f>C15+C17+C18</f>
        <v>0</v>
      </c>
      <c r="D20" s="8">
        <f>D15+D17+D18</f>
        <v>330086000</v>
      </c>
      <c r="E20" s="8">
        <f>E15+E18</f>
        <v>330086000</v>
      </c>
    </row>
  </sheetData>
  <mergeCells count="1">
    <mergeCell ref="B2:E2"/>
  </mergeCells>
  <pageMargins left="0.7" right="0.7" top="0.75" bottom="0.75" header="0.3" footer="0.3"/>
  <pageSetup paperSize="12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1:E20"/>
  <sheetViews>
    <sheetView showGridLines="0" workbookViewId="0">
      <selection activeCell="B4" sqref="B4:E20"/>
    </sheetView>
  </sheetViews>
  <sheetFormatPr defaultColWidth="11.42578125" defaultRowHeight="12"/>
  <cols>
    <col min="1" max="1" width="2.42578125" style="1" customWidth="1"/>
    <col min="2" max="2" width="23.85546875" style="1" customWidth="1"/>
    <col min="3" max="3" width="16.7109375" style="1" customWidth="1"/>
    <col min="4" max="4" width="17" style="1" customWidth="1"/>
    <col min="5" max="5" width="16" style="1" customWidth="1"/>
    <col min="6" max="16384" width="11.42578125" style="1"/>
  </cols>
  <sheetData>
    <row r="1" spans="2:5" ht="7.5" customHeight="1"/>
    <row r="2" spans="2:5" ht="38.25" customHeight="1">
      <c r="B2" s="103" t="str">
        <f>"Declaracion de importación con formulario No. "&amp;'consolidado completo'!A9&amp;" del "&amp;'consolidado completo'!B9&amp;" Autoadhesivo No. "&amp;'consolidado completo'!C9</f>
        <v>Declaracion de importación con formulario No. 482022000286035 del 11/05/2022 Autoadhesivo No. 92482201700050</v>
      </c>
      <c r="C2" s="103"/>
      <c r="D2" s="103"/>
      <c r="E2" s="103"/>
    </row>
    <row r="3" spans="2:5" ht="6.75" customHeight="1"/>
    <row r="4" spans="2:5" ht="12.75">
      <c r="B4" s="2" t="s">
        <v>150</v>
      </c>
      <c r="C4" s="2" t="s">
        <v>16</v>
      </c>
      <c r="D4" s="2" t="s">
        <v>17</v>
      </c>
      <c r="E4" s="2" t="s">
        <v>18</v>
      </c>
    </row>
    <row r="5" spans="2:5" ht="12.75">
      <c r="B5" s="3" t="s">
        <v>14</v>
      </c>
      <c r="C5" s="4">
        <f>'consolidado completo'!N9</f>
        <v>4086.08</v>
      </c>
      <c r="D5" s="4">
        <f>C5</f>
        <v>4086.08</v>
      </c>
      <c r="E5" s="3"/>
    </row>
    <row r="6" spans="2:5" ht="12.75">
      <c r="B6" s="3" t="s">
        <v>15</v>
      </c>
      <c r="C6" s="9" t="str">
        <f>'consolidado completo'!O9</f>
        <v>C108</v>
      </c>
      <c r="D6" s="9" t="s">
        <v>151</v>
      </c>
      <c r="E6" s="3"/>
    </row>
    <row r="7" spans="2:5" ht="12.75">
      <c r="B7" s="3" t="s">
        <v>20</v>
      </c>
      <c r="C7" s="9" t="str">
        <f>'consolidado completo'!P9</f>
        <v>3001.90.10.00</v>
      </c>
      <c r="D7" s="16" t="str">
        <f>'consolidado completo'!AD9</f>
        <v>3004.90.29.00</v>
      </c>
      <c r="E7" s="3"/>
    </row>
    <row r="8" spans="2:5" ht="12.75">
      <c r="B8" s="3" t="s">
        <v>152</v>
      </c>
      <c r="C8" s="4">
        <f>'consolidado completo'!G9</f>
        <v>1005390.23</v>
      </c>
      <c r="D8" s="4">
        <f>C8</f>
        <v>1005390.23</v>
      </c>
      <c r="E8" s="4">
        <f>D8-C8</f>
        <v>0</v>
      </c>
    </row>
    <row r="9" spans="2:5" ht="25.5">
      <c r="B9" s="5" t="s">
        <v>11</v>
      </c>
      <c r="C9" s="4">
        <f>'consolidado completo'!K9</f>
        <v>16203.77</v>
      </c>
      <c r="D9" s="4">
        <f>C9</f>
        <v>16203.77</v>
      </c>
      <c r="E9" s="3"/>
    </row>
    <row r="10" spans="2:5" ht="12.75">
      <c r="B10" s="3" t="s">
        <v>153</v>
      </c>
      <c r="C10" s="15">
        <f>'consolidado completo'!L9</f>
        <v>0</v>
      </c>
      <c r="D10" s="3">
        <v>0</v>
      </c>
      <c r="E10" s="3"/>
    </row>
    <row r="11" spans="2:5" ht="12.75">
      <c r="B11" s="3" t="s">
        <v>154</v>
      </c>
      <c r="C11" s="4">
        <f>C8+C9</f>
        <v>1021594</v>
      </c>
      <c r="D11" s="4">
        <f>D8+D9</f>
        <v>1021594</v>
      </c>
      <c r="E11" s="4">
        <f>D11-C11</f>
        <v>0</v>
      </c>
    </row>
    <row r="12" spans="2:5" ht="12.75">
      <c r="B12" s="3" t="s">
        <v>155</v>
      </c>
      <c r="C12" s="6">
        <f>'consolidado completo'!Q9</f>
        <v>0</v>
      </c>
      <c r="D12" s="6">
        <f>'consolidado completo'!W9</f>
        <v>0.1</v>
      </c>
      <c r="E12" s="3"/>
    </row>
    <row r="13" spans="2:5" ht="12.75">
      <c r="B13" s="3" t="s">
        <v>156</v>
      </c>
      <c r="C13" s="6">
        <f>'consolidado completo'!R9</f>
        <v>0</v>
      </c>
      <c r="D13" s="6">
        <f>'consolidado completo'!X9</f>
        <v>0</v>
      </c>
      <c r="E13" s="3"/>
    </row>
    <row r="14" spans="2:5" ht="12.75">
      <c r="B14" s="3" t="s">
        <v>23</v>
      </c>
      <c r="C14" s="7">
        <f>C11*C5</f>
        <v>4174314811.52</v>
      </c>
      <c r="D14" s="7">
        <f>D11*D5</f>
        <v>4174314811.52</v>
      </c>
      <c r="E14" s="7">
        <f>D14-C14</f>
        <v>0</v>
      </c>
    </row>
    <row r="15" spans="2:5" ht="12.75">
      <c r="B15" s="3" t="s">
        <v>24</v>
      </c>
      <c r="C15" s="7">
        <f>MROUND((C14*C12),1000)</f>
        <v>0</v>
      </c>
      <c r="D15" s="7">
        <f>MROUND((D14*D12),1000)</f>
        <v>417431000</v>
      </c>
      <c r="E15" s="8">
        <f>D15</f>
        <v>417431000</v>
      </c>
    </row>
    <row r="16" spans="2:5" ht="12.75">
      <c r="B16" s="3" t="s">
        <v>25</v>
      </c>
      <c r="C16" s="7">
        <f>C14+C15</f>
        <v>4174314811.52</v>
      </c>
      <c r="D16" s="7">
        <f>D14+D15</f>
        <v>4591745811.5200005</v>
      </c>
      <c r="E16" s="3"/>
    </row>
    <row r="17" spans="2:5" ht="12.75">
      <c r="B17" s="3" t="s">
        <v>26</v>
      </c>
      <c r="C17" s="7">
        <f>MROUND((C16*C13),1000)</f>
        <v>0</v>
      </c>
      <c r="D17" s="7">
        <f>MROUND((D16*D13),1000)</f>
        <v>0</v>
      </c>
      <c r="E17" s="8">
        <f>D17-C17</f>
        <v>0</v>
      </c>
    </row>
    <row r="18" spans="2:5" ht="12.75">
      <c r="B18" s="3" t="s">
        <v>28</v>
      </c>
      <c r="C18" s="3">
        <v>0</v>
      </c>
      <c r="D18" s="7">
        <f>MROUND(((E15+E17)*10%),1000)</f>
        <v>41743000</v>
      </c>
      <c r="E18" s="8">
        <f>D18-C18</f>
        <v>41743000</v>
      </c>
    </row>
    <row r="19" spans="2:5" ht="12.75">
      <c r="B19" s="3"/>
      <c r="C19" s="3"/>
      <c r="D19" s="7"/>
      <c r="E19" s="7"/>
    </row>
    <row r="20" spans="2:5" ht="12.75">
      <c r="B20" s="23" t="s">
        <v>30</v>
      </c>
      <c r="C20" s="8">
        <f>C15+C17+C18</f>
        <v>0</v>
      </c>
      <c r="D20" s="8">
        <f>D15+D17+D18</f>
        <v>459174000</v>
      </c>
      <c r="E20" s="8">
        <f>E15+E18</f>
        <v>459174000</v>
      </c>
    </row>
  </sheetData>
  <mergeCells count="1">
    <mergeCell ref="B2:E2"/>
  </mergeCells>
  <pageMargins left="0.7" right="0.7" top="0.75" bottom="0.75" header="0.3" footer="0.3"/>
  <pageSetup paperSize="12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0E8BEAC33355F4AB65E30435B9D8C03" ma:contentTypeVersion="15" ma:contentTypeDescription="Crear nuevo documento." ma:contentTypeScope="" ma:versionID="711d31ae19e9f9013e4277ac08c7b404">
  <xsd:schema xmlns:xsd="http://www.w3.org/2001/XMLSchema" xmlns:xs="http://www.w3.org/2001/XMLSchema" xmlns:p="http://schemas.microsoft.com/office/2006/metadata/properties" xmlns:ns2="69670e6f-c4e0-4c09-9c08-ba81bb3840f9" xmlns:ns3="c32f87b9-3e91-4ce4-bf12-7a996838c763" targetNamespace="http://schemas.microsoft.com/office/2006/metadata/properties" ma:root="true" ma:fieldsID="4c7627e824d2997a64663ce6326bf2b0" ns2:_="" ns3:_="">
    <xsd:import namespace="69670e6f-c4e0-4c09-9c08-ba81bb3840f9"/>
    <xsd:import namespace="c32f87b9-3e91-4ce4-bf12-7a996838c76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9670e6f-c4e0-4c09-9c08-ba81bb3840f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Etiquetas de imagen" ma:readOnly="false" ma:fieldId="{5cf76f15-5ced-4ddc-b409-7134ff3c332f}" ma:taxonomyMulti="true" ma:sspId="fb2a11dd-44d7-4e65-9a21-858468f226e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2f87b9-3e91-4ce4-bf12-7a996838c763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7" nillable="true" ma:displayName="Taxonomy Catch All Column" ma:hidden="true" ma:list="{84bb72d1-f37e-461a-8b8e-6aa8e39606dd}" ma:internalName="TaxCatchAll" ma:showField="CatchAllData" ma:web="c32f87b9-3e91-4ce4-bf12-7a996838c76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9670e6f-c4e0-4c09-9c08-ba81bb3840f9">
      <Terms xmlns="http://schemas.microsoft.com/office/infopath/2007/PartnerControls"/>
    </lcf76f155ced4ddcb4097134ff3c332f>
    <TaxCatchAll xmlns="c32f87b9-3e91-4ce4-bf12-7a996838c76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68A7818-E95C-4365-BD36-19C2EB893C7B}"/>
</file>

<file path=customXml/itemProps2.xml><?xml version="1.0" encoding="utf-8"?>
<ds:datastoreItem xmlns:ds="http://schemas.openxmlformats.org/officeDocument/2006/customXml" ds:itemID="{C9DFC581-D0D9-4F33-A784-A0D7DB5915F3}"/>
</file>

<file path=customXml/itemProps3.xml><?xml version="1.0" encoding="utf-8"?>
<ds:datastoreItem xmlns:ds="http://schemas.openxmlformats.org/officeDocument/2006/customXml" ds:itemID="{AECF78C3-34DB-41C9-9ACD-1FB1FD4633D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Paula Tatiana Arevalo Velez</dc:creator>
  <cp:keywords/>
  <dc:description/>
  <cp:lastModifiedBy>Paula Tatiana Arevalo Velez</cp:lastModifiedBy>
  <cp:revision/>
  <dcterms:created xsi:type="dcterms:W3CDTF">2024-09-09T17:19:18Z</dcterms:created>
  <dcterms:modified xsi:type="dcterms:W3CDTF">2024-11-25T14:13:50Z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0x010100A0E8BEAC33355F4AB65E30435B9D8C03</vt:lpwstr>
  </property>
  <property fmtid="{D5CDD505-2E9C-101B-9397-08002B2CF9AE}" pid="3" name="MediaServiceImageTags">
    <vt:lpwstr/>
  </property>
</Properties>
</file>