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vorozco\Downloads\"/>
    </mc:Choice>
  </mc:AlternateContent>
  <xr:revisionPtr revIDLastSave="0" documentId="13_ncr:1_{FCFD6A95-14B6-445F-8C31-595974B45887}" xr6:coauthVersionLast="47" xr6:coauthVersionMax="47" xr10:uidLastSave="{00000000-0000-0000-0000-000000000000}"/>
  <bookViews>
    <workbookView xWindow="-120" yWindow="-120" windowWidth="24240" windowHeight="13020" xr2:uid="{0A5911B2-FDFA-4E63-83E2-05B5FB099AE4}"/>
  </bookViews>
  <sheets>
    <sheet name="Liquidación objetiva"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0" i="1" l="1"/>
  <c r="E64" i="1"/>
  <c r="E66" i="1" s="1"/>
  <c r="E69" i="1" s="1"/>
  <c r="M51" i="1"/>
  <c r="M50" i="1"/>
  <c r="D62" i="1"/>
  <c r="E62" i="1" s="1"/>
  <c r="E50" i="1"/>
  <c r="D50" i="1"/>
  <c r="D19" i="1"/>
  <c r="C50" i="1"/>
  <c r="M53" i="1"/>
  <c r="E32" i="1"/>
  <c r="E36" i="1"/>
  <c r="D31" i="1"/>
  <c r="D29" i="1"/>
  <c r="E29" i="1" s="1"/>
  <c r="D25" i="1"/>
  <c r="D23" i="1"/>
  <c r="E23" i="1" s="1"/>
  <c r="E24" i="1"/>
  <c r="D12" i="1"/>
  <c r="D63" i="1"/>
  <c r="E63" i="1" s="1"/>
  <c r="J53" i="1"/>
  <c r="C44" i="1" l="1"/>
  <c r="C43" i="1"/>
  <c r="F41" i="1"/>
  <c r="G41" i="1" s="1"/>
  <c r="C45" i="1" s="1"/>
  <c r="D45" i="1" l="1"/>
  <c r="D46" i="1" s="1"/>
  <c r="D35" i="1" l="1"/>
  <c r="E35" i="1" s="1"/>
  <c r="F28" i="1"/>
  <c r="E30" i="1" s="1"/>
  <c r="E31" i="1"/>
  <c r="K56" i="1" s="1"/>
  <c r="E25" i="1"/>
  <c r="E26" i="1" s="1"/>
  <c r="E19" i="1"/>
  <c r="E20" i="1" s="1"/>
</calcChain>
</file>

<file path=xl/sharedStrings.xml><?xml version="1.0" encoding="utf-8"?>
<sst xmlns="http://schemas.openxmlformats.org/spreadsheetml/2006/main" count="91" uniqueCount="61">
  <si>
    <t>Pretensiones demanda</t>
  </si>
  <si>
    <t xml:space="preserve">Concepto </t>
  </si>
  <si>
    <t>Desde</t>
  </si>
  <si>
    <t>Hasta</t>
  </si>
  <si>
    <t>Valor</t>
  </si>
  <si>
    <t>Vacaciones</t>
  </si>
  <si>
    <t>Prima de servicios</t>
  </si>
  <si>
    <t>Cesantias</t>
  </si>
  <si>
    <t>Int. Cesantias</t>
  </si>
  <si>
    <t>Aportes a pensión</t>
  </si>
  <si>
    <t>Ind. Art. 64</t>
  </si>
  <si>
    <t>Ind. Art. 65</t>
  </si>
  <si>
    <t>Sanción art. 99 Ley 50</t>
  </si>
  <si>
    <t xml:space="preserve">Total </t>
  </si>
  <si>
    <t>Liquidación objetiva de pretensiones</t>
  </si>
  <si>
    <t>15 dias</t>
  </si>
  <si>
    <t>DESDE</t>
  </si>
  <si>
    <t>HASTA</t>
  </si>
  <si>
    <t>SALARIO</t>
  </si>
  <si>
    <t>DÍAS</t>
  </si>
  <si>
    <t>VACACIONES</t>
  </si>
  <si>
    <t>?</t>
  </si>
  <si>
    <t>TOTAL ADEUDADO</t>
  </si>
  <si>
    <t>SALARIO + AUX TRANS</t>
  </si>
  <si>
    <t>CESANTÍAS</t>
  </si>
  <si>
    <t>INTERESES</t>
  </si>
  <si>
    <t xml:space="preserve">Obra un pago por concepto de intereses a las cesantías de $ 121.797, es decir, que sí se pagó los int del año 2021, se puede observar en el desprendible de nomina. </t>
  </si>
  <si>
    <t>PRIMA</t>
  </si>
  <si>
    <t>INDEMNIZACIÓN ARTÍCULO 64 DEL C.S.T.</t>
  </si>
  <si>
    <t>AÑO</t>
  </si>
  <si>
    <t>MES</t>
  </si>
  <si>
    <t>DÍA</t>
  </si>
  <si>
    <t>Tiempo Laborado en:</t>
  </si>
  <si>
    <t>Fecha de Terminación:</t>
  </si>
  <si>
    <t>Días</t>
  </si>
  <si>
    <t>Años</t>
  </si>
  <si>
    <t>Fecha de Ingreso:</t>
  </si>
  <si>
    <t>Ingreso Mensual:</t>
  </si>
  <si>
    <t>Ingreso Diario:</t>
  </si>
  <si>
    <t>Indemnización primer año</t>
  </si>
  <si>
    <t>Indemnización años adicionales:</t>
  </si>
  <si>
    <t>Total Indemnizacón:</t>
  </si>
  <si>
    <t>Diferencias entre lo pagado y lo que realmente se debió pagar</t>
  </si>
  <si>
    <t>INDEMNIZACIÓN ARTÍCULO 65 DEL C.S.T.</t>
  </si>
  <si>
    <t>Liq. Objetiva</t>
  </si>
  <si>
    <t xml:space="preserve">Desde </t>
  </si>
  <si>
    <t xml:space="preserve">Hasta </t>
  </si>
  <si>
    <t>Salario diario</t>
  </si>
  <si>
    <t>Total</t>
  </si>
  <si>
    <t>Concepto</t>
  </si>
  <si>
    <t>Intereses</t>
  </si>
  <si>
    <t>Prima</t>
  </si>
  <si>
    <t xml:space="preserve">Diferencia: </t>
  </si>
  <si>
    <t>*Nota: La idea es efectuar el pago de $596.499 con el objetivo de frenar la indemnización prevista en el artículo 65 del CST ya que dicha sanción corre de forma diaria hasta que se haga efectivo el pago de los salarios y prestaciones sociales adedudadas. No se incluye la diferencia por vacacaciones ya que dicho concepto no tiene la connotación de prestación social</t>
  </si>
  <si>
    <t>SANCIÓN POR NO CONSIGNACIÓN DE CESANTÍAS</t>
  </si>
  <si>
    <t>SANCIÓN</t>
  </si>
  <si>
    <t>Total prestaciones e indem.</t>
  </si>
  <si>
    <t>Total más aportes a pensión</t>
  </si>
  <si>
    <t>Total liq. Objetiva</t>
  </si>
  <si>
    <t xml:space="preserve">Liq. Objetiva (-) lo pagado por el empleador: </t>
  </si>
  <si>
    <t>Pagado en la liq. definitiva (08/11/2022)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</si>
</sst>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_-&quot;$&quot;\ * #,##0_-;\-&quot;$&quot;\ * #,##0_-;_-&quot;$&quot;\ * &quot;-&quot;??_-;_-@_-"/>
  </numFmts>
  <fonts count="13" x14ac:knownFonts="1">
    <font>
      <sz val="11"/>
      <color theme="1"/>
      <name val="Aptos Narrow"/>
      <family val="2"/>
      <scheme val="minor"/>
    </font>
    <font>
      <sz val="11"/>
      <color theme="1"/>
      <name val="Aptos Narrow"/>
      <family val="2"/>
      <scheme val="minor"/>
    </font>
    <font>
      <b/>
      <sz val="11"/>
      <color theme="1"/>
      <name val="Aptos Narrow"/>
      <family val="2"/>
      <scheme val="minor"/>
    </font>
    <font>
      <b/>
      <sz val="9"/>
      <color theme="1"/>
      <name val="Aptos Narrow"/>
      <family val="2"/>
      <scheme val="minor"/>
    </font>
    <font>
      <sz val="9"/>
      <color theme="1"/>
      <name val="Aptos Narrow"/>
      <family val="2"/>
      <scheme val="minor"/>
    </font>
    <font>
      <b/>
      <sz val="10"/>
      <color theme="1"/>
      <name val="Aptos Narrow"/>
      <family val="2"/>
      <scheme val="minor"/>
    </font>
    <font>
      <b/>
      <sz val="8"/>
      <color theme="1"/>
      <name val="Arial"/>
      <family val="2"/>
    </font>
    <font>
      <b/>
      <u val="singleAccounting"/>
      <sz val="11"/>
      <color theme="1"/>
      <name val="Aptos Narrow"/>
      <family val="2"/>
      <scheme val="minor"/>
    </font>
    <font>
      <b/>
      <u/>
      <sz val="11"/>
      <color theme="1"/>
      <name val="Aptos Narrow"/>
      <family val="2"/>
      <scheme val="minor"/>
    </font>
    <font>
      <sz val="10"/>
      <name val="Aptos Narrow"/>
      <family val="2"/>
    </font>
    <font>
      <b/>
      <sz val="10"/>
      <name val="Aptos Narrow"/>
      <family val="2"/>
    </font>
    <font>
      <b/>
      <sz val="10"/>
      <color theme="1"/>
      <name val="Aptos Narrow"/>
      <family val="2"/>
    </font>
    <font>
      <sz val="10"/>
      <color theme="1"/>
      <name val="Aptos Narrow"/>
      <family val="2"/>
    </font>
  </fonts>
  <fills count="7">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3" tint="0.89999084444715716"/>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1">
    <xf numFmtId="0" fontId="0" fillId="0" borderId="0" xfId="0"/>
    <xf numFmtId="14" fontId="0" fillId="0" borderId="0" xfId="0" applyNumberFormat="1"/>
    <xf numFmtId="0" fontId="0" fillId="0" borderId="2" xfId="0" applyBorder="1"/>
    <xf numFmtId="14" fontId="0" fillId="0" borderId="2" xfId="0" applyNumberFormat="1" applyBorder="1"/>
    <xf numFmtId="44" fontId="0" fillId="0" borderId="2" xfId="2" applyFont="1" applyBorder="1"/>
    <xf numFmtId="0" fontId="3" fillId="0" borderId="2" xfId="0" applyFont="1" applyBorder="1" applyAlignment="1">
      <alignment horizontal="center"/>
    </xf>
    <xf numFmtId="164" fontId="3" fillId="5" borderId="2" xfId="1" applyNumberFormat="1" applyFont="1" applyFill="1" applyBorder="1" applyAlignment="1">
      <alignment horizontal="center"/>
    </xf>
    <xf numFmtId="14" fontId="4" fillId="0" borderId="2" xfId="0" applyNumberFormat="1" applyFont="1" applyBorder="1"/>
    <xf numFmtId="164" fontId="4" fillId="0" borderId="2" xfId="1" applyNumberFormat="1" applyFont="1" applyBorder="1"/>
    <xf numFmtId="43" fontId="0" fillId="0" borderId="0" xfId="0" applyNumberFormat="1"/>
    <xf numFmtId="164" fontId="4" fillId="0" borderId="2" xfId="1" applyNumberFormat="1" applyFont="1" applyFill="1" applyBorder="1"/>
    <xf numFmtId="164" fontId="3" fillId="4" borderId="2" xfId="1" applyNumberFormat="1" applyFont="1" applyFill="1" applyBorder="1"/>
    <xf numFmtId="0" fontId="4" fillId="0" borderId="0" xfId="0" applyFont="1"/>
    <xf numFmtId="166" fontId="0" fillId="0" borderId="0" xfId="2" applyNumberFormat="1" applyFont="1"/>
    <xf numFmtId="166" fontId="0" fillId="0" borderId="2" xfId="2" applyNumberFormat="1" applyFont="1" applyBorder="1"/>
    <xf numFmtId="166" fontId="0" fillId="4" borderId="2" xfId="0" applyNumberFormat="1" applyFill="1" applyBorder="1"/>
    <xf numFmtId="0" fontId="5" fillId="0" borderId="0" xfId="0" applyFont="1"/>
    <xf numFmtId="0" fontId="2" fillId="0" borderId="2" xfId="0" applyFont="1" applyBorder="1"/>
    <xf numFmtId="166" fontId="0" fillId="4" borderId="2" xfId="2" applyNumberFormat="1" applyFont="1" applyFill="1" applyBorder="1" applyAlignment="1">
      <alignment wrapText="1"/>
    </xf>
    <xf numFmtId="164" fontId="0" fillId="0" borderId="0" xfId="0" applyNumberFormat="1"/>
    <xf numFmtId="44" fontId="0" fillId="0" borderId="0" xfId="2" applyFont="1"/>
    <xf numFmtId="44" fontId="0" fillId="0" borderId="0" xfId="0" applyNumberFormat="1"/>
    <xf numFmtId="0" fontId="3" fillId="0" borderId="0" xfId="0" applyFont="1" applyAlignment="1">
      <alignment wrapText="1"/>
    </xf>
    <xf numFmtId="166" fontId="0" fillId="0" borderId="0" xfId="2" applyNumberFormat="1" applyFont="1" applyBorder="1"/>
    <xf numFmtId="166" fontId="0" fillId="0" borderId="0" xfId="0" applyNumberFormat="1"/>
    <xf numFmtId="0" fontId="3" fillId="0" borderId="0" xfId="0" applyFont="1" applyAlignment="1">
      <alignment horizontal="center" vertical="center" wrapText="1"/>
    </xf>
    <xf numFmtId="166" fontId="7" fillId="6" borderId="0" xfId="0" applyNumberFormat="1" applyFont="1" applyFill="1"/>
    <xf numFmtId="0" fontId="6" fillId="0" borderId="0" xfId="0" applyFont="1"/>
    <xf numFmtId="14" fontId="5" fillId="0" borderId="0" xfId="0" applyNumberFormat="1" applyFont="1" applyAlignment="1">
      <alignment wrapText="1"/>
    </xf>
    <xf numFmtId="164" fontId="3" fillId="4" borderId="3" xfId="1" applyNumberFormat="1" applyFont="1" applyFill="1" applyBorder="1"/>
    <xf numFmtId="164" fontId="4" fillId="0" borderId="0" xfId="1" applyNumberFormat="1" applyFont="1" applyBorder="1"/>
    <xf numFmtId="2" fontId="0" fillId="0" borderId="0" xfId="0" applyNumberFormat="1"/>
    <xf numFmtId="1" fontId="0" fillId="0" borderId="2" xfId="0" applyNumberFormat="1" applyBorder="1"/>
    <xf numFmtId="14" fontId="3" fillId="0" borderId="0" xfId="0" applyNumberFormat="1" applyFont="1" applyAlignment="1">
      <alignment wrapText="1"/>
    </xf>
    <xf numFmtId="164" fontId="0" fillId="4" borderId="2" xfId="0" applyNumberFormat="1" applyFill="1" applyBorder="1"/>
    <xf numFmtId="164" fontId="2" fillId="0" borderId="2" xfId="0" applyNumberFormat="1" applyFont="1" applyBorder="1"/>
    <xf numFmtId="164" fontId="7" fillId="3" borderId="2" xfId="0" applyNumberFormat="1" applyFont="1" applyFill="1" applyBorder="1"/>
    <xf numFmtId="0" fontId="0" fillId="5" borderId="0" xfId="0" applyFill="1" applyAlignment="1">
      <alignment horizontal="center" wrapText="1"/>
    </xf>
    <xf numFmtId="0" fontId="2" fillId="6" borderId="0" xfId="0" applyFont="1" applyFill="1" applyAlignment="1">
      <alignment horizontal="center"/>
    </xf>
    <xf numFmtId="0" fontId="6" fillId="5" borderId="2" xfId="0" applyFont="1" applyFill="1" applyBorder="1" applyAlignment="1">
      <alignment horizontal="center"/>
    </xf>
    <xf numFmtId="0" fontId="8" fillId="5" borderId="0" xfId="0" applyFont="1" applyFill="1" applyAlignment="1">
      <alignment horizontal="center"/>
    </xf>
    <xf numFmtId="0" fontId="3" fillId="0" borderId="2" xfId="0" applyFont="1" applyBorder="1" applyAlignment="1">
      <alignment horizontal="center"/>
    </xf>
    <xf numFmtId="0" fontId="3" fillId="0" borderId="0" xfId="0" applyFont="1" applyAlignment="1">
      <alignment horizontal="center" wrapText="1"/>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0" fillId="0" borderId="0" xfId="0" applyAlignment="1">
      <alignment horizontal="center"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1" xfId="0" applyFont="1" applyFill="1" applyBorder="1" applyAlignment="1">
      <alignment horizontal="center"/>
    </xf>
    <xf numFmtId="0" fontId="2" fillId="0" borderId="2" xfId="0" applyFont="1" applyBorder="1" applyAlignment="1">
      <alignment horizontal="center" vertical="center"/>
    </xf>
    <xf numFmtId="0" fontId="9" fillId="0" borderId="3" xfId="0" applyFont="1" applyBorder="1" applyAlignment="1">
      <alignment horizontal="center"/>
    </xf>
    <xf numFmtId="0" fontId="9" fillId="0" borderId="5" xfId="0" applyFont="1" applyBorder="1" applyAlignment="1">
      <alignment horizontal="center"/>
    </xf>
    <xf numFmtId="0" fontId="10" fillId="0" borderId="6" xfId="0" applyFont="1" applyBorder="1" applyAlignment="1">
      <alignment horizontal="center"/>
    </xf>
    <xf numFmtId="0" fontId="11" fillId="0" borderId="7"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10" fillId="5" borderId="2" xfId="0" applyFont="1" applyFill="1" applyBorder="1" applyAlignment="1">
      <alignment horizontal="center"/>
    </xf>
    <xf numFmtId="165" fontId="10" fillId="5" borderId="2" xfId="0" applyNumberFormat="1" applyFont="1" applyFill="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3" fontId="9" fillId="0" borderId="2" xfId="0" applyNumberFormat="1" applyFont="1" applyBorder="1" applyAlignment="1">
      <alignment horizontal="center"/>
    </xf>
    <xf numFmtId="2" fontId="9" fillId="0" borderId="2" xfId="0" applyNumberFormat="1" applyFont="1" applyBorder="1" applyAlignment="1">
      <alignment horizontal="center"/>
    </xf>
    <xf numFmtId="8" fontId="9" fillId="0" borderId="2" xfId="0" applyNumberFormat="1" applyFont="1" applyBorder="1" applyAlignment="1">
      <alignment horizontal="center"/>
    </xf>
    <xf numFmtId="8" fontId="10" fillId="0" borderId="2" xfId="0" applyNumberFormat="1" applyFont="1" applyBorder="1" applyAlignment="1">
      <alignment horizontal="center"/>
    </xf>
    <xf numFmtId="2" fontId="10" fillId="0" borderId="6" xfId="0" applyNumberFormat="1" applyFont="1" applyBorder="1" applyAlignment="1">
      <alignment horizontal="center"/>
    </xf>
    <xf numFmtId="0" fontId="10" fillId="0" borderId="3" xfId="0" applyFont="1" applyBorder="1" applyAlignment="1">
      <alignment horizontal="center"/>
    </xf>
    <xf numFmtId="0" fontId="10" fillId="0" borderId="5" xfId="0" applyFont="1" applyBorder="1" applyAlignment="1">
      <alignment horizontal="center"/>
    </xf>
    <xf numFmtId="0" fontId="10" fillId="0" borderId="2" xfId="0" applyFont="1" applyBorder="1"/>
    <xf numFmtId="8" fontId="10" fillId="4" borderId="2" xfId="0" applyNumberFormat="1" applyFont="1" applyFill="1" applyBorder="1" applyAlignment="1">
      <alignment horizontal="center"/>
    </xf>
    <xf numFmtId="0" fontId="2" fillId="6" borderId="0" xfId="0" applyFont="1" applyFill="1" applyAlignment="1">
      <alignment horizontal="center" wrapText="1"/>
    </xf>
    <xf numFmtId="164" fontId="11" fillId="5" borderId="3" xfId="1" applyNumberFormat="1" applyFont="1" applyFill="1" applyBorder="1" applyAlignment="1">
      <alignment horizontal="center"/>
    </xf>
    <xf numFmtId="164" fontId="11" fillId="5" borderId="4" xfId="1" applyNumberFormat="1" applyFont="1" applyFill="1" applyBorder="1" applyAlignment="1">
      <alignment horizontal="center"/>
    </xf>
    <xf numFmtId="164" fontId="11" fillId="5" borderId="5" xfId="1" applyNumberFormat="1" applyFont="1" applyFill="1" applyBorder="1" applyAlignment="1">
      <alignment horizontal="center"/>
    </xf>
    <xf numFmtId="0" fontId="11" fillId="0" borderId="2" xfId="0" applyFont="1" applyBorder="1" applyAlignment="1">
      <alignment horizontal="center"/>
    </xf>
    <xf numFmtId="164" fontId="11" fillId="0" borderId="2" xfId="1" applyNumberFormat="1" applyFont="1" applyBorder="1" applyAlignment="1">
      <alignment horizontal="center"/>
    </xf>
    <xf numFmtId="14" fontId="12" fillId="0" borderId="2" xfId="0" applyNumberFormat="1" applyFont="1" applyBorder="1" applyAlignment="1">
      <alignment horizontal="center"/>
    </xf>
    <xf numFmtId="164" fontId="12" fillId="0" borderId="2" xfId="1" applyNumberFormat="1" applyFont="1" applyBorder="1"/>
    <xf numFmtId="164" fontId="11" fillId="4" borderId="2" xfId="1" applyNumberFormat="1" applyFont="1" applyFill="1" applyBorder="1"/>
    <xf numFmtId="0" fontId="2" fillId="0" borderId="2" xfId="0" applyFont="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xdr:row>
      <xdr:rowOff>171450</xdr:rowOff>
    </xdr:from>
    <xdr:to>
      <xdr:col>10</xdr:col>
      <xdr:colOff>1031875</xdr:colOff>
      <xdr:row>11</xdr:row>
      <xdr:rowOff>85725</xdr:rowOff>
    </xdr:to>
    <xdr:pic>
      <xdr:nvPicPr>
        <xdr:cNvPr id="2" name="Imagen 1">
          <a:extLst>
            <a:ext uri="{FF2B5EF4-FFF2-40B4-BE49-F238E27FC236}">
              <a16:creationId xmlns:a16="http://schemas.microsoft.com/office/drawing/2014/main" id="{FA8663E9-DF7C-4B59-C5A7-4BE827485D2D}"/>
            </a:ext>
          </a:extLst>
        </xdr:cNvPr>
        <xdr:cNvPicPr>
          <a:picLocks noChangeAspect="1"/>
        </xdr:cNvPicPr>
      </xdr:nvPicPr>
      <xdr:blipFill>
        <a:blip xmlns:r="http://schemas.openxmlformats.org/officeDocument/2006/relationships" r:embed="rId1"/>
        <a:stretch>
          <a:fillRect/>
        </a:stretch>
      </xdr:blipFill>
      <xdr:spPr>
        <a:xfrm>
          <a:off x="6686550" y="361950"/>
          <a:ext cx="6118225" cy="1819275"/>
        </a:xfrm>
        <a:prstGeom prst="rect">
          <a:avLst/>
        </a:prstGeom>
      </xdr:spPr>
    </xdr:pic>
    <xdr:clientData/>
  </xdr:twoCellAnchor>
  <xdr:twoCellAnchor>
    <xdr:from>
      <xdr:col>5</xdr:col>
      <xdr:colOff>447675</xdr:colOff>
      <xdr:row>48</xdr:row>
      <xdr:rowOff>9525</xdr:rowOff>
    </xdr:from>
    <xdr:to>
      <xdr:col>7</xdr:col>
      <xdr:colOff>447675</xdr:colOff>
      <xdr:row>49</xdr:row>
      <xdr:rowOff>76200</xdr:rowOff>
    </xdr:to>
    <xdr:sp macro="" textlink="">
      <xdr:nvSpPr>
        <xdr:cNvPr id="3" name="Flecha: a la derecha 2">
          <a:extLst>
            <a:ext uri="{FF2B5EF4-FFF2-40B4-BE49-F238E27FC236}">
              <a16:creationId xmlns:a16="http://schemas.microsoft.com/office/drawing/2014/main" id="{9BE05EB9-D9B1-1F79-F5E5-E4B349F3288E}"/>
            </a:ext>
          </a:extLst>
        </xdr:cNvPr>
        <xdr:cNvSpPr/>
      </xdr:nvSpPr>
      <xdr:spPr>
        <a:xfrm>
          <a:off x="7124700" y="9296400"/>
          <a:ext cx="1638300" cy="4191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kern="1200"/>
        </a:p>
      </xdr:txBody>
    </xdr:sp>
    <xdr:clientData/>
  </xdr:twoCellAnchor>
  <xdr:twoCellAnchor>
    <xdr:from>
      <xdr:col>10</xdr:col>
      <xdr:colOff>0</xdr:colOff>
      <xdr:row>53</xdr:row>
      <xdr:rowOff>9525</xdr:rowOff>
    </xdr:from>
    <xdr:to>
      <xdr:col>10</xdr:col>
      <xdr:colOff>390525</xdr:colOff>
      <xdr:row>54</xdr:row>
      <xdr:rowOff>152400</xdr:rowOff>
    </xdr:to>
    <xdr:cxnSp macro="">
      <xdr:nvCxnSpPr>
        <xdr:cNvPr id="5" name="Conector recto de flecha 4">
          <a:extLst>
            <a:ext uri="{FF2B5EF4-FFF2-40B4-BE49-F238E27FC236}">
              <a16:creationId xmlns:a16="http://schemas.microsoft.com/office/drawing/2014/main" id="{DBD69A72-65A8-0791-0D03-B753CEF50BDC}"/>
            </a:ext>
          </a:extLst>
        </xdr:cNvPr>
        <xdr:cNvCxnSpPr/>
      </xdr:nvCxnSpPr>
      <xdr:spPr>
        <a:xfrm>
          <a:off x="11772900" y="10306050"/>
          <a:ext cx="390525" cy="33337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9525</xdr:colOff>
      <xdr:row>52</xdr:row>
      <xdr:rowOff>180975</xdr:rowOff>
    </xdr:from>
    <xdr:to>
      <xdr:col>12</xdr:col>
      <xdr:colOff>285750</xdr:colOff>
      <xdr:row>55</xdr:row>
      <xdr:rowOff>47625</xdr:rowOff>
    </xdr:to>
    <xdr:cxnSp macro="">
      <xdr:nvCxnSpPr>
        <xdr:cNvPr id="7" name="Conector recto de flecha 6">
          <a:extLst>
            <a:ext uri="{FF2B5EF4-FFF2-40B4-BE49-F238E27FC236}">
              <a16:creationId xmlns:a16="http://schemas.microsoft.com/office/drawing/2014/main" id="{C4149B3A-4743-C21D-A53B-C2E8D5E6A223}"/>
            </a:ext>
          </a:extLst>
        </xdr:cNvPr>
        <xdr:cNvCxnSpPr/>
      </xdr:nvCxnSpPr>
      <xdr:spPr>
        <a:xfrm flipH="1">
          <a:off x="12801600" y="10953750"/>
          <a:ext cx="1038225" cy="4381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76200</xdr:colOff>
      <xdr:row>29</xdr:row>
      <xdr:rowOff>95250</xdr:rowOff>
    </xdr:from>
    <xdr:to>
      <xdr:col>5</xdr:col>
      <xdr:colOff>695325</xdr:colOff>
      <xdr:row>29</xdr:row>
      <xdr:rowOff>171450</xdr:rowOff>
    </xdr:to>
    <xdr:sp macro="" textlink="">
      <xdr:nvSpPr>
        <xdr:cNvPr id="9" name="Flecha: a la derecha 8">
          <a:extLst>
            <a:ext uri="{FF2B5EF4-FFF2-40B4-BE49-F238E27FC236}">
              <a16:creationId xmlns:a16="http://schemas.microsoft.com/office/drawing/2014/main" id="{16C9330C-1A0B-D84B-796D-B6278BE4349C}"/>
            </a:ext>
          </a:extLst>
        </xdr:cNvPr>
        <xdr:cNvSpPr/>
      </xdr:nvSpPr>
      <xdr:spPr>
        <a:xfrm>
          <a:off x="6753225" y="5876925"/>
          <a:ext cx="619125" cy="762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kern="12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71CF4-545B-459E-8904-5F6BAB9FA498}">
  <dimension ref="A1:P71"/>
  <sheetViews>
    <sheetView tabSelected="1" topLeftCell="A28" workbookViewId="0">
      <selection activeCell="F65" sqref="F65"/>
    </sheetView>
  </sheetViews>
  <sheetFormatPr baseColWidth="10" defaultColWidth="11.42578125" defaultRowHeight="15" x14ac:dyDescent="0.25"/>
  <cols>
    <col min="1" max="1" width="18.28515625" customWidth="1"/>
    <col min="3" max="3" width="18.5703125" customWidth="1"/>
    <col min="4" max="4" width="27.85546875" customWidth="1"/>
    <col min="5" max="5" width="24" customWidth="1"/>
    <col min="7" max="8" width="13.140625" bestFit="1" customWidth="1"/>
    <col min="9" max="9" width="15.5703125" customWidth="1"/>
    <col min="10" max="10" width="23.140625" customWidth="1"/>
    <col min="11" max="11" width="19.28515625" customWidth="1"/>
    <col min="12" max="12" width="13.28515625" customWidth="1"/>
    <col min="13" max="13" width="17.140625" customWidth="1"/>
    <col min="15" max="15" width="13" bestFit="1" customWidth="1"/>
  </cols>
  <sheetData>
    <row r="1" spans="1:5" x14ac:dyDescent="0.25">
      <c r="A1" s="46"/>
      <c r="B1" s="46"/>
      <c r="C1" s="46"/>
      <c r="D1" s="46"/>
      <c r="E1" s="46"/>
    </row>
    <row r="2" spans="1:5" x14ac:dyDescent="0.25">
      <c r="A2" s="50" t="s">
        <v>0</v>
      </c>
      <c r="B2" s="50"/>
      <c r="C2" s="50"/>
      <c r="D2" s="50"/>
    </row>
    <row r="3" spans="1:5" x14ac:dyDescent="0.25">
      <c r="A3" s="2" t="s">
        <v>1</v>
      </c>
      <c r="B3" s="2" t="s">
        <v>2</v>
      </c>
      <c r="C3" s="2" t="s">
        <v>3</v>
      </c>
      <c r="D3" s="2" t="s">
        <v>4</v>
      </c>
    </row>
    <row r="4" spans="1:5" x14ac:dyDescent="0.25">
      <c r="A4" s="2" t="s">
        <v>5</v>
      </c>
      <c r="B4" s="3">
        <v>44245</v>
      </c>
      <c r="C4" s="3">
        <v>44865</v>
      </c>
      <c r="D4" s="4">
        <v>814274</v>
      </c>
    </row>
    <row r="5" spans="1:5" x14ac:dyDescent="0.25">
      <c r="A5" s="2" t="s">
        <v>6</v>
      </c>
      <c r="B5" s="3">
        <v>44743</v>
      </c>
      <c r="C5" s="3">
        <v>44865</v>
      </c>
      <c r="D5" s="4">
        <v>372391</v>
      </c>
    </row>
    <row r="6" spans="1:5" x14ac:dyDescent="0.25">
      <c r="A6" s="2" t="s">
        <v>7</v>
      </c>
      <c r="B6" s="3">
        <v>43878</v>
      </c>
      <c r="C6" s="3">
        <v>44865</v>
      </c>
      <c r="D6" s="4">
        <v>2807135</v>
      </c>
    </row>
    <row r="7" spans="1:5" x14ac:dyDescent="0.25">
      <c r="A7" s="2" t="s">
        <v>8</v>
      </c>
      <c r="B7" s="3">
        <v>43878</v>
      </c>
      <c r="C7" s="3">
        <v>44865</v>
      </c>
      <c r="D7" s="4">
        <v>305615</v>
      </c>
    </row>
    <row r="8" spans="1:5" x14ac:dyDescent="0.25">
      <c r="A8" s="2" t="s">
        <v>9</v>
      </c>
      <c r="B8" s="3">
        <v>43878</v>
      </c>
      <c r="C8" s="3">
        <v>44865</v>
      </c>
      <c r="D8" s="4">
        <v>5041985</v>
      </c>
    </row>
    <row r="9" spans="1:5" x14ac:dyDescent="0.25">
      <c r="A9" s="2" t="s">
        <v>10</v>
      </c>
      <c r="B9" s="2"/>
      <c r="C9" s="2"/>
      <c r="D9" s="4">
        <v>2137037</v>
      </c>
    </row>
    <row r="10" spans="1:5" x14ac:dyDescent="0.25">
      <c r="A10" s="2" t="s">
        <v>11</v>
      </c>
      <c r="B10" s="2"/>
      <c r="C10" s="2"/>
      <c r="D10" s="4">
        <v>12733333</v>
      </c>
    </row>
    <row r="11" spans="1:5" x14ac:dyDescent="0.25">
      <c r="A11" s="2" t="s">
        <v>12</v>
      </c>
      <c r="B11" s="2"/>
      <c r="C11" s="2"/>
      <c r="D11" s="4">
        <v>20566461</v>
      </c>
    </row>
    <row r="12" spans="1:5" x14ac:dyDescent="0.25">
      <c r="A12" s="47" t="s">
        <v>13</v>
      </c>
      <c r="B12" s="48"/>
      <c r="C12" s="49"/>
      <c r="D12" s="4">
        <f>SUM(D4:D11)</f>
        <v>44778231</v>
      </c>
    </row>
    <row r="16" spans="1:5" x14ac:dyDescent="0.25">
      <c r="E16" s="9"/>
    </row>
    <row r="17" spans="1:15" x14ac:dyDescent="0.25">
      <c r="A17" s="50" t="s">
        <v>14</v>
      </c>
      <c r="B17" s="50"/>
      <c r="C17" s="50"/>
      <c r="D17" s="50"/>
      <c r="E17" s="50"/>
      <c r="G17" s="1">
        <v>43878</v>
      </c>
      <c r="H17" s="1">
        <v>44244</v>
      </c>
      <c r="I17" t="s">
        <v>15</v>
      </c>
    </row>
    <row r="18" spans="1:15" ht="15.75" customHeight="1" x14ac:dyDescent="0.25">
      <c r="A18" s="5" t="s">
        <v>16</v>
      </c>
      <c r="B18" s="5" t="s">
        <v>17</v>
      </c>
      <c r="C18" s="5" t="s">
        <v>18</v>
      </c>
      <c r="D18" s="5" t="s">
        <v>19</v>
      </c>
      <c r="E18" s="6" t="s">
        <v>20</v>
      </c>
      <c r="G18" s="1">
        <v>44245</v>
      </c>
      <c r="H18" s="1">
        <v>44609</v>
      </c>
      <c r="I18" t="s">
        <v>15</v>
      </c>
      <c r="J18" s="28"/>
      <c r="K18" s="28"/>
      <c r="L18" s="28"/>
      <c r="N18" s="1"/>
      <c r="O18" s="1"/>
    </row>
    <row r="19" spans="1:15" x14ac:dyDescent="0.25">
      <c r="A19" s="7">
        <v>44245</v>
      </c>
      <c r="B19" s="7">
        <v>44865</v>
      </c>
      <c r="C19" s="8">
        <v>1000000</v>
      </c>
      <c r="D19" s="8">
        <f>DAYS360(A19,B19)+1</f>
        <v>614</v>
      </c>
      <c r="E19" s="8">
        <f>(C19*D19)/720</f>
        <v>852777.77777777775</v>
      </c>
      <c r="G19" s="1">
        <v>44610</v>
      </c>
      <c r="H19" s="1">
        <v>44865</v>
      </c>
      <c r="I19" t="s">
        <v>21</v>
      </c>
      <c r="J19" s="28"/>
      <c r="K19" s="28"/>
      <c r="L19" s="28"/>
      <c r="N19" s="1"/>
      <c r="O19" s="1"/>
    </row>
    <row r="20" spans="1:15" x14ac:dyDescent="0.25">
      <c r="A20" s="41" t="s">
        <v>22</v>
      </c>
      <c r="B20" s="41"/>
      <c r="C20" s="41"/>
      <c r="D20" s="41"/>
      <c r="E20" s="11">
        <f>SUM(E19:E19)</f>
        <v>852777.77777777775</v>
      </c>
      <c r="G20" s="1"/>
      <c r="H20" s="1"/>
      <c r="N20" s="1"/>
      <c r="O20" s="1"/>
    </row>
    <row r="22" spans="1:15" ht="25.5" customHeight="1" x14ac:dyDescent="0.25">
      <c r="A22" s="5" t="s">
        <v>16</v>
      </c>
      <c r="B22" s="5" t="s">
        <v>17</v>
      </c>
      <c r="C22" s="5" t="s">
        <v>23</v>
      </c>
      <c r="D22" s="5" t="s">
        <v>19</v>
      </c>
      <c r="E22" s="6" t="s">
        <v>24</v>
      </c>
      <c r="G22" s="22"/>
      <c r="H22" s="22"/>
      <c r="I22" s="33"/>
      <c r="J22" s="33"/>
      <c r="K22" s="22"/>
      <c r="L22" s="22"/>
    </row>
    <row r="23" spans="1:15" x14ac:dyDescent="0.25">
      <c r="A23" s="7">
        <v>43878</v>
      </c>
      <c r="B23" s="7">
        <v>44196</v>
      </c>
      <c r="C23" s="8">
        <v>980657</v>
      </c>
      <c r="D23" s="8">
        <f>DAYS360(A23,B23)+1</f>
        <v>315</v>
      </c>
      <c r="E23" s="10">
        <f>(C23*D23)/360</f>
        <v>858074.875</v>
      </c>
      <c r="G23" s="22"/>
      <c r="H23" s="22"/>
      <c r="I23" s="22"/>
      <c r="J23" s="22"/>
      <c r="K23" s="22"/>
      <c r="L23" s="22"/>
    </row>
    <row r="24" spans="1:15" x14ac:dyDescent="0.25">
      <c r="A24" s="7">
        <v>44197</v>
      </c>
      <c r="B24" s="7">
        <v>44561</v>
      </c>
      <c r="C24" s="8">
        <v>1014980</v>
      </c>
      <c r="D24" s="8">
        <v>360</v>
      </c>
      <c r="E24" s="10">
        <f>(C24*D24)/360</f>
        <v>1014980</v>
      </c>
      <c r="G24" s="22"/>
      <c r="H24" s="22"/>
      <c r="I24" s="22"/>
      <c r="J24" s="22"/>
      <c r="K24" s="22"/>
      <c r="L24" s="22"/>
    </row>
    <row r="25" spans="1:15" x14ac:dyDescent="0.25">
      <c r="A25" s="7">
        <v>44562</v>
      </c>
      <c r="B25" s="7">
        <v>44865</v>
      </c>
      <c r="C25" s="8">
        <v>1117172</v>
      </c>
      <c r="D25" s="8">
        <f>DAYS360(A25,B25)+1</f>
        <v>301</v>
      </c>
      <c r="E25" s="10">
        <f t="shared" ref="E25" si="0">(C25*D25)/360</f>
        <v>934079.9222222222</v>
      </c>
      <c r="F25" s="30"/>
      <c r="G25" s="22"/>
      <c r="H25" s="22"/>
      <c r="I25" s="22"/>
      <c r="J25" s="22"/>
      <c r="K25" s="22"/>
      <c r="L25" s="22"/>
    </row>
    <row r="26" spans="1:15" x14ac:dyDescent="0.25">
      <c r="A26" s="41" t="s">
        <v>22</v>
      </c>
      <c r="B26" s="41"/>
      <c r="C26" s="41"/>
      <c r="D26" s="41"/>
      <c r="E26" s="29">
        <f>SUM(E23:E25)</f>
        <v>2807134.7972222222</v>
      </c>
    </row>
    <row r="28" spans="1:15" x14ac:dyDescent="0.25">
      <c r="A28" s="5" t="s">
        <v>16</v>
      </c>
      <c r="B28" s="5" t="s">
        <v>17</v>
      </c>
      <c r="C28" s="5" t="s">
        <v>24</v>
      </c>
      <c r="D28" s="5" t="s">
        <v>19</v>
      </c>
      <c r="E28" s="6" t="s">
        <v>25</v>
      </c>
      <c r="F28" s="12">
        <f>12/360</f>
        <v>3.3333333333333333E-2</v>
      </c>
    </row>
    <row r="29" spans="1:15" ht="15" customHeight="1" x14ac:dyDescent="0.25">
      <c r="A29" s="7">
        <v>43878</v>
      </c>
      <c r="B29" s="7">
        <v>44196</v>
      </c>
      <c r="C29" s="10">
        <v>858074.875</v>
      </c>
      <c r="D29" s="8">
        <f>DAYS360(A29,B29)+1</f>
        <v>315</v>
      </c>
      <c r="E29" s="8">
        <f>(C29*F28%)*D29</f>
        <v>90097.861874999988</v>
      </c>
      <c r="H29" s="22"/>
      <c r="I29" s="22"/>
      <c r="J29" s="22"/>
      <c r="K29" s="22"/>
      <c r="L29" s="22"/>
    </row>
    <row r="30" spans="1:15" ht="15" customHeight="1" x14ac:dyDescent="0.25">
      <c r="A30" s="7">
        <v>44197</v>
      </c>
      <c r="B30" s="7">
        <v>44561</v>
      </c>
      <c r="C30" s="10">
        <v>1014980</v>
      </c>
      <c r="D30" s="8">
        <v>360</v>
      </c>
      <c r="E30" s="8">
        <f>(C30*F28%)*D30</f>
        <v>121797.59999999999</v>
      </c>
      <c r="G30" s="42" t="s">
        <v>26</v>
      </c>
      <c r="H30" s="42"/>
      <c r="I30" s="42"/>
      <c r="J30" s="42"/>
      <c r="K30" s="42"/>
      <c r="L30" s="22"/>
      <c r="M30" s="22"/>
    </row>
    <row r="31" spans="1:15" x14ac:dyDescent="0.25">
      <c r="A31" s="7">
        <v>44562</v>
      </c>
      <c r="B31" s="7">
        <v>44865</v>
      </c>
      <c r="C31" s="10">
        <v>934079.9222222222</v>
      </c>
      <c r="D31" s="8">
        <f>DAYS360(A31,B31)+1</f>
        <v>301</v>
      </c>
      <c r="E31" s="8">
        <f>(C31*F28%)*D31</f>
        <v>93719.352196296284</v>
      </c>
      <c r="G31" s="42"/>
      <c r="H31" s="42"/>
      <c r="I31" s="42"/>
      <c r="J31" s="42"/>
      <c r="K31" s="42"/>
      <c r="L31" s="22"/>
      <c r="M31" s="22"/>
    </row>
    <row r="32" spans="1:15" x14ac:dyDescent="0.25">
      <c r="A32" s="41" t="s">
        <v>22</v>
      </c>
      <c r="B32" s="41"/>
      <c r="C32" s="41"/>
      <c r="D32" s="41"/>
      <c r="E32" s="11">
        <f>SUM(E29+E31)</f>
        <v>183817.21407129627</v>
      </c>
    </row>
    <row r="33" spans="1:13" x14ac:dyDescent="0.25">
      <c r="G33" s="9"/>
    </row>
    <row r="34" spans="1:13" x14ac:dyDescent="0.25">
      <c r="A34" s="5" t="s">
        <v>16</v>
      </c>
      <c r="B34" s="5" t="s">
        <v>17</v>
      </c>
      <c r="C34" s="5" t="s">
        <v>23</v>
      </c>
      <c r="D34" s="5" t="s">
        <v>19</v>
      </c>
      <c r="E34" s="6" t="s">
        <v>27</v>
      </c>
      <c r="H34" s="9"/>
      <c r="J34" s="20"/>
    </row>
    <row r="35" spans="1:13" x14ac:dyDescent="0.25">
      <c r="A35" s="7">
        <v>44743</v>
      </c>
      <c r="B35" s="7">
        <v>44865</v>
      </c>
      <c r="C35" s="10">
        <v>1117172</v>
      </c>
      <c r="D35" s="8">
        <f>DAYS360(A35,B35)+1</f>
        <v>121</v>
      </c>
      <c r="E35" s="10">
        <f>(C35*D35)/360</f>
        <v>375493.9222222222</v>
      </c>
      <c r="H35" s="9"/>
      <c r="I35" s="19"/>
      <c r="J35" s="20"/>
    </row>
    <row r="36" spans="1:13" x14ac:dyDescent="0.25">
      <c r="A36" s="41" t="s">
        <v>22</v>
      </c>
      <c r="B36" s="41"/>
      <c r="C36" s="41"/>
      <c r="D36" s="41"/>
      <c r="E36" s="11">
        <f>SUM(E35:E35)</f>
        <v>375493.9222222222</v>
      </c>
      <c r="J36" s="20"/>
    </row>
    <row r="38" spans="1:13" x14ac:dyDescent="0.25">
      <c r="A38" s="43" t="s">
        <v>28</v>
      </c>
      <c r="B38" s="44"/>
      <c r="C38" s="44"/>
      <c r="D38" s="44"/>
      <c r="E38" s="44"/>
      <c r="F38" s="44"/>
      <c r="G38" s="45"/>
      <c r="J38" s="21"/>
    </row>
    <row r="39" spans="1:13" x14ac:dyDescent="0.25">
      <c r="A39" s="52"/>
      <c r="B39" s="53"/>
      <c r="C39" s="54" t="s">
        <v>29</v>
      </c>
      <c r="D39" s="54" t="s">
        <v>30</v>
      </c>
      <c r="E39" s="54" t="s">
        <v>31</v>
      </c>
      <c r="F39" s="55" t="s">
        <v>32</v>
      </c>
      <c r="G39" s="55"/>
    </row>
    <row r="40" spans="1:13" x14ac:dyDescent="0.25">
      <c r="A40" s="52" t="s">
        <v>33</v>
      </c>
      <c r="B40" s="53"/>
      <c r="C40" s="56">
        <v>2022</v>
      </c>
      <c r="D40" s="56">
        <v>10</v>
      </c>
      <c r="E40" s="57">
        <v>31</v>
      </c>
      <c r="F40" s="58" t="s">
        <v>34</v>
      </c>
      <c r="G40" s="59" t="s">
        <v>35</v>
      </c>
    </row>
    <row r="41" spans="1:13" x14ac:dyDescent="0.25">
      <c r="A41" s="52" t="s">
        <v>36</v>
      </c>
      <c r="B41" s="53"/>
      <c r="C41" s="60">
        <v>2020</v>
      </c>
      <c r="D41" s="60">
        <v>2</v>
      </c>
      <c r="E41" s="61">
        <v>17</v>
      </c>
      <c r="F41" s="62">
        <f>(C40-C41)*360+(D40-D41)*30+(E40-E41+1)</f>
        <v>975</v>
      </c>
      <c r="G41" s="63">
        <f>F41/360</f>
        <v>2.7083333333333335</v>
      </c>
      <c r="J41" s="1"/>
      <c r="K41" s="1"/>
      <c r="L41" s="31"/>
    </row>
    <row r="42" spans="1:13" x14ac:dyDescent="0.25">
      <c r="A42" s="52" t="s">
        <v>37</v>
      </c>
      <c r="B42" s="53"/>
      <c r="C42" s="64">
        <v>1000000</v>
      </c>
      <c r="D42" s="64"/>
      <c r="E42" s="64"/>
      <c r="F42" s="64"/>
      <c r="G42" s="64"/>
    </row>
    <row r="43" spans="1:13" x14ac:dyDescent="0.25">
      <c r="A43" s="52" t="s">
        <v>38</v>
      </c>
      <c r="B43" s="53"/>
      <c r="C43" s="65">
        <f>C42/30</f>
        <v>33333.333333333336</v>
      </c>
      <c r="D43" s="65"/>
      <c r="E43" s="65"/>
      <c r="F43" s="65"/>
      <c r="G43" s="65"/>
    </row>
    <row r="44" spans="1:13" x14ac:dyDescent="0.25">
      <c r="A44" s="52" t="s">
        <v>39</v>
      </c>
      <c r="B44" s="53"/>
      <c r="C44" s="65">
        <f>C42</f>
        <v>1000000</v>
      </c>
      <c r="D44" s="65"/>
      <c r="E44" s="65"/>
      <c r="F44" s="65"/>
      <c r="G44" s="65"/>
    </row>
    <row r="45" spans="1:13" x14ac:dyDescent="0.25">
      <c r="A45" s="52" t="s">
        <v>40</v>
      </c>
      <c r="B45" s="53"/>
      <c r="C45" s="66">
        <f>G41-1</f>
        <v>1.7083333333333335</v>
      </c>
      <c r="D45" s="65">
        <f>C45*20*C43</f>
        <v>1138888.8888888892</v>
      </c>
      <c r="E45" s="65"/>
      <c r="F45" s="65"/>
      <c r="G45" s="65"/>
    </row>
    <row r="46" spans="1:13" x14ac:dyDescent="0.25">
      <c r="A46" s="67" t="s">
        <v>41</v>
      </c>
      <c r="B46" s="68"/>
      <c r="C46" s="69"/>
      <c r="D46" s="70">
        <f>SUM(D45,C44)</f>
        <v>2138888.888888889</v>
      </c>
      <c r="E46" s="70"/>
      <c r="F46" s="70"/>
      <c r="G46" s="70"/>
    </row>
    <row r="47" spans="1:13" x14ac:dyDescent="0.25">
      <c r="I47" s="40" t="s">
        <v>42</v>
      </c>
      <c r="J47" s="40"/>
      <c r="K47" s="40"/>
      <c r="L47" s="40"/>
      <c r="M47" s="40"/>
    </row>
    <row r="48" spans="1:13" x14ac:dyDescent="0.25">
      <c r="A48" s="39" t="s">
        <v>43</v>
      </c>
      <c r="B48" s="39"/>
      <c r="C48" s="39"/>
      <c r="D48" s="39"/>
      <c r="E48" s="39"/>
      <c r="F48" s="27"/>
      <c r="G48" s="27"/>
      <c r="I48" s="71" t="s">
        <v>60</v>
      </c>
      <c r="J48" s="71"/>
      <c r="L48" s="38" t="s">
        <v>44</v>
      </c>
      <c r="M48" s="38"/>
    </row>
    <row r="49" spans="1:16" ht="19.5" customHeight="1" x14ac:dyDescent="0.25">
      <c r="A49" s="51" t="s">
        <v>45</v>
      </c>
      <c r="B49" s="51" t="s">
        <v>46</v>
      </c>
      <c r="C49" s="51" t="s">
        <v>34</v>
      </c>
      <c r="D49" s="51" t="s">
        <v>47</v>
      </c>
      <c r="E49" s="51" t="s">
        <v>48</v>
      </c>
      <c r="G49" s="22"/>
      <c r="H49" s="22"/>
      <c r="I49" s="25" t="s">
        <v>49</v>
      </c>
      <c r="J49" s="25" t="s">
        <v>4</v>
      </c>
      <c r="K49" s="22"/>
      <c r="L49" s="25" t="s">
        <v>49</v>
      </c>
      <c r="M49" s="25" t="s">
        <v>4</v>
      </c>
    </row>
    <row r="50" spans="1:16" x14ac:dyDescent="0.25">
      <c r="A50" s="3">
        <v>44866</v>
      </c>
      <c r="B50" s="3">
        <v>45632</v>
      </c>
      <c r="C50" s="32">
        <f>DAYS360(A50,B50)+1</f>
        <v>756</v>
      </c>
      <c r="D50" s="14">
        <f>1000000/30</f>
        <v>33333.333333333336</v>
      </c>
      <c r="E50" s="15">
        <f>D50*C50</f>
        <v>25200000</v>
      </c>
      <c r="G50" s="22"/>
      <c r="H50" s="22"/>
      <c r="I50" s="22" t="s">
        <v>7</v>
      </c>
      <c r="J50" s="13">
        <v>2285854</v>
      </c>
      <c r="K50" s="22"/>
      <c r="L50" s="22" t="s">
        <v>7</v>
      </c>
      <c r="M50" s="13">
        <f>E26</f>
        <v>2807134.7972222222</v>
      </c>
      <c r="N50" s="24"/>
    </row>
    <row r="51" spans="1:16" x14ac:dyDescent="0.25">
      <c r="A51" s="1"/>
      <c r="B51" s="1"/>
      <c r="D51" s="23"/>
      <c r="E51" s="24"/>
      <c r="G51" s="22"/>
      <c r="H51" s="22"/>
      <c r="I51" s="22" t="s">
        <v>50</v>
      </c>
      <c r="J51" s="13">
        <v>98369</v>
      </c>
      <c r="K51" s="22"/>
      <c r="L51" s="22" t="s">
        <v>50</v>
      </c>
      <c r="M51" s="13">
        <f>E32</f>
        <v>183817.21407129627</v>
      </c>
    </row>
    <row r="52" spans="1:16" x14ac:dyDescent="0.25">
      <c r="A52" s="1"/>
      <c r="B52" s="1"/>
      <c r="D52" s="23"/>
      <c r="E52" s="24"/>
      <c r="G52" s="22"/>
      <c r="H52" s="22"/>
      <c r="I52" s="22" t="s">
        <v>51</v>
      </c>
      <c r="J52" s="13">
        <v>385724</v>
      </c>
      <c r="K52" s="22"/>
      <c r="L52" s="22" t="s">
        <v>51</v>
      </c>
      <c r="M52" s="13">
        <v>375493.92222222203</v>
      </c>
      <c r="O52" s="20"/>
    </row>
    <row r="53" spans="1:16" x14ac:dyDescent="0.25">
      <c r="A53" s="1"/>
      <c r="C53" s="1"/>
      <c r="D53" s="1"/>
      <c r="I53" s="22" t="s">
        <v>48</v>
      </c>
      <c r="J53" s="24">
        <f>SUM(J50:J52)</f>
        <v>2769947</v>
      </c>
      <c r="L53" s="22" t="s">
        <v>48</v>
      </c>
      <c r="M53" s="13">
        <f>SUM(M50:M52)</f>
        <v>3366445.9335157406</v>
      </c>
    </row>
    <row r="54" spans="1:16" x14ac:dyDescent="0.25">
      <c r="A54" s="1"/>
      <c r="I54" s="22"/>
      <c r="J54" s="24"/>
      <c r="L54" s="22"/>
      <c r="M54" s="13"/>
      <c r="O54" s="21"/>
    </row>
    <row r="55" spans="1:16" x14ac:dyDescent="0.25">
      <c r="A55" s="1"/>
      <c r="I55" s="22"/>
      <c r="J55" s="24"/>
      <c r="L55" s="22"/>
      <c r="M55" s="13"/>
    </row>
    <row r="56" spans="1:16" ht="17.25" x14ac:dyDescent="0.4">
      <c r="A56" s="1"/>
      <c r="I56" s="22"/>
      <c r="J56" s="26" t="s">
        <v>52</v>
      </c>
      <c r="K56" s="26">
        <f>M53-J53</f>
        <v>596498.93351574056</v>
      </c>
      <c r="L56" s="22"/>
      <c r="M56" s="13"/>
    </row>
    <row r="57" spans="1:16" ht="15" customHeight="1" x14ac:dyDescent="0.25">
      <c r="A57" s="1"/>
      <c r="I57" s="22"/>
      <c r="J57" s="37" t="s">
        <v>53</v>
      </c>
      <c r="K57" s="37"/>
      <c r="L57" s="37"/>
      <c r="M57" s="37"/>
      <c r="N57" s="37"/>
      <c r="O57" s="37"/>
      <c r="P57" s="37"/>
    </row>
    <row r="58" spans="1:16" x14ac:dyDescent="0.25">
      <c r="J58" s="37"/>
      <c r="K58" s="37"/>
      <c r="L58" s="37"/>
      <c r="M58" s="37"/>
      <c r="N58" s="37"/>
      <c r="O58" s="37"/>
      <c r="P58" s="37"/>
    </row>
    <row r="59" spans="1:16" x14ac:dyDescent="0.25">
      <c r="J59" s="37"/>
      <c r="K59" s="37"/>
      <c r="L59" s="37"/>
      <c r="M59" s="37"/>
      <c r="N59" s="37"/>
      <c r="O59" s="37"/>
      <c r="P59" s="37"/>
    </row>
    <row r="60" spans="1:16" x14ac:dyDescent="0.25">
      <c r="A60" s="72" t="s">
        <v>54</v>
      </c>
      <c r="B60" s="73"/>
      <c r="C60" s="73"/>
      <c r="D60" s="73"/>
      <c r="E60" s="74"/>
      <c r="J60" s="37"/>
      <c r="K60" s="37"/>
      <c r="L60" s="37"/>
      <c r="M60" s="37"/>
      <c r="N60" s="37"/>
      <c r="O60" s="37"/>
      <c r="P60" s="37"/>
    </row>
    <row r="61" spans="1:16" x14ac:dyDescent="0.25">
      <c r="A61" s="75" t="s">
        <v>16</v>
      </c>
      <c r="B61" s="75" t="s">
        <v>17</v>
      </c>
      <c r="C61" s="75" t="s">
        <v>18</v>
      </c>
      <c r="D61" s="75" t="s">
        <v>19</v>
      </c>
      <c r="E61" s="76" t="s">
        <v>55</v>
      </c>
    </row>
    <row r="62" spans="1:16" x14ac:dyDescent="0.25">
      <c r="A62" s="77">
        <v>44242</v>
      </c>
      <c r="B62" s="77">
        <v>44606</v>
      </c>
      <c r="C62" s="78">
        <v>908526</v>
      </c>
      <c r="D62" s="78">
        <f>DAYS360(A62,B62)+1</f>
        <v>360</v>
      </c>
      <c r="E62" s="78">
        <f>(C62/30)*D62</f>
        <v>10902312</v>
      </c>
    </row>
    <row r="63" spans="1:16" x14ac:dyDescent="0.25">
      <c r="A63" s="77">
        <v>44607</v>
      </c>
      <c r="B63" s="77">
        <v>44865</v>
      </c>
      <c r="C63" s="78">
        <v>1000000</v>
      </c>
      <c r="D63" s="78">
        <f t="shared" ref="D63" si="1">DAYS360(A63,B63)+1</f>
        <v>257</v>
      </c>
      <c r="E63" s="78">
        <f>(C63/30)*D63</f>
        <v>8566666.6666666679</v>
      </c>
      <c r="F63" s="16"/>
    </row>
    <row r="64" spans="1:16" x14ac:dyDescent="0.25">
      <c r="A64" s="75" t="s">
        <v>22</v>
      </c>
      <c r="B64" s="75"/>
      <c r="C64" s="75"/>
      <c r="D64" s="75"/>
      <c r="E64" s="79">
        <f>SUM(E62:E63)</f>
        <v>19468978.666666668</v>
      </c>
    </row>
    <row r="66" spans="4:5" x14ac:dyDescent="0.25">
      <c r="D66" s="17" t="s">
        <v>56</v>
      </c>
      <c r="E66" s="34">
        <f>E20+E26+E32+E36+D46+E50+E64</f>
        <v>51027091.266849071</v>
      </c>
    </row>
    <row r="67" spans="4:5" x14ac:dyDescent="0.25">
      <c r="D67" s="17" t="s">
        <v>57</v>
      </c>
      <c r="E67" s="18">
        <v>13908001</v>
      </c>
    </row>
    <row r="69" spans="4:5" x14ac:dyDescent="0.25">
      <c r="D69" s="17" t="s">
        <v>58</v>
      </c>
      <c r="E69" s="35">
        <f>E66+E67</f>
        <v>64935092.266849071</v>
      </c>
    </row>
    <row r="70" spans="4:5" ht="34.5" customHeight="1" x14ac:dyDescent="0.4">
      <c r="D70" s="80" t="s">
        <v>59</v>
      </c>
      <c r="E70" s="36">
        <f>E69-5301261</f>
        <v>59633831.266849071</v>
      </c>
    </row>
    <row r="71" spans="4:5" x14ac:dyDescent="0.25">
      <c r="E71" s="13"/>
    </row>
  </sheetData>
  <mergeCells count="30">
    <mergeCell ref="A1:E1"/>
    <mergeCell ref="A12:C12"/>
    <mergeCell ref="A2:D2"/>
    <mergeCell ref="A20:D20"/>
    <mergeCell ref="A17:E17"/>
    <mergeCell ref="A26:D26"/>
    <mergeCell ref="A32:D32"/>
    <mergeCell ref="A36:D36"/>
    <mergeCell ref="A38:G38"/>
    <mergeCell ref="G30:K31"/>
    <mergeCell ref="A43:B43"/>
    <mergeCell ref="C43:G43"/>
    <mergeCell ref="A39:B39"/>
    <mergeCell ref="F39:G39"/>
    <mergeCell ref="A40:B40"/>
    <mergeCell ref="A41:B41"/>
    <mergeCell ref="A42:B42"/>
    <mergeCell ref="C42:G42"/>
    <mergeCell ref="I47:M47"/>
    <mergeCell ref="A44:B44"/>
    <mergeCell ref="C44:G44"/>
    <mergeCell ref="A45:B45"/>
    <mergeCell ref="D45:G45"/>
    <mergeCell ref="A46:B46"/>
    <mergeCell ref="D46:G46"/>
    <mergeCell ref="A60:E60"/>
    <mergeCell ref="J57:P60"/>
    <mergeCell ref="I48:J48"/>
    <mergeCell ref="L48:M48"/>
    <mergeCell ref="A48:E4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Liquidación objetiva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q</dc:creator>
  <cp:keywords/>
  <dc:description/>
  <cp:lastModifiedBy>Valentina Orozco Arce</cp:lastModifiedBy>
  <cp:revision/>
  <dcterms:created xsi:type="dcterms:W3CDTF">2024-12-04T21:43:11Z</dcterms:created>
  <dcterms:modified xsi:type="dcterms:W3CDTF">2024-12-11T16:35:55Z</dcterms:modified>
  <cp:category/>
  <cp:contentStatus/>
</cp:coreProperties>
</file>