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55220903fd9660e2/Documentos/Arbitramentos/CDE Vs Calderón Diaz y Aseguradora Solidaria/Dictamen pericial/"/>
    </mc:Choice>
  </mc:AlternateContent>
  <xr:revisionPtr revIDLastSave="0" documentId="8_{1A93F087-9560-4D1C-A06E-462BC8BAC2A2}" xr6:coauthVersionLast="47" xr6:coauthVersionMax="47" xr10:uidLastSave="{00000000-0000-0000-0000-000000000000}"/>
  <bookViews>
    <workbookView xWindow="-110" yWindow="-110" windowWidth="19420" windowHeight="10300" tabRatio="853" activeTab="3" xr2:uid="{00000000-000D-0000-FFFF-FFFF00000000}"/>
  </bookViews>
  <sheets>
    <sheet name="Mayor Costo x Incr Precios" sheetId="5" r:id="rId1"/>
    <sheet name="Actas Calderon Diaz" sheetId="6" r:id="rId2"/>
    <sheet name="Actas GARCO" sheetId="7" r:id="rId3"/>
    <sheet name="Mayor costo x correcciones" sheetId="8" r:id="rId4"/>
    <sheet name="Anticipo x amortizar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8" l="1"/>
  <c r="L21" i="8" s="1"/>
  <c r="H21" i="8"/>
  <c r="G21" i="8"/>
  <c r="J21" i="8" s="1"/>
  <c r="K21" i="8" s="1"/>
  <c r="I20" i="8"/>
  <c r="L20" i="8" s="1"/>
  <c r="G20" i="8"/>
  <c r="H20" i="8"/>
  <c r="T10" i="9"/>
  <c r="T14" i="9"/>
  <c r="H11" i="9"/>
  <c r="G11" i="9"/>
  <c r="F10" i="9"/>
  <c r="J10" i="9" s="1"/>
  <c r="U10" i="9" s="1"/>
  <c r="I14" i="9"/>
  <c r="H14" i="9"/>
  <c r="G14" i="9"/>
  <c r="I13" i="9"/>
  <c r="K13" i="9" s="1"/>
  <c r="H13" i="9"/>
  <c r="G13" i="9"/>
  <c r="I12" i="9"/>
  <c r="K12" i="9" s="1"/>
  <c r="H12" i="9"/>
  <c r="G12" i="9"/>
  <c r="I11" i="9"/>
  <c r="K11" i="9" s="1"/>
  <c r="J20" i="8" l="1"/>
  <c r="K20" i="8" s="1"/>
  <c r="M20" i="8" s="1"/>
  <c r="M21" i="8"/>
  <c r="F16" i="9"/>
  <c r="J14" i="9"/>
  <c r="L14" i="9" s="1"/>
  <c r="J12" i="9"/>
  <c r="J13" i="9"/>
  <c r="J11" i="9"/>
  <c r="M22" i="8" l="1"/>
  <c r="F24" i="8" s="1"/>
  <c r="L11" i="9"/>
  <c r="R11" i="9"/>
  <c r="Q11" i="9"/>
  <c r="S11" i="9"/>
  <c r="P11" i="9"/>
  <c r="S12" i="9"/>
  <c r="R12" i="9"/>
  <c r="L13" i="9"/>
  <c r="P13" i="9"/>
  <c r="R13" i="9"/>
  <c r="S13" i="9"/>
  <c r="Q13" i="9"/>
  <c r="U14" i="9"/>
  <c r="L12" i="9"/>
  <c r="Q12" i="9"/>
  <c r="P12" i="9"/>
  <c r="Q15" i="9" l="1"/>
  <c r="F17" i="9" s="1"/>
  <c r="F18" i="9" s="1"/>
  <c r="R15" i="9"/>
  <c r="F25" i="8" s="1"/>
  <c r="L15" i="9"/>
  <c r="T13" i="9"/>
  <c r="U13" i="9" s="1"/>
  <c r="C13" i="9"/>
  <c r="C12" i="9"/>
  <c r="T12" i="9"/>
  <c r="U12" i="9" s="1"/>
  <c r="T11" i="9"/>
  <c r="U11" i="9" s="1"/>
  <c r="C11" i="9"/>
  <c r="H11" i="8"/>
  <c r="H10" i="8"/>
  <c r="F26" i="8" l="1"/>
  <c r="Q10" i="6" l="1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" i="6"/>
  <c r="P13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2" i="6"/>
  <c r="P11" i="6"/>
  <c r="P10" i="6"/>
  <c r="P9" i="6"/>
  <c r="T12" i="5"/>
  <c r="S95" i="5"/>
  <c r="S93" i="5"/>
  <c r="S90" i="5"/>
  <c r="S91" i="5"/>
  <c r="S89" i="5"/>
  <c r="S85" i="5"/>
  <c r="S86" i="5"/>
  <c r="S87" i="5"/>
  <c r="S84" i="5"/>
  <c r="S75" i="5"/>
  <c r="S76" i="5"/>
  <c r="S77" i="5"/>
  <c r="S78" i="5"/>
  <c r="S79" i="5"/>
  <c r="S80" i="5"/>
  <c r="S81" i="5"/>
  <c r="S82" i="5"/>
  <c r="S74" i="5"/>
  <c r="S72" i="5"/>
  <c r="S71" i="5"/>
  <c r="S69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46" i="5"/>
  <c r="S43" i="5"/>
  <c r="S44" i="5"/>
  <c r="S42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25" i="5"/>
  <c r="S18" i="5"/>
  <c r="S19" i="5"/>
  <c r="S20" i="5"/>
  <c r="S21" i="5"/>
  <c r="S22" i="5"/>
  <c r="S23" i="5"/>
  <c r="S17" i="5"/>
  <c r="P98" i="6" l="1"/>
  <c r="P99" i="6" s="1"/>
  <c r="P100" i="6" l="1"/>
  <c r="P101" i="6"/>
  <c r="P102" i="6" s="1"/>
  <c r="P103" i="6" l="1"/>
  <c r="T43" i="5" l="1"/>
  <c r="U43" i="5" s="1"/>
  <c r="T44" i="5"/>
  <c r="U44" i="5"/>
  <c r="X44" i="5" s="1"/>
  <c r="T46" i="5"/>
  <c r="U46" i="5" s="1"/>
  <c r="X46" i="5" s="1"/>
  <c r="T47" i="5"/>
  <c r="U47" i="5" s="1"/>
  <c r="X47" i="5" s="1"/>
  <c r="T48" i="5"/>
  <c r="U48" i="5" s="1"/>
  <c r="T49" i="5"/>
  <c r="U49" i="5" s="1"/>
  <c r="T50" i="5"/>
  <c r="U50" i="5" s="1"/>
  <c r="T51" i="5"/>
  <c r="U51" i="5" s="1"/>
  <c r="T52" i="5"/>
  <c r="U52" i="5" s="1"/>
  <c r="T53" i="5"/>
  <c r="U53" i="5" s="1"/>
  <c r="T54" i="5"/>
  <c r="U54" i="5" s="1"/>
  <c r="X54" i="5" s="1"/>
  <c r="T55" i="5"/>
  <c r="U55" i="5" s="1"/>
  <c r="T56" i="5"/>
  <c r="U56" i="5" s="1"/>
  <c r="T57" i="5"/>
  <c r="U57" i="5" s="1"/>
  <c r="T58" i="5"/>
  <c r="U58" i="5" s="1"/>
  <c r="T59" i="5"/>
  <c r="U59" i="5" s="1"/>
  <c r="X59" i="5" s="1"/>
  <c r="T60" i="5"/>
  <c r="U60" i="5" s="1"/>
  <c r="X60" i="5" s="1"/>
  <c r="T61" i="5"/>
  <c r="U61" i="5" s="1"/>
  <c r="X61" i="5" s="1"/>
  <c r="T62" i="5"/>
  <c r="U62" i="5" s="1"/>
  <c r="T63" i="5"/>
  <c r="U63" i="5" s="1"/>
  <c r="X63" i="5" s="1"/>
  <c r="T64" i="5"/>
  <c r="U64" i="5" s="1"/>
  <c r="T65" i="5"/>
  <c r="U65" i="5" s="1"/>
  <c r="T66" i="5"/>
  <c r="U66" i="5" s="1"/>
  <c r="X66" i="5" s="1"/>
  <c r="T67" i="5"/>
  <c r="U67" i="5" s="1"/>
  <c r="X67" i="5" s="1"/>
  <c r="T69" i="5"/>
  <c r="U69" i="5" s="1"/>
  <c r="X69" i="5" s="1"/>
  <c r="T71" i="5"/>
  <c r="U71" i="5" s="1"/>
  <c r="X71" i="5" s="1"/>
  <c r="T72" i="5"/>
  <c r="U72" i="5" s="1"/>
  <c r="T74" i="5"/>
  <c r="U74" i="5" s="1"/>
  <c r="T75" i="5"/>
  <c r="U75" i="5" s="1"/>
  <c r="X75" i="5" s="1"/>
  <c r="T76" i="5"/>
  <c r="U76" i="5" s="1"/>
  <c r="T77" i="5"/>
  <c r="U77" i="5" s="1"/>
  <c r="X77" i="5" s="1"/>
  <c r="T78" i="5"/>
  <c r="U78" i="5" s="1"/>
  <c r="T79" i="5"/>
  <c r="U79" i="5" s="1"/>
  <c r="X79" i="5" s="1"/>
  <c r="T80" i="5"/>
  <c r="U80" i="5"/>
  <c r="X80" i="5" s="1"/>
  <c r="T81" i="5"/>
  <c r="U81" i="5" s="1"/>
  <c r="X81" i="5" s="1"/>
  <c r="T82" i="5"/>
  <c r="U82" i="5" s="1"/>
  <c r="T84" i="5"/>
  <c r="U84" i="5"/>
  <c r="T85" i="5"/>
  <c r="U85" i="5" s="1"/>
  <c r="T86" i="5"/>
  <c r="U86" i="5" s="1"/>
  <c r="Z86" i="5" s="1"/>
  <c r="T87" i="5"/>
  <c r="U87" i="5" s="1"/>
  <c r="T89" i="5"/>
  <c r="U89" i="5" s="1"/>
  <c r="X89" i="5" s="1"/>
  <c r="T90" i="5"/>
  <c r="U90" i="5" s="1"/>
  <c r="X90" i="5" s="1"/>
  <c r="T91" i="5"/>
  <c r="U91" i="5" s="1"/>
  <c r="X91" i="5" s="1"/>
  <c r="T93" i="5"/>
  <c r="U93" i="5" s="1"/>
  <c r="T95" i="5"/>
  <c r="U95" i="5" s="1"/>
  <c r="X95" i="5" s="1"/>
  <c r="T96" i="5"/>
  <c r="U96" i="5" s="1"/>
  <c r="X96" i="5" s="1"/>
  <c r="T42" i="5"/>
  <c r="U42" i="5" s="1"/>
  <c r="X42" i="5" s="1"/>
  <c r="W43" i="5"/>
  <c r="W44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9" i="5"/>
  <c r="W71" i="5"/>
  <c r="W72" i="5"/>
  <c r="W74" i="5"/>
  <c r="W75" i="5"/>
  <c r="W76" i="5"/>
  <c r="W77" i="5"/>
  <c r="W78" i="5"/>
  <c r="W79" i="5"/>
  <c r="W80" i="5"/>
  <c r="W81" i="5"/>
  <c r="W82" i="5"/>
  <c r="W84" i="5"/>
  <c r="W85" i="5"/>
  <c r="W86" i="5"/>
  <c r="W87" i="5"/>
  <c r="W89" i="5"/>
  <c r="W90" i="5"/>
  <c r="W91" i="5"/>
  <c r="W93" i="5"/>
  <c r="W95" i="5"/>
  <c r="W96" i="5"/>
  <c r="W42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25" i="5"/>
  <c r="W18" i="5"/>
  <c r="W19" i="5"/>
  <c r="W20" i="5"/>
  <c r="W21" i="5"/>
  <c r="W22" i="5"/>
  <c r="W23" i="5"/>
  <c r="W17" i="5"/>
  <c r="T26" i="5"/>
  <c r="U26" i="5" s="1"/>
  <c r="Z26" i="5" s="1"/>
  <c r="T27" i="5"/>
  <c r="U27" i="5" s="1"/>
  <c r="T28" i="5"/>
  <c r="U28" i="5" s="1"/>
  <c r="T29" i="5"/>
  <c r="U29" i="5" s="1"/>
  <c r="T30" i="5"/>
  <c r="U30" i="5" s="1"/>
  <c r="X30" i="5" s="1"/>
  <c r="T31" i="5"/>
  <c r="U31" i="5" s="1"/>
  <c r="T32" i="5"/>
  <c r="U32" i="5" s="1"/>
  <c r="T33" i="5"/>
  <c r="U33" i="5"/>
  <c r="T34" i="5"/>
  <c r="U34" i="5" s="1"/>
  <c r="T35" i="5"/>
  <c r="U35" i="5" s="1"/>
  <c r="T36" i="5"/>
  <c r="U36" i="5" s="1"/>
  <c r="Z36" i="5" s="1"/>
  <c r="T37" i="5"/>
  <c r="U37" i="5" s="1"/>
  <c r="T38" i="5"/>
  <c r="U38" i="5" s="1"/>
  <c r="T39" i="5"/>
  <c r="U39" i="5" s="1"/>
  <c r="T40" i="5"/>
  <c r="U40" i="5" s="1"/>
  <c r="T25" i="5"/>
  <c r="U25" i="5" s="1"/>
  <c r="Z25" i="5" s="1"/>
  <c r="T18" i="5"/>
  <c r="U18" i="5" s="1"/>
  <c r="X18" i="5" s="1"/>
  <c r="T19" i="5"/>
  <c r="U19" i="5" s="1"/>
  <c r="T20" i="5"/>
  <c r="U20" i="5" s="1"/>
  <c r="X20" i="5" s="1"/>
  <c r="T21" i="5"/>
  <c r="U21" i="5" s="1"/>
  <c r="Z21" i="5" s="1"/>
  <c r="T22" i="5"/>
  <c r="U22" i="5" s="1"/>
  <c r="T23" i="5"/>
  <c r="U23" i="5" s="1"/>
  <c r="T17" i="5"/>
  <c r="U17" i="5" s="1"/>
  <c r="Q96" i="5"/>
  <c r="Q95" i="5"/>
  <c r="Q93" i="5"/>
  <c r="Q90" i="5"/>
  <c r="Q91" i="5"/>
  <c r="Q89" i="5"/>
  <c r="Q85" i="5"/>
  <c r="Q86" i="5"/>
  <c r="Q87" i="5"/>
  <c r="Q84" i="5"/>
  <c r="Q75" i="5"/>
  <c r="Q76" i="5"/>
  <c r="Q77" i="5"/>
  <c r="Q78" i="5"/>
  <c r="Q79" i="5"/>
  <c r="Q80" i="5"/>
  <c r="Q81" i="5"/>
  <c r="Q82" i="5"/>
  <c r="Q74" i="5"/>
  <c r="Q72" i="5"/>
  <c r="Q71" i="5"/>
  <c r="Q69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46" i="5"/>
  <c r="Q42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25" i="5"/>
  <c r="Q18" i="5"/>
  <c r="Q19" i="5"/>
  <c r="Q20" i="5"/>
  <c r="Q21" i="5"/>
  <c r="Q22" i="5"/>
  <c r="Q23" i="5"/>
  <c r="Q17" i="5"/>
  <c r="Q12" i="5"/>
  <c r="Q13" i="5"/>
  <c r="Q14" i="5"/>
  <c r="Q15" i="5"/>
  <c r="N96" i="5"/>
  <c r="O96" i="5" s="1"/>
  <c r="R96" i="5" s="1"/>
  <c r="N95" i="5"/>
  <c r="O95" i="5" s="1"/>
  <c r="R95" i="5" s="1"/>
  <c r="N93" i="5"/>
  <c r="O93" i="5" s="1"/>
  <c r="R93" i="5" s="1"/>
  <c r="N90" i="5"/>
  <c r="O90" i="5" s="1"/>
  <c r="R90" i="5" s="1"/>
  <c r="N91" i="5"/>
  <c r="O91" i="5" s="1"/>
  <c r="R91" i="5" s="1"/>
  <c r="N89" i="5"/>
  <c r="O89" i="5" s="1"/>
  <c r="R89" i="5" s="1"/>
  <c r="N85" i="5"/>
  <c r="O85" i="5" s="1"/>
  <c r="R85" i="5" s="1"/>
  <c r="N86" i="5"/>
  <c r="O86" i="5" s="1"/>
  <c r="R86" i="5" s="1"/>
  <c r="N87" i="5"/>
  <c r="O87" i="5" s="1"/>
  <c r="R87" i="5" s="1"/>
  <c r="N84" i="5"/>
  <c r="O84" i="5" s="1"/>
  <c r="R84" i="5" s="1"/>
  <c r="N75" i="5"/>
  <c r="O75" i="5" s="1"/>
  <c r="R75" i="5" s="1"/>
  <c r="N76" i="5"/>
  <c r="O76" i="5" s="1"/>
  <c r="R76" i="5" s="1"/>
  <c r="N77" i="5"/>
  <c r="O77" i="5" s="1"/>
  <c r="R77" i="5" s="1"/>
  <c r="N78" i="5"/>
  <c r="O78" i="5"/>
  <c r="R78" i="5" s="1"/>
  <c r="N79" i="5"/>
  <c r="O79" i="5" s="1"/>
  <c r="R79" i="5" s="1"/>
  <c r="N80" i="5"/>
  <c r="O80" i="5" s="1"/>
  <c r="R80" i="5" s="1"/>
  <c r="N81" i="5"/>
  <c r="O81" i="5" s="1"/>
  <c r="R81" i="5" s="1"/>
  <c r="N82" i="5"/>
  <c r="O82" i="5" s="1"/>
  <c r="R82" i="5" s="1"/>
  <c r="N74" i="5"/>
  <c r="O74" i="5" s="1"/>
  <c r="R74" i="5" s="1"/>
  <c r="N72" i="5"/>
  <c r="O72" i="5" s="1"/>
  <c r="R72" i="5" s="1"/>
  <c r="N71" i="5"/>
  <c r="O71" i="5" s="1"/>
  <c r="R71" i="5" s="1"/>
  <c r="N69" i="5"/>
  <c r="O69" i="5" s="1"/>
  <c r="R69" i="5" s="1"/>
  <c r="N47" i="5"/>
  <c r="O47" i="5" s="1"/>
  <c r="R47" i="5" s="1"/>
  <c r="N48" i="5"/>
  <c r="O48" i="5" s="1"/>
  <c r="R48" i="5" s="1"/>
  <c r="N49" i="5"/>
  <c r="O49" i="5" s="1"/>
  <c r="R49" i="5" s="1"/>
  <c r="N50" i="5"/>
  <c r="O50" i="5" s="1"/>
  <c r="R50" i="5" s="1"/>
  <c r="N51" i="5"/>
  <c r="O51" i="5" s="1"/>
  <c r="R51" i="5" s="1"/>
  <c r="N52" i="5"/>
  <c r="O52" i="5" s="1"/>
  <c r="R52" i="5" s="1"/>
  <c r="N53" i="5"/>
  <c r="O53" i="5" s="1"/>
  <c r="R53" i="5" s="1"/>
  <c r="N54" i="5"/>
  <c r="O54" i="5" s="1"/>
  <c r="R54" i="5" s="1"/>
  <c r="N55" i="5"/>
  <c r="O55" i="5" s="1"/>
  <c r="R55" i="5" s="1"/>
  <c r="N56" i="5"/>
  <c r="O56" i="5" s="1"/>
  <c r="R56" i="5" s="1"/>
  <c r="N57" i="5"/>
  <c r="O57" i="5"/>
  <c r="R57" i="5" s="1"/>
  <c r="N58" i="5"/>
  <c r="O58" i="5" s="1"/>
  <c r="R58" i="5" s="1"/>
  <c r="N59" i="5"/>
  <c r="O59" i="5" s="1"/>
  <c r="R59" i="5" s="1"/>
  <c r="N60" i="5"/>
  <c r="O60" i="5" s="1"/>
  <c r="R60" i="5" s="1"/>
  <c r="N61" i="5"/>
  <c r="O61" i="5" s="1"/>
  <c r="R61" i="5" s="1"/>
  <c r="N62" i="5"/>
  <c r="O62" i="5" s="1"/>
  <c r="R62" i="5" s="1"/>
  <c r="N63" i="5"/>
  <c r="O63" i="5" s="1"/>
  <c r="R63" i="5" s="1"/>
  <c r="N64" i="5"/>
  <c r="O64" i="5" s="1"/>
  <c r="R64" i="5" s="1"/>
  <c r="N65" i="5"/>
  <c r="O65" i="5"/>
  <c r="R65" i="5" s="1"/>
  <c r="N66" i="5"/>
  <c r="O66" i="5" s="1"/>
  <c r="R66" i="5" s="1"/>
  <c r="N67" i="5"/>
  <c r="O67" i="5" s="1"/>
  <c r="R67" i="5" s="1"/>
  <c r="N46" i="5"/>
  <c r="O46" i="5" s="1"/>
  <c r="R46" i="5" s="1"/>
  <c r="N43" i="5"/>
  <c r="O43" i="5" s="1"/>
  <c r="N44" i="5"/>
  <c r="O44" i="5" s="1"/>
  <c r="N42" i="5"/>
  <c r="O42" i="5" s="1"/>
  <c r="R42" i="5" s="1"/>
  <c r="N26" i="5"/>
  <c r="O26" i="5" s="1"/>
  <c r="R26" i="5" s="1"/>
  <c r="N27" i="5"/>
  <c r="O27" i="5" s="1"/>
  <c r="R27" i="5" s="1"/>
  <c r="N28" i="5"/>
  <c r="O28" i="5" s="1"/>
  <c r="R28" i="5" s="1"/>
  <c r="N29" i="5"/>
  <c r="O29" i="5"/>
  <c r="R29" i="5" s="1"/>
  <c r="N30" i="5"/>
  <c r="O30" i="5" s="1"/>
  <c r="R30" i="5" s="1"/>
  <c r="N31" i="5"/>
  <c r="O31" i="5" s="1"/>
  <c r="R31" i="5" s="1"/>
  <c r="N32" i="5"/>
  <c r="O32" i="5" s="1"/>
  <c r="R32" i="5" s="1"/>
  <c r="N33" i="5"/>
  <c r="O33" i="5" s="1"/>
  <c r="R33" i="5" s="1"/>
  <c r="N34" i="5"/>
  <c r="O34" i="5" s="1"/>
  <c r="R34" i="5" s="1"/>
  <c r="N35" i="5"/>
  <c r="O35" i="5" s="1"/>
  <c r="R35" i="5" s="1"/>
  <c r="N36" i="5"/>
  <c r="O36" i="5" s="1"/>
  <c r="R36" i="5" s="1"/>
  <c r="N37" i="5"/>
  <c r="O37" i="5" s="1"/>
  <c r="R37" i="5" s="1"/>
  <c r="N38" i="5"/>
  <c r="O38" i="5" s="1"/>
  <c r="R38" i="5" s="1"/>
  <c r="N39" i="5"/>
  <c r="O39" i="5" s="1"/>
  <c r="R39" i="5" s="1"/>
  <c r="N40" i="5"/>
  <c r="O40" i="5" s="1"/>
  <c r="R40" i="5" s="1"/>
  <c r="N25" i="5"/>
  <c r="O25" i="5" s="1"/>
  <c r="R25" i="5" s="1"/>
  <c r="N18" i="5"/>
  <c r="O18" i="5" s="1"/>
  <c r="R18" i="5" s="1"/>
  <c r="N19" i="5"/>
  <c r="O19" i="5" s="1"/>
  <c r="R19" i="5" s="1"/>
  <c r="N20" i="5"/>
  <c r="O20" i="5" s="1"/>
  <c r="R20" i="5" s="1"/>
  <c r="N21" i="5"/>
  <c r="O21" i="5" s="1"/>
  <c r="R21" i="5" s="1"/>
  <c r="N22" i="5"/>
  <c r="O22" i="5" s="1"/>
  <c r="R22" i="5" s="1"/>
  <c r="N23" i="5"/>
  <c r="O23" i="5" s="1"/>
  <c r="R23" i="5" s="1"/>
  <c r="N17" i="5"/>
  <c r="O17" i="5" s="1"/>
  <c r="R17" i="5" s="1"/>
  <c r="W12" i="5"/>
  <c r="W13" i="5"/>
  <c r="W14" i="5"/>
  <c r="W15" i="5"/>
  <c r="X12" i="5"/>
  <c r="T13" i="5"/>
  <c r="U13" i="5" s="1"/>
  <c r="T14" i="5"/>
  <c r="U14" i="5" s="1"/>
  <c r="T15" i="5"/>
  <c r="U15" i="5" s="1"/>
  <c r="X15" i="5" s="1"/>
  <c r="X10" i="5"/>
  <c r="W11" i="5"/>
  <c r="T11" i="5"/>
  <c r="U11" i="5" s="1"/>
  <c r="X11" i="5" s="1"/>
  <c r="N10" i="5"/>
  <c r="O10" i="5" s="1"/>
  <c r="R10" i="5" s="1"/>
  <c r="N12" i="5"/>
  <c r="O12" i="5" s="1"/>
  <c r="R12" i="5" s="1"/>
  <c r="N13" i="5"/>
  <c r="O13" i="5" s="1"/>
  <c r="R13" i="5" s="1"/>
  <c r="N14" i="5"/>
  <c r="O14" i="5" s="1"/>
  <c r="R14" i="5" s="1"/>
  <c r="N15" i="5"/>
  <c r="O15" i="5"/>
  <c r="R15" i="5" s="1"/>
  <c r="Q11" i="5"/>
  <c r="N11" i="5"/>
  <c r="O11" i="5" s="1"/>
  <c r="R11" i="5" s="1"/>
  <c r="S4" i="7"/>
  <c r="AM10" i="7"/>
  <c r="AN10" i="7" s="1"/>
  <c r="AM11" i="7"/>
  <c r="AN11" i="7" s="1"/>
  <c r="AM12" i="7"/>
  <c r="AN12" i="7" s="1"/>
  <c r="AM13" i="7"/>
  <c r="AN13" i="7" s="1"/>
  <c r="AM14" i="7"/>
  <c r="AN14" i="7" s="1"/>
  <c r="AM15" i="7"/>
  <c r="AN15" i="7" s="1"/>
  <c r="AM16" i="7"/>
  <c r="AM17" i="7"/>
  <c r="AM18" i="7"/>
  <c r="AM19" i="7"/>
  <c r="AM20" i="7"/>
  <c r="AM21" i="7"/>
  <c r="AM22" i="7"/>
  <c r="AM23" i="7"/>
  <c r="AN23" i="7" s="1"/>
  <c r="AM24" i="7"/>
  <c r="AN24" i="7" s="1"/>
  <c r="AM25" i="7"/>
  <c r="AN25" i="7" s="1"/>
  <c r="AM26" i="7"/>
  <c r="AN26" i="7" s="1"/>
  <c r="AM27" i="7"/>
  <c r="AN27" i="7" s="1"/>
  <c r="AM28" i="7"/>
  <c r="AN28" i="7" s="1"/>
  <c r="AM29" i="7"/>
  <c r="AN29" i="7" s="1"/>
  <c r="AM30" i="7"/>
  <c r="AN30" i="7" s="1"/>
  <c r="AM31" i="7"/>
  <c r="AN31" i="7" s="1"/>
  <c r="AM32" i="7"/>
  <c r="AN32" i="7" s="1"/>
  <c r="AM33" i="7"/>
  <c r="AN33" i="7" s="1"/>
  <c r="AM34" i="7"/>
  <c r="AN34" i="7" s="1"/>
  <c r="AM35" i="7"/>
  <c r="AN35" i="7" s="1"/>
  <c r="AM36" i="7"/>
  <c r="AN36" i="7" s="1"/>
  <c r="AM37" i="7"/>
  <c r="AN37" i="7" s="1"/>
  <c r="AM38" i="7"/>
  <c r="AN38" i="7" s="1"/>
  <c r="AM39" i="7"/>
  <c r="AN39" i="7" s="1"/>
  <c r="AM40" i="7"/>
  <c r="AN40" i="7" s="1"/>
  <c r="AM41" i="7"/>
  <c r="AN41" i="7" s="1"/>
  <c r="AM42" i="7"/>
  <c r="AN42" i="7" s="1"/>
  <c r="AM43" i="7"/>
  <c r="AN43" i="7" s="1"/>
  <c r="AM44" i="7"/>
  <c r="AN44" i="7" s="1"/>
  <c r="AM45" i="7"/>
  <c r="AN45" i="7" s="1"/>
  <c r="AM46" i="7"/>
  <c r="AN46" i="7" s="1"/>
  <c r="AM47" i="7"/>
  <c r="AN47" i="7" s="1"/>
  <c r="AM48" i="7"/>
  <c r="AN48" i="7" s="1"/>
  <c r="AM49" i="7"/>
  <c r="AN49" i="7" s="1"/>
  <c r="AM50" i="7"/>
  <c r="AN50" i="7" s="1"/>
  <c r="AM51" i="7"/>
  <c r="AN51" i="7" s="1"/>
  <c r="AM52" i="7"/>
  <c r="AN52" i="7" s="1"/>
  <c r="AM53" i="7"/>
  <c r="AM54" i="7"/>
  <c r="AN54" i="7" s="1"/>
  <c r="AM55" i="7"/>
  <c r="AN55" i="7" s="1"/>
  <c r="AM56" i="7"/>
  <c r="AN56" i="7" s="1"/>
  <c r="AM57" i="7"/>
  <c r="AN57" i="7" s="1"/>
  <c r="AM58" i="7"/>
  <c r="AN58" i="7" s="1"/>
  <c r="AM59" i="7"/>
  <c r="AN59" i="7" s="1"/>
  <c r="AM60" i="7"/>
  <c r="AN60" i="7" s="1"/>
  <c r="AM61" i="7"/>
  <c r="AN61" i="7" s="1"/>
  <c r="AM62" i="7"/>
  <c r="AN62" i="7" s="1"/>
  <c r="AM63" i="7"/>
  <c r="AN63" i="7" s="1"/>
  <c r="AM64" i="7"/>
  <c r="AN64" i="7" s="1"/>
  <c r="AM65" i="7"/>
  <c r="AN65" i="7" s="1"/>
  <c r="AM66" i="7"/>
  <c r="AN66" i="7" s="1"/>
  <c r="AM67" i="7"/>
  <c r="AN67" i="7" s="1"/>
  <c r="AM68" i="7"/>
  <c r="AN68" i="7" s="1"/>
  <c r="AM69" i="7"/>
  <c r="AN69" i="7" s="1"/>
  <c r="AM70" i="7"/>
  <c r="AN70" i="7" s="1"/>
  <c r="AM71" i="7"/>
  <c r="AN71" i="7" s="1"/>
  <c r="AM72" i="7"/>
  <c r="AN72" i="7" s="1"/>
  <c r="AM73" i="7"/>
  <c r="AN73" i="7" s="1"/>
  <c r="AM74" i="7"/>
  <c r="AN74" i="7" s="1"/>
  <c r="AM75" i="7"/>
  <c r="AN75" i="7" s="1"/>
  <c r="AM76" i="7"/>
  <c r="AN76" i="7" s="1"/>
  <c r="AM77" i="7"/>
  <c r="AN77" i="7" s="1"/>
  <c r="AM78" i="7"/>
  <c r="AN78" i="7" s="1"/>
  <c r="AM79" i="7"/>
  <c r="AN79" i="7" s="1"/>
  <c r="AM80" i="7"/>
  <c r="AN80" i="7" s="1"/>
  <c r="AM81" i="7"/>
  <c r="AN81" i="7" s="1"/>
  <c r="AM82" i="7"/>
  <c r="AN82" i="7" s="1"/>
  <c r="AM83" i="7"/>
  <c r="AN83" i="7" s="1"/>
  <c r="AM84" i="7"/>
  <c r="AN84" i="7" s="1"/>
  <c r="AM85" i="7"/>
  <c r="AN85" i="7" s="1"/>
  <c r="AM86" i="7"/>
  <c r="AN86" i="7" s="1"/>
  <c r="AM87" i="7"/>
  <c r="AN87" i="7" s="1"/>
  <c r="AM88" i="7"/>
  <c r="AN88" i="7" s="1"/>
  <c r="AM89" i="7"/>
  <c r="AN89" i="7" s="1"/>
  <c r="AM90" i="7"/>
  <c r="AN90" i="7" s="1"/>
  <c r="AM91" i="7"/>
  <c r="AN91" i="7" s="1"/>
  <c r="AM92" i="7"/>
  <c r="AN92" i="7" s="1"/>
  <c r="AM93" i="7"/>
  <c r="AN93" i="7" s="1"/>
  <c r="AM94" i="7"/>
  <c r="AM95" i="7"/>
  <c r="AN95" i="7" s="1"/>
  <c r="AM96" i="7"/>
  <c r="AN96" i="7" s="1"/>
  <c r="AM9" i="7"/>
  <c r="AN9" i="7" s="1"/>
  <c r="AK96" i="7"/>
  <c r="AK93" i="7"/>
  <c r="AK91" i="7"/>
  <c r="AK87" i="7"/>
  <c r="AK82" i="7"/>
  <c r="AK72" i="7"/>
  <c r="AK69" i="7"/>
  <c r="AK67" i="7"/>
  <c r="AK44" i="7"/>
  <c r="AK40" i="7"/>
  <c r="AK23" i="7"/>
  <c r="AK15" i="7"/>
  <c r="AK14" i="7"/>
  <c r="AK13" i="7"/>
  <c r="AK12" i="7"/>
  <c r="AK11" i="7"/>
  <c r="AK9" i="7"/>
  <c r="AI96" i="7"/>
  <c r="AI93" i="7"/>
  <c r="AI91" i="7"/>
  <c r="AI87" i="7"/>
  <c r="AI82" i="7"/>
  <c r="AI72" i="7"/>
  <c r="AI69" i="7"/>
  <c r="AI67" i="7"/>
  <c r="AI44" i="7"/>
  <c r="AI40" i="7"/>
  <c r="AI23" i="7"/>
  <c r="AI15" i="7"/>
  <c r="AI14" i="7"/>
  <c r="AI13" i="7"/>
  <c r="AI12" i="7"/>
  <c r="AI11" i="7"/>
  <c r="AI9" i="7"/>
  <c r="AG96" i="7"/>
  <c r="AG93" i="7"/>
  <c r="AG91" i="7"/>
  <c r="AG87" i="7"/>
  <c r="AG82" i="7"/>
  <c r="AG72" i="7"/>
  <c r="AG69" i="7"/>
  <c r="AG67" i="7"/>
  <c r="AG44" i="7"/>
  <c r="AG40" i="7"/>
  <c r="AG23" i="7"/>
  <c r="AG15" i="7"/>
  <c r="AG14" i="7"/>
  <c r="AG13" i="7"/>
  <c r="AG12" i="7"/>
  <c r="AG11" i="7"/>
  <c r="AG9" i="7"/>
  <c r="AE96" i="7"/>
  <c r="AE93" i="7"/>
  <c r="AE91" i="7"/>
  <c r="AE87" i="7"/>
  <c r="AE82" i="7"/>
  <c r="AE72" i="7"/>
  <c r="AE69" i="7"/>
  <c r="AE67" i="7"/>
  <c r="AE44" i="7"/>
  <c r="AE40" i="7"/>
  <c r="AE23" i="7"/>
  <c r="AE15" i="7"/>
  <c r="AE14" i="7"/>
  <c r="AE13" i="7"/>
  <c r="AE12" i="7"/>
  <c r="AE11" i="7"/>
  <c r="AE9" i="7"/>
  <c r="AC96" i="7"/>
  <c r="AC93" i="7"/>
  <c r="AC91" i="7"/>
  <c r="AC87" i="7"/>
  <c r="AC82" i="7"/>
  <c r="AC72" i="7"/>
  <c r="AC69" i="7"/>
  <c r="AC67" i="7"/>
  <c r="AC44" i="7"/>
  <c r="AC40" i="7"/>
  <c r="AC23" i="7"/>
  <c r="AC15" i="7"/>
  <c r="AC14" i="7"/>
  <c r="AC13" i="7"/>
  <c r="AC12" i="7"/>
  <c r="AC11" i="7"/>
  <c r="AC9" i="7"/>
  <c r="AA96" i="7"/>
  <c r="AA93" i="7"/>
  <c r="AA91" i="7"/>
  <c r="AA87" i="7"/>
  <c r="AA82" i="7"/>
  <c r="AA72" i="7"/>
  <c r="AA69" i="7"/>
  <c r="AA67" i="7"/>
  <c r="AA44" i="7"/>
  <c r="AA40" i="7"/>
  <c r="AA23" i="7"/>
  <c r="AA15" i="7"/>
  <c r="AA14" i="7"/>
  <c r="AA13" i="7"/>
  <c r="AA12" i="7"/>
  <c r="AA11" i="7"/>
  <c r="AA9" i="7"/>
  <c r="Y96" i="7"/>
  <c r="Y93" i="7"/>
  <c r="Y91" i="7"/>
  <c r="Y87" i="7"/>
  <c r="Y82" i="7"/>
  <c r="Y72" i="7"/>
  <c r="Y69" i="7"/>
  <c r="Y67" i="7"/>
  <c r="Y44" i="7"/>
  <c r="Y40" i="7"/>
  <c r="Y26" i="7"/>
  <c r="Y23" i="7"/>
  <c r="Y15" i="7"/>
  <c r="Y14" i="7"/>
  <c r="Y13" i="7"/>
  <c r="Y12" i="7"/>
  <c r="Y11" i="7"/>
  <c r="Y9" i="7"/>
  <c r="W96" i="7"/>
  <c r="W93" i="7"/>
  <c r="W91" i="7"/>
  <c r="W87" i="7"/>
  <c r="W82" i="7"/>
  <c r="W72" i="7"/>
  <c r="W69" i="7"/>
  <c r="W67" i="7"/>
  <c r="W44" i="7"/>
  <c r="W40" i="7"/>
  <c r="W23" i="7"/>
  <c r="W15" i="7"/>
  <c r="W14" i="7"/>
  <c r="W13" i="7"/>
  <c r="W12" i="7"/>
  <c r="W11" i="7"/>
  <c r="W9" i="7"/>
  <c r="U96" i="7"/>
  <c r="U93" i="7"/>
  <c r="U91" i="7"/>
  <c r="U87" i="7"/>
  <c r="U82" i="7"/>
  <c r="U72" i="7"/>
  <c r="U69" i="7"/>
  <c r="U67" i="7"/>
  <c r="U44" i="7"/>
  <c r="U40" i="7"/>
  <c r="U23" i="7"/>
  <c r="U15" i="7"/>
  <c r="U14" i="7"/>
  <c r="U13" i="7"/>
  <c r="U12" i="7"/>
  <c r="U11" i="7"/>
  <c r="U9" i="7"/>
  <c r="S96" i="7"/>
  <c r="S93" i="7"/>
  <c r="S91" i="7"/>
  <c r="S87" i="7"/>
  <c r="S82" i="7"/>
  <c r="S72" i="7"/>
  <c r="S69" i="7"/>
  <c r="S67" i="7"/>
  <c r="S44" i="7"/>
  <c r="S40" i="7"/>
  <c r="S23" i="7"/>
  <c r="S15" i="7"/>
  <c r="S14" i="7"/>
  <c r="S13" i="7"/>
  <c r="S12" i="7"/>
  <c r="S11" i="7"/>
  <c r="S9" i="7"/>
  <c r="Q11" i="7"/>
  <c r="Q12" i="7"/>
  <c r="Q13" i="7"/>
  <c r="Q14" i="7"/>
  <c r="Q15" i="7"/>
  <c r="Q23" i="7"/>
  <c r="Q40" i="7"/>
  <c r="Q44" i="7"/>
  <c r="Q67" i="7"/>
  <c r="Q69" i="7"/>
  <c r="Q72" i="7"/>
  <c r="Q82" i="7"/>
  <c r="Q87" i="7"/>
  <c r="Q91" i="7"/>
  <c r="Q93" i="7"/>
  <c r="Q96" i="7"/>
  <c r="Q9" i="7"/>
  <c r="O11" i="7"/>
  <c r="O12" i="7"/>
  <c r="O13" i="7"/>
  <c r="O14" i="7"/>
  <c r="O15" i="7"/>
  <c r="O23" i="7"/>
  <c r="O40" i="7"/>
  <c r="O44" i="7"/>
  <c r="O67" i="7"/>
  <c r="O69" i="7"/>
  <c r="O72" i="7"/>
  <c r="O82" i="7"/>
  <c r="O87" i="7"/>
  <c r="O91" i="7"/>
  <c r="O93" i="7"/>
  <c r="O96" i="7"/>
  <c r="O9" i="7"/>
  <c r="M9" i="7"/>
  <c r="M23" i="7"/>
  <c r="M40" i="7"/>
  <c r="M44" i="7"/>
  <c r="M67" i="7"/>
  <c r="M69" i="7"/>
  <c r="M72" i="7"/>
  <c r="M82" i="7"/>
  <c r="M87" i="7"/>
  <c r="M91" i="7"/>
  <c r="M93" i="7"/>
  <c r="M96" i="7"/>
  <c r="M11" i="7"/>
  <c r="M12" i="7"/>
  <c r="M13" i="7"/>
  <c r="M14" i="7"/>
  <c r="M15" i="7"/>
  <c r="K95" i="5"/>
  <c r="E90" i="5"/>
  <c r="F90" i="5" s="1"/>
  <c r="I90" i="5" s="1"/>
  <c r="E91" i="5"/>
  <c r="F91" i="5" s="1"/>
  <c r="E96" i="5"/>
  <c r="F96" i="5" s="1"/>
  <c r="I96" i="5" s="1"/>
  <c r="E95" i="5"/>
  <c r="F95" i="5" s="1"/>
  <c r="I95" i="5" s="1"/>
  <c r="E93" i="5"/>
  <c r="F93" i="5" s="1"/>
  <c r="E89" i="5"/>
  <c r="F89" i="5" s="1"/>
  <c r="I89" i="5" s="1"/>
  <c r="E85" i="5"/>
  <c r="F85" i="5" s="1"/>
  <c r="I85" i="5" s="1"/>
  <c r="E86" i="5"/>
  <c r="F86" i="5" s="1"/>
  <c r="E87" i="5"/>
  <c r="F87" i="5" s="1"/>
  <c r="K87" i="5" s="1"/>
  <c r="E84" i="5"/>
  <c r="F84" i="5" s="1"/>
  <c r="I84" i="5" s="1"/>
  <c r="E75" i="5"/>
  <c r="F75" i="5" s="1"/>
  <c r="I75" i="5" s="1"/>
  <c r="E76" i="5"/>
  <c r="F76" i="5" s="1"/>
  <c r="K76" i="5" s="1"/>
  <c r="E77" i="5"/>
  <c r="F77" i="5" s="1"/>
  <c r="E78" i="5"/>
  <c r="F78" i="5"/>
  <c r="I78" i="5" s="1"/>
  <c r="E79" i="5"/>
  <c r="F79" i="5" s="1"/>
  <c r="E80" i="5"/>
  <c r="F80" i="5" s="1"/>
  <c r="E81" i="5"/>
  <c r="F81" i="5" s="1"/>
  <c r="E82" i="5"/>
  <c r="F82" i="5"/>
  <c r="I82" i="5" s="1"/>
  <c r="E74" i="5"/>
  <c r="F74" i="5" s="1"/>
  <c r="I74" i="5" s="1"/>
  <c r="E72" i="5"/>
  <c r="F72" i="5" s="1"/>
  <c r="E71" i="5"/>
  <c r="F71" i="5" s="1"/>
  <c r="K71" i="5" s="1"/>
  <c r="E69" i="5"/>
  <c r="F69" i="5" s="1"/>
  <c r="I69" i="5" s="1"/>
  <c r="E51" i="5"/>
  <c r="F51" i="5" s="1"/>
  <c r="I51" i="5" s="1"/>
  <c r="E52" i="5"/>
  <c r="F52" i="5"/>
  <c r="K52" i="5" s="1"/>
  <c r="E53" i="5"/>
  <c r="F53" i="5" s="1"/>
  <c r="E54" i="5"/>
  <c r="F54" i="5" s="1"/>
  <c r="E55" i="5"/>
  <c r="F55" i="5" s="1"/>
  <c r="K55" i="5" s="1"/>
  <c r="E56" i="5"/>
  <c r="F56" i="5" s="1"/>
  <c r="E57" i="5"/>
  <c r="F57" i="5" s="1"/>
  <c r="E58" i="5"/>
  <c r="F58" i="5" s="1"/>
  <c r="I58" i="5" s="1"/>
  <c r="E59" i="5"/>
  <c r="F59" i="5" s="1"/>
  <c r="K59" i="5" s="1"/>
  <c r="E60" i="5"/>
  <c r="F60" i="5"/>
  <c r="K60" i="5" s="1"/>
  <c r="E61" i="5"/>
  <c r="F61" i="5" s="1"/>
  <c r="E62" i="5"/>
  <c r="F62" i="5" s="1"/>
  <c r="E63" i="5"/>
  <c r="F63" i="5" s="1"/>
  <c r="K63" i="5" s="1"/>
  <c r="E64" i="5"/>
  <c r="F64" i="5" s="1"/>
  <c r="E65" i="5"/>
  <c r="F65" i="5" s="1"/>
  <c r="E66" i="5"/>
  <c r="F66" i="5" s="1"/>
  <c r="I66" i="5" s="1"/>
  <c r="E67" i="5"/>
  <c r="F67" i="5" s="1"/>
  <c r="K67" i="5" s="1"/>
  <c r="E47" i="5"/>
  <c r="F47" i="5" s="1"/>
  <c r="K47" i="5" s="1"/>
  <c r="E48" i="5"/>
  <c r="F48" i="5" s="1"/>
  <c r="E49" i="5"/>
  <c r="F49" i="5" s="1"/>
  <c r="K49" i="5" s="1"/>
  <c r="E50" i="5"/>
  <c r="F50" i="5" s="1"/>
  <c r="I50" i="5" s="1"/>
  <c r="E46" i="5"/>
  <c r="F46" i="5" s="1"/>
  <c r="E44" i="5"/>
  <c r="F44" i="5" s="1"/>
  <c r="I44" i="5" s="1"/>
  <c r="E43" i="5"/>
  <c r="F43" i="5" s="1"/>
  <c r="E42" i="5"/>
  <c r="F42" i="5" s="1"/>
  <c r="I42" i="5" s="1"/>
  <c r="E32" i="5"/>
  <c r="F32" i="5" s="1"/>
  <c r="I32" i="5" s="1"/>
  <c r="E33" i="5"/>
  <c r="F33" i="5" s="1"/>
  <c r="E34" i="5"/>
  <c r="F34" i="5" s="1"/>
  <c r="K34" i="5" s="1"/>
  <c r="E35" i="5"/>
  <c r="F35" i="5"/>
  <c r="K35" i="5" s="1"/>
  <c r="E36" i="5"/>
  <c r="F36" i="5" s="1"/>
  <c r="K36" i="5" s="1"/>
  <c r="E37" i="5"/>
  <c r="F37" i="5" s="1"/>
  <c r="K37" i="5" s="1"/>
  <c r="E38" i="5"/>
  <c r="F38" i="5" s="1"/>
  <c r="K38" i="5" s="1"/>
  <c r="E39" i="5"/>
  <c r="F39" i="5" s="1"/>
  <c r="E40" i="5"/>
  <c r="F40" i="5" s="1"/>
  <c r="I40" i="5" s="1"/>
  <c r="I30" i="5"/>
  <c r="E26" i="5"/>
  <c r="F26" i="5"/>
  <c r="K26" i="5" s="1"/>
  <c r="E27" i="5"/>
  <c r="F27" i="5" s="1"/>
  <c r="E28" i="5"/>
  <c r="F28" i="5" s="1"/>
  <c r="K28" i="5" s="1"/>
  <c r="E29" i="5"/>
  <c r="F29" i="5" s="1"/>
  <c r="E30" i="5"/>
  <c r="F30" i="5"/>
  <c r="K30" i="5" s="1"/>
  <c r="E31" i="5"/>
  <c r="F31" i="5" s="1"/>
  <c r="E25" i="5"/>
  <c r="F25" i="5" s="1"/>
  <c r="K25" i="5" s="1"/>
  <c r="E18" i="5"/>
  <c r="F18" i="5" s="1"/>
  <c r="K18" i="5" s="1"/>
  <c r="E19" i="5"/>
  <c r="F19" i="5" s="1"/>
  <c r="E20" i="5"/>
  <c r="F20" i="5" s="1"/>
  <c r="I20" i="5" s="1"/>
  <c r="E21" i="5"/>
  <c r="F21" i="5" s="1"/>
  <c r="K21" i="5" s="1"/>
  <c r="E22" i="5"/>
  <c r="F22" i="5" s="1"/>
  <c r="K22" i="5" s="1"/>
  <c r="E23" i="5"/>
  <c r="F23" i="5"/>
  <c r="K23" i="5" s="1"/>
  <c r="E17" i="5"/>
  <c r="F17" i="5" s="1"/>
  <c r="I17" i="5" s="1"/>
  <c r="E11" i="5"/>
  <c r="F11" i="5" s="1"/>
  <c r="E12" i="5"/>
  <c r="F12" i="5" s="1"/>
  <c r="I12" i="5" s="1"/>
  <c r="E13" i="5"/>
  <c r="F13" i="5" s="1"/>
  <c r="E14" i="5"/>
  <c r="F14" i="5" s="1"/>
  <c r="E15" i="5"/>
  <c r="F15" i="5" s="1"/>
  <c r="E10" i="5"/>
  <c r="F10" i="5" s="1"/>
  <c r="I10" i="5" s="1"/>
  <c r="F81" i="7"/>
  <c r="Q81" i="7" s="1"/>
  <c r="E97" i="7"/>
  <c r="E95" i="7"/>
  <c r="F95" i="7" s="1"/>
  <c r="M95" i="7" s="1"/>
  <c r="E92" i="7"/>
  <c r="F92" i="7" s="1"/>
  <c r="E89" i="7"/>
  <c r="F89" i="7" s="1"/>
  <c r="Q89" i="7" s="1"/>
  <c r="E90" i="7"/>
  <c r="F90" i="7" s="1"/>
  <c r="M90" i="7" s="1"/>
  <c r="E88" i="7"/>
  <c r="F88" i="7" s="1"/>
  <c r="I88" i="7" s="1"/>
  <c r="E84" i="7"/>
  <c r="F84" i="7" s="1"/>
  <c r="E85" i="7"/>
  <c r="F85" i="7" s="1"/>
  <c r="E86" i="7"/>
  <c r="F86" i="7" s="1"/>
  <c r="E83" i="7"/>
  <c r="F83" i="7" s="1"/>
  <c r="E74" i="7"/>
  <c r="F74" i="7" s="1"/>
  <c r="E75" i="7"/>
  <c r="F75" i="7" s="1"/>
  <c r="M75" i="7" s="1"/>
  <c r="E76" i="7"/>
  <c r="F76" i="7" s="1"/>
  <c r="Q76" i="7" s="1"/>
  <c r="E77" i="7"/>
  <c r="F77" i="7" s="1"/>
  <c r="E78" i="7"/>
  <c r="F78" i="7" s="1"/>
  <c r="E79" i="7"/>
  <c r="F79" i="7" s="1"/>
  <c r="E80" i="7"/>
  <c r="F80" i="7" s="1"/>
  <c r="E81" i="7"/>
  <c r="E73" i="7"/>
  <c r="F73" i="7" s="1"/>
  <c r="E71" i="7"/>
  <c r="F71" i="7" s="1"/>
  <c r="E70" i="7"/>
  <c r="F70" i="7" s="1"/>
  <c r="AA70" i="7" s="1"/>
  <c r="E68" i="7"/>
  <c r="F68" i="7" s="1"/>
  <c r="I68" i="7" s="1"/>
  <c r="E46" i="7"/>
  <c r="F46" i="7" s="1"/>
  <c r="E47" i="7"/>
  <c r="F47" i="7" s="1"/>
  <c r="E48" i="7"/>
  <c r="F48" i="7" s="1"/>
  <c r="O48" i="7" s="1"/>
  <c r="E49" i="7"/>
  <c r="F49" i="7" s="1"/>
  <c r="E50" i="7"/>
  <c r="F50" i="7" s="1"/>
  <c r="E51" i="7"/>
  <c r="F51" i="7" s="1"/>
  <c r="E52" i="7"/>
  <c r="F52" i="7" s="1"/>
  <c r="O52" i="7" s="1"/>
  <c r="E53" i="7"/>
  <c r="F53" i="7" s="1"/>
  <c r="I53" i="7" s="1"/>
  <c r="E54" i="7"/>
  <c r="F54" i="7" s="1"/>
  <c r="M54" i="7" s="1"/>
  <c r="E55" i="7"/>
  <c r="F55" i="7" s="1"/>
  <c r="M55" i="7" s="1"/>
  <c r="E56" i="7"/>
  <c r="F56" i="7" s="1"/>
  <c r="U56" i="7" s="1"/>
  <c r="E57" i="7"/>
  <c r="F57" i="7" s="1"/>
  <c r="I57" i="7" s="1"/>
  <c r="E58" i="7"/>
  <c r="F58" i="7" s="1"/>
  <c r="E59" i="7"/>
  <c r="F59" i="7" s="1"/>
  <c r="E60" i="7"/>
  <c r="F60" i="7" s="1"/>
  <c r="O60" i="7" s="1"/>
  <c r="E61" i="7"/>
  <c r="F61" i="7" s="1"/>
  <c r="E62" i="7"/>
  <c r="F62" i="7" s="1"/>
  <c r="M62" i="7" s="1"/>
  <c r="E63" i="7"/>
  <c r="F63" i="7" s="1"/>
  <c r="E64" i="7"/>
  <c r="F64" i="7" s="1"/>
  <c r="U64" i="7" s="1"/>
  <c r="E65" i="7"/>
  <c r="F65" i="7" s="1"/>
  <c r="AA65" i="7" s="1"/>
  <c r="E66" i="7"/>
  <c r="F66" i="7" s="1"/>
  <c r="E45" i="7"/>
  <c r="F45" i="7" s="1"/>
  <c r="W45" i="7" s="1"/>
  <c r="E42" i="7"/>
  <c r="F42" i="7" s="1"/>
  <c r="AA42" i="7" s="1"/>
  <c r="E43" i="7"/>
  <c r="F43" i="7" s="1"/>
  <c r="I43" i="7" s="1"/>
  <c r="E41" i="7"/>
  <c r="F41" i="7" s="1"/>
  <c r="E25" i="7"/>
  <c r="F25" i="7" s="1"/>
  <c r="E26" i="7"/>
  <c r="F26" i="7" s="1"/>
  <c r="M26" i="7" s="1"/>
  <c r="E27" i="7"/>
  <c r="F27" i="7" s="1"/>
  <c r="I27" i="7" s="1"/>
  <c r="E28" i="7"/>
  <c r="F28" i="7" s="1"/>
  <c r="E29" i="7"/>
  <c r="F29" i="7" s="1"/>
  <c r="U29" i="7" s="1"/>
  <c r="E30" i="7"/>
  <c r="F30" i="7" s="1"/>
  <c r="I30" i="7" s="1"/>
  <c r="E31" i="7"/>
  <c r="F31" i="7" s="1"/>
  <c r="I31" i="7" s="1"/>
  <c r="E32" i="7"/>
  <c r="F32" i="7" s="1"/>
  <c r="E33" i="7"/>
  <c r="F33" i="7" s="1"/>
  <c r="U33" i="7" s="1"/>
  <c r="E34" i="7"/>
  <c r="F34" i="7" s="1"/>
  <c r="Y34" i="7" s="1"/>
  <c r="E35" i="7"/>
  <c r="F35" i="7" s="1"/>
  <c r="E36" i="7"/>
  <c r="F36" i="7" s="1"/>
  <c r="E37" i="7"/>
  <c r="F37" i="7" s="1"/>
  <c r="E38" i="7"/>
  <c r="F38" i="7" s="1"/>
  <c r="I38" i="7" s="1"/>
  <c r="E39" i="7"/>
  <c r="F39" i="7" s="1"/>
  <c r="I39" i="7" s="1"/>
  <c r="E24" i="7"/>
  <c r="F24" i="7" s="1"/>
  <c r="W24" i="7" s="1"/>
  <c r="D107" i="7"/>
  <c r="X50" i="5" l="1"/>
  <c r="Z50" i="5"/>
  <c r="AN53" i="7"/>
  <c r="X52" i="5"/>
  <c r="Z52" i="5"/>
  <c r="M42" i="7"/>
  <c r="X28" i="5"/>
  <c r="Z28" i="5"/>
  <c r="AA28" i="5" s="1"/>
  <c r="X55" i="5"/>
  <c r="Z55" i="5"/>
  <c r="O64" i="7"/>
  <c r="X84" i="5"/>
  <c r="Z84" i="5"/>
  <c r="X58" i="5"/>
  <c r="Z58" i="5"/>
  <c r="AA58" i="5" s="1"/>
  <c r="X51" i="5"/>
  <c r="Z51" i="5"/>
  <c r="X49" i="5"/>
  <c r="Z49" i="5"/>
  <c r="X72" i="5"/>
  <c r="Z72" i="5"/>
  <c r="AA72" i="5" s="1"/>
  <c r="Z85" i="5"/>
  <c r="AA85" i="5" s="1"/>
  <c r="X32" i="5"/>
  <c r="Z32" i="5"/>
  <c r="X93" i="5"/>
  <c r="Z93" i="5"/>
  <c r="X65" i="5"/>
  <c r="Z65" i="5"/>
  <c r="X57" i="5"/>
  <c r="Z57" i="5"/>
  <c r="AA57" i="5" s="1"/>
  <c r="X87" i="5"/>
  <c r="Z87" i="5"/>
  <c r="X53" i="5"/>
  <c r="Z53" i="5"/>
  <c r="M70" i="7"/>
  <c r="K75" i="5"/>
  <c r="Z22" i="5"/>
  <c r="AA22" i="5" s="1"/>
  <c r="Z38" i="5"/>
  <c r="Z31" i="5"/>
  <c r="AA31" i="5" s="1"/>
  <c r="X43" i="5"/>
  <c r="Z43" i="5"/>
  <c r="K80" i="5"/>
  <c r="I80" i="5"/>
  <c r="I26" i="5"/>
  <c r="I34" i="5"/>
  <c r="I67" i="5"/>
  <c r="K44" i="5"/>
  <c r="K69" i="5"/>
  <c r="K84" i="5"/>
  <c r="K96" i="5"/>
  <c r="K51" i="5"/>
  <c r="I23" i="5"/>
  <c r="I59" i="5"/>
  <c r="K74" i="5"/>
  <c r="K85" i="5"/>
  <c r="AA26" i="5"/>
  <c r="K32" i="5"/>
  <c r="I22" i="5"/>
  <c r="I49" i="5"/>
  <c r="I71" i="5"/>
  <c r="Z79" i="5"/>
  <c r="AA79" i="5" s="1"/>
  <c r="I87" i="5"/>
  <c r="K40" i="5"/>
  <c r="K78" i="5"/>
  <c r="K90" i="5"/>
  <c r="I15" i="5"/>
  <c r="K15" i="5"/>
  <c r="K31" i="5"/>
  <c r="I31" i="5"/>
  <c r="I91" i="5"/>
  <c r="K91" i="5"/>
  <c r="K48" i="5"/>
  <c r="I48" i="5"/>
  <c r="K86" i="5"/>
  <c r="I86" i="5"/>
  <c r="Z14" i="5"/>
  <c r="AA14" i="5" s="1"/>
  <c r="X14" i="5"/>
  <c r="K14" i="5"/>
  <c r="I14" i="5"/>
  <c r="K19" i="5"/>
  <c r="I19" i="5"/>
  <c r="K56" i="5"/>
  <c r="I56" i="5"/>
  <c r="K13" i="5"/>
  <c r="I13" i="5"/>
  <c r="K27" i="5"/>
  <c r="I27" i="5"/>
  <c r="K39" i="5"/>
  <c r="I39" i="5"/>
  <c r="K33" i="5"/>
  <c r="I33" i="5"/>
  <c r="K11" i="5"/>
  <c r="I11" i="5"/>
  <c r="K46" i="5"/>
  <c r="I46" i="5"/>
  <c r="K93" i="5"/>
  <c r="I93" i="5"/>
  <c r="I62" i="5"/>
  <c r="K62" i="5"/>
  <c r="K29" i="5"/>
  <c r="I29" i="5"/>
  <c r="K64" i="5"/>
  <c r="I64" i="5"/>
  <c r="I54" i="5"/>
  <c r="K54" i="5"/>
  <c r="I61" i="5"/>
  <c r="K61" i="5"/>
  <c r="I53" i="5"/>
  <c r="K53" i="5"/>
  <c r="Z17" i="5"/>
  <c r="AA17" i="5" s="1"/>
  <c r="I18" i="5"/>
  <c r="I37" i="5"/>
  <c r="I72" i="5"/>
  <c r="K72" i="5"/>
  <c r="I81" i="5"/>
  <c r="K81" i="5"/>
  <c r="I21" i="5"/>
  <c r="I25" i="5"/>
  <c r="I28" i="5"/>
  <c r="I36" i="5"/>
  <c r="I47" i="5"/>
  <c r="I65" i="5"/>
  <c r="K65" i="5"/>
  <c r="I57" i="5"/>
  <c r="K57" i="5"/>
  <c r="I63" i="5"/>
  <c r="I55" i="5"/>
  <c r="I76" i="5"/>
  <c r="K20" i="5"/>
  <c r="K66" i="5"/>
  <c r="K58" i="5"/>
  <c r="K50" i="5"/>
  <c r="K82" i="5"/>
  <c r="X19" i="5"/>
  <c r="Z19" i="5"/>
  <c r="AA19" i="5" s="1"/>
  <c r="X85" i="5"/>
  <c r="Z11" i="5"/>
  <c r="AA11" i="5" s="1"/>
  <c r="Z12" i="5"/>
  <c r="AA12" i="5" s="1"/>
  <c r="K12" i="5"/>
  <c r="I38" i="5"/>
  <c r="I43" i="5"/>
  <c r="K43" i="5"/>
  <c r="K17" i="5"/>
  <c r="X13" i="5"/>
  <c r="Z13" i="5"/>
  <c r="AA13" i="5" s="1"/>
  <c r="I79" i="5"/>
  <c r="Z15" i="5"/>
  <c r="AA15" i="5" s="1"/>
  <c r="Z10" i="5"/>
  <c r="AA10" i="5" s="1"/>
  <c r="K10" i="5"/>
  <c r="I35" i="5"/>
  <c r="I60" i="5"/>
  <c r="I52" i="5"/>
  <c r="I77" i="5"/>
  <c r="K77" i="5"/>
  <c r="K42" i="5"/>
  <c r="K79" i="5"/>
  <c r="Q97" i="5"/>
  <c r="Q98" i="5" s="1"/>
  <c r="AA38" i="5"/>
  <c r="X38" i="5"/>
  <c r="Z34" i="5"/>
  <c r="AA34" i="5" s="1"/>
  <c r="X34" i="5"/>
  <c r="Z42" i="5"/>
  <c r="AA42" i="5" s="1"/>
  <c r="Z23" i="5"/>
  <c r="AA23" i="5" s="1"/>
  <c r="AA25" i="5"/>
  <c r="Z33" i="5"/>
  <c r="AA33" i="5" s="1"/>
  <c r="Z30" i="5"/>
  <c r="AA30" i="5" s="1"/>
  <c r="X26" i="5"/>
  <c r="Z40" i="5"/>
  <c r="AA40" i="5" s="1"/>
  <c r="AA36" i="5"/>
  <c r="X40" i="5"/>
  <c r="AA32" i="5"/>
  <c r="Z89" i="5"/>
  <c r="AA89" i="5" s="1"/>
  <c r="Z96" i="5"/>
  <c r="AA96" i="5" s="1"/>
  <c r="Z95" i="5"/>
  <c r="AA95" i="5" s="1"/>
  <c r="AA93" i="5"/>
  <c r="Z90" i="5"/>
  <c r="AA90" i="5" s="1"/>
  <c r="Z91" i="5"/>
  <c r="AA91" i="5" s="1"/>
  <c r="X86" i="5"/>
  <c r="AA86" i="5"/>
  <c r="AA87" i="5"/>
  <c r="AA84" i="5"/>
  <c r="X78" i="5"/>
  <c r="Z78" i="5"/>
  <c r="AA78" i="5" s="1"/>
  <c r="X76" i="5"/>
  <c r="Z76" i="5"/>
  <c r="AA76" i="5" s="1"/>
  <c r="X82" i="5"/>
  <c r="Z82" i="5"/>
  <c r="AA82" i="5" s="1"/>
  <c r="Z81" i="5"/>
  <c r="AA81" i="5" s="1"/>
  <c r="Z75" i="5"/>
  <c r="AA75" i="5" s="1"/>
  <c r="Z80" i="5"/>
  <c r="AA80" i="5" s="1"/>
  <c r="Z77" i="5"/>
  <c r="AA77" i="5" s="1"/>
  <c r="X74" i="5"/>
  <c r="Z74" i="5"/>
  <c r="AA74" i="5" s="1"/>
  <c r="Z71" i="5"/>
  <c r="AA71" i="5" s="1"/>
  <c r="Z69" i="5"/>
  <c r="AA69" i="5" s="1"/>
  <c r="X62" i="5"/>
  <c r="Z62" i="5"/>
  <c r="AA62" i="5" s="1"/>
  <c r="X56" i="5"/>
  <c r="Z56" i="5"/>
  <c r="AA56" i="5" s="1"/>
  <c r="X64" i="5"/>
  <c r="Z64" i="5"/>
  <c r="AA64" i="5" s="1"/>
  <c r="X48" i="5"/>
  <c r="Z48" i="5"/>
  <c r="AA48" i="5" s="1"/>
  <c r="Z61" i="5"/>
  <c r="AA61" i="5" s="1"/>
  <c r="AA53" i="5"/>
  <c r="Z66" i="5"/>
  <c r="AA66" i="5" s="1"/>
  <c r="Z63" i="5"/>
  <c r="AA63" i="5" s="1"/>
  <c r="AA55" i="5"/>
  <c r="AA50" i="5"/>
  <c r="Z47" i="5"/>
  <c r="AA47" i="5" s="1"/>
  <c r="AA65" i="5"/>
  <c r="Z60" i="5"/>
  <c r="AA60" i="5" s="1"/>
  <c r="AA52" i="5"/>
  <c r="AA49" i="5"/>
  <c r="Z67" i="5"/>
  <c r="AA67" i="5" s="1"/>
  <c r="Z59" i="5"/>
  <c r="AA59" i="5" s="1"/>
  <c r="Z54" i="5"/>
  <c r="AA54" i="5" s="1"/>
  <c r="AA51" i="5"/>
  <c r="Z46" i="5"/>
  <c r="AA46" i="5" s="1"/>
  <c r="AA43" i="5"/>
  <c r="Z44" i="5"/>
  <c r="AA44" i="5" s="1"/>
  <c r="Z37" i="5"/>
  <c r="AA37" i="5" s="1"/>
  <c r="X37" i="5"/>
  <c r="X29" i="5"/>
  <c r="Z29" i="5"/>
  <c r="AA29" i="5" s="1"/>
  <c r="X39" i="5"/>
  <c r="Z39" i="5"/>
  <c r="AA39" i="5" s="1"/>
  <c r="Z35" i="5"/>
  <c r="AA35" i="5" s="1"/>
  <c r="X35" i="5"/>
  <c r="X31" i="5"/>
  <c r="Z27" i="5"/>
  <c r="AA27" i="5" s="1"/>
  <c r="X27" i="5"/>
  <c r="X36" i="5"/>
  <c r="X33" i="5"/>
  <c r="X25" i="5"/>
  <c r="AA21" i="5"/>
  <c r="X21" i="5"/>
  <c r="X23" i="5"/>
  <c r="Z18" i="5"/>
  <c r="AA18" i="5" s="1"/>
  <c r="Z20" i="5"/>
  <c r="AA20" i="5" s="1"/>
  <c r="X22" i="5"/>
  <c r="X17" i="5"/>
  <c r="W97" i="5"/>
  <c r="R97" i="5"/>
  <c r="I35" i="7"/>
  <c r="M35" i="7"/>
  <c r="I61" i="7"/>
  <c r="Q61" i="7"/>
  <c r="W61" i="7"/>
  <c r="S61" i="7"/>
  <c r="I49" i="7"/>
  <c r="U49" i="7"/>
  <c r="AA49" i="7"/>
  <c r="Q77" i="7"/>
  <c r="O77" i="7"/>
  <c r="I77" i="7"/>
  <c r="I83" i="7"/>
  <c r="M83" i="7"/>
  <c r="I95" i="7"/>
  <c r="O56" i="7"/>
  <c r="M27" i="7"/>
  <c r="AG76" i="7"/>
  <c r="AI36" i="7"/>
  <c r="AE36" i="7"/>
  <c r="AC36" i="7"/>
  <c r="AA36" i="7"/>
  <c r="Y36" i="7"/>
  <c r="AG36" i="7"/>
  <c r="U36" i="7"/>
  <c r="S36" i="7"/>
  <c r="M36" i="7"/>
  <c r="I36" i="7"/>
  <c r="AK36" i="7"/>
  <c r="Q36" i="7"/>
  <c r="O36" i="7"/>
  <c r="AK28" i="7"/>
  <c r="AG28" i="7"/>
  <c r="AC28" i="7"/>
  <c r="AA28" i="7"/>
  <c r="Y28" i="7"/>
  <c r="U28" i="7"/>
  <c r="S28" i="7"/>
  <c r="M28" i="7"/>
  <c r="I28" i="7"/>
  <c r="AE28" i="7"/>
  <c r="W28" i="7"/>
  <c r="AI28" i="7"/>
  <c r="Q28" i="7"/>
  <c r="O28" i="7"/>
  <c r="AK66" i="7"/>
  <c r="AI66" i="7"/>
  <c r="AG66" i="7"/>
  <c r="AE66" i="7"/>
  <c r="U66" i="7"/>
  <c r="W66" i="7"/>
  <c r="Q66" i="7"/>
  <c r="O66" i="7"/>
  <c r="I66" i="7"/>
  <c r="Y66" i="7"/>
  <c r="AA66" i="7"/>
  <c r="S66" i="7"/>
  <c r="M66" i="7"/>
  <c r="AC66" i="7"/>
  <c r="AK58" i="7"/>
  <c r="AI58" i="7"/>
  <c r="AG58" i="7"/>
  <c r="AE58" i="7"/>
  <c r="U58" i="7"/>
  <c r="W58" i="7"/>
  <c r="Q58" i="7"/>
  <c r="O58" i="7"/>
  <c r="I58" i="7"/>
  <c r="S58" i="7"/>
  <c r="Y58" i="7"/>
  <c r="AA58" i="7"/>
  <c r="M58" i="7"/>
  <c r="AC58" i="7"/>
  <c r="AK50" i="7"/>
  <c r="AI50" i="7"/>
  <c r="AG50" i="7"/>
  <c r="AE50" i="7"/>
  <c r="U50" i="7"/>
  <c r="W50" i="7"/>
  <c r="Q50" i="7"/>
  <c r="O50" i="7"/>
  <c r="I50" i="7"/>
  <c r="Y50" i="7"/>
  <c r="AA50" i="7"/>
  <c r="S50" i="7"/>
  <c r="AC50" i="7"/>
  <c r="M50" i="7"/>
  <c r="AK73" i="7"/>
  <c r="AI73" i="7"/>
  <c r="AG73" i="7"/>
  <c r="AE73" i="7"/>
  <c r="Y73" i="7"/>
  <c r="I73" i="7"/>
  <c r="AA73" i="7"/>
  <c r="U73" i="7"/>
  <c r="M73" i="7"/>
  <c r="AC73" i="7"/>
  <c r="Q73" i="7"/>
  <c r="O73" i="7"/>
  <c r="W73" i="7"/>
  <c r="S73" i="7"/>
  <c r="AK74" i="7"/>
  <c r="AI74" i="7"/>
  <c r="AG74" i="7"/>
  <c r="AE74" i="7"/>
  <c r="U74" i="7"/>
  <c r="AA74" i="7"/>
  <c r="Q74" i="7"/>
  <c r="O74" i="7"/>
  <c r="I74" i="7"/>
  <c r="AC74" i="7"/>
  <c r="W74" i="7"/>
  <c r="S74" i="7"/>
  <c r="Y74" i="7"/>
  <c r="M74" i="7"/>
  <c r="AC92" i="7"/>
  <c r="AA92" i="7"/>
  <c r="Y92" i="7"/>
  <c r="W92" i="7"/>
  <c r="AI92" i="7"/>
  <c r="AE92" i="7"/>
  <c r="S92" i="7"/>
  <c r="M92" i="7"/>
  <c r="I92" i="7"/>
  <c r="U92" i="7"/>
  <c r="AG92" i="7"/>
  <c r="Q92" i="7"/>
  <c r="O92" i="7"/>
  <c r="AK92" i="7"/>
  <c r="AK37" i="7"/>
  <c r="AI37" i="7"/>
  <c r="AG37" i="7"/>
  <c r="AE37" i="7"/>
  <c r="AC37" i="7"/>
  <c r="W37" i="7"/>
  <c r="M37" i="7"/>
  <c r="I37" i="7"/>
  <c r="Y37" i="7"/>
  <c r="AK25" i="7"/>
  <c r="AI25" i="7"/>
  <c r="AG25" i="7"/>
  <c r="AE25" i="7"/>
  <c r="Y25" i="7"/>
  <c r="AA25" i="7"/>
  <c r="M25" i="7"/>
  <c r="I25" i="7"/>
  <c r="AC25" i="7"/>
  <c r="W25" i="7"/>
  <c r="AK59" i="7"/>
  <c r="AI59" i="7"/>
  <c r="AG59" i="7"/>
  <c r="AE59" i="7"/>
  <c r="U59" i="7"/>
  <c r="AC59" i="7"/>
  <c r="AA59" i="7"/>
  <c r="Y59" i="7"/>
  <c r="W59" i="7"/>
  <c r="S59" i="7"/>
  <c r="Q59" i="7"/>
  <c r="O59" i="7"/>
  <c r="I59" i="7"/>
  <c r="AK47" i="7"/>
  <c r="AI47" i="7"/>
  <c r="AG47" i="7"/>
  <c r="AE47" i="7"/>
  <c r="AC47" i="7"/>
  <c r="AA47" i="7"/>
  <c r="Y47" i="7"/>
  <c r="W47" i="7"/>
  <c r="U47" i="7"/>
  <c r="S47" i="7"/>
  <c r="Q47" i="7"/>
  <c r="O47" i="7"/>
  <c r="I47" i="7"/>
  <c r="AK79" i="7"/>
  <c r="AI79" i="7"/>
  <c r="AG79" i="7"/>
  <c r="AE79" i="7"/>
  <c r="AC79" i="7"/>
  <c r="U79" i="7"/>
  <c r="AA79" i="7"/>
  <c r="Y79" i="7"/>
  <c r="W79" i="7"/>
  <c r="S79" i="7"/>
  <c r="Q79" i="7"/>
  <c r="O79" i="7"/>
  <c r="I79" i="7"/>
  <c r="AK85" i="7"/>
  <c r="AI85" i="7"/>
  <c r="AG85" i="7"/>
  <c r="AE85" i="7"/>
  <c r="AC85" i="7"/>
  <c r="W85" i="7"/>
  <c r="M85" i="7"/>
  <c r="I85" i="7"/>
  <c r="Y85" i="7"/>
  <c r="U85" i="7"/>
  <c r="AK41" i="7"/>
  <c r="AI41" i="7"/>
  <c r="AG41" i="7"/>
  <c r="AE41" i="7"/>
  <c r="AA41" i="7"/>
  <c r="I41" i="7"/>
  <c r="AC41" i="7"/>
  <c r="M41" i="7"/>
  <c r="W41" i="7"/>
  <c r="AK46" i="7"/>
  <c r="AI46" i="7"/>
  <c r="AG46" i="7"/>
  <c r="AE46" i="7"/>
  <c r="AA46" i="7"/>
  <c r="Q46" i="7"/>
  <c r="O46" i="7"/>
  <c r="I46" i="7"/>
  <c r="AC46" i="7"/>
  <c r="W46" i="7"/>
  <c r="U46" i="7"/>
  <c r="S46" i="7"/>
  <c r="AC84" i="7"/>
  <c r="AA84" i="7"/>
  <c r="Y84" i="7"/>
  <c r="W84" i="7"/>
  <c r="AI84" i="7"/>
  <c r="AE84" i="7"/>
  <c r="S84" i="7"/>
  <c r="M84" i="7"/>
  <c r="I84" i="7"/>
  <c r="AG84" i="7"/>
  <c r="AK84" i="7"/>
  <c r="O84" i="7"/>
  <c r="O24" i="7"/>
  <c r="Q37" i="7"/>
  <c r="S37" i="7"/>
  <c r="U84" i="7"/>
  <c r="AA37" i="7"/>
  <c r="AC38" i="7"/>
  <c r="AI56" i="7"/>
  <c r="AK39" i="7"/>
  <c r="AI39" i="7"/>
  <c r="AG39" i="7"/>
  <c r="AE39" i="7"/>
  <c r="AC39" i="7"/>
  <c r="AA39" i="7"/>
  <c r="Y39" i="7"/>
  <c r="W39" i="7"/>
  <c r="U39" i="7"/>
  <c r="S39" i="7"/>
  <c r="Q39" i="7"/>
  <c r="O39" i="7"/>
  <c r="AK31" i="7"/>
  <c r="AI31" i="7"/>
  <c r="AG31" i="7"/>
  <c r="AE31" i="7"/>
  <c r="W31" i="7"/>
  <c r="AC31" i="7"/>
  <c r="AA31" i="7"/>
  <c r="Y31" i="7"/>
  <c r="U31" i="7"/>
  <c r="S31" i="7"/>
  <c r="Q31" i="7"/>
  <c r="O31" i="7"/>
  <c r="AK43" i="7"/>
  <c r="AI43" i="7"/>
  <c r="AG43" i="7"/>
  <c r="AE43" i="7"/>
  <c r="AC43" i="7"/>
  <c r="AA43" i="7"/>
  <c r="Y43" i="7"/>
  <c r="W43" i="7"/>
  <c r="U43" i="7"/>
  <c r="S43" i="7"/>
  <c r="Q43" i="7"/>
  <c r="O43" i="7"/>
  <c r="AK61" i="7"/>
  <c r="AI61" i="7"/>
  <c r="AG61" i="7"/>
  <c r="AE61" i="7"/>
  <c r="Y61" i="7"/>
  <c r="U61" i="7"/>
  <c r="AA61" i="7"/>
  <c r="M61" i="7"/>
  <c r="AC61" i="7"/>
  <c r="AK53" i="7"/>
  <c r="AI53" i="7"/>
  <c r="AG53" i="7"/>
  <c r="AE53" i="7"/>
  <c r="Y53" i="7"/>
  <c r="U53" i="7"/>
  <c r="AA53" i="7"/>
  <c r="M53" i="7"/>
  <c r="AC53" i="7"/>
  <c r="AC68" i="7"/>
  <c r="AA68" i="7"/>
  <c r="Y68" i="7"/>
  <c r="W68" i="7"/>
  <c r="AK68" i="7"/>
  <c r="AG68" i="7"/>
  <c r="AI68" i="7"/>
  <c r="U68" i="7"/>
  <c r="S68" i="7"/>
  <c r="M68" i="7"/>
  <c r="AK77" i="7"/>
  <c r="AI77" i="7"/>
  <c r="AG77" i="7"/>
  <c r="AE77" i="7"/>
  <c r="AC77" i="7"/>
  <c r="W77" i="7"/>
  <c r="M77" i="7"/>
  <c r="Y77" i="7"/>
  <c r="AC88" i="7"/>
  <c r="AA88" i="7"/>
  <c r="Y88" i="7"/>
  <c r="W88" i="7"/>
  <c r="AK88" i="7"/>
  <c r="AG88" i="7"/>
  <c r="U88" i="7"/>
  <c r="S88" i="7"/>
  <c r="M88" i="7"/>
  <c r="AE88" i="7"/>
  <c r="AI88" i="7"/>
  <c r="I42" i="7"/>
  <c r="I60" i="7"/>
  <c r="I52" i="7"/>
  <c r="I70" i="7"/>
  <c r="I76" i="7"/>
  <c r="I90" i="7"/>
  <c r="M46" i="7"/>
  <c r="M34" i="7"/>
  <c r="O88" i="7"/>
  <c r="O76" i="7"/>
  <c r="O68" i="7"/>
  <c r="O61" i="7"/>
  <c r="O53" i="7"/>
  <c r="O45" i="7"/>
  <c r="O37" i="7"/>
  <c r="O29" i="7"/>
  <c r="Q88" i="7"/>
  <c r="Q68" i="7"/>
  <c r="Q57" i="7"/>
  <c r="Q33" i="7"/>
  <c r="S25" i="7"/>
  <c r="S49" i="7"/>
  <c r="S65" i="7"/>
  <c r="S85" i="7"/>
  <c r="U41" i="7"/>
  <c r="W81" i="7"/>
  <c r="Y46" i="7"/>
  <c r="AA57" i="7"/>
  <c r="AA85" i="7"/>
  <c r="AC81" i="7"/>
  <c r="AI24" i="7"/>
  <c r="AK29" i="7"/>
  <c r="AI29" i="7"/>
  <c r="AG29" i="7"/>
  <c r="AE29" i="7"/>
  <c r="AC29" i="7"/>
  <c r="W29" i="7"/>
  <c r="M29" i="7"/>
  <c r="I29" i="7"/>
  <c r="Y29" i="7"/>
  <c r="AK63" i="7"/>
  <c r="AI63" i="7"/>
  <c r="AG63" i="7"/>
  <c r="AE63" i="7"/>
  <c r="U63" i="7"/>
  <c r="AC63" i="7"/>
  <c r="AA63" i="7"/>
  <c r="Y63" i="7"/>
  <c r="W63" i="7"/>
  <c r="S63" i="7"/>
  <c r="Q63" i="7"/>
  <c r="O63" i="7"/>
  <c r="I63" i="7"/>
  <c r="AK51" i="7"/>
  <c r="AI51" i="7"/>
  <c r="AG51" i="7"/>
  <c r="AE51" i="7"/>
  <c r="AC51" i="7"/>
  <c r="AA51" i="7"/>
  <c r="Y51" i="7"/>
  <c r="W51" i="7"/>
  <c r="S51" i="7"/>
  <c r="Q51" i="7"/>
  <c r="O51" i="7"/>
  <c r="I51" i="7"/>
  <c r="U51" i="7"/>
  <c r="AK71" i="7"/>
  <c r="AI71" i="7"/>
  <c r="AG71" i="7"/>
  <c r="AE71" i="7"/>
  <c r="U71" i="7"/>
  <c r="AC71" i="7"/>
  <c r="AA71" i="7"/>
  <c r="Y71" i="7"/>
  <c r="W71" i="7"/>
  <c r="S71" i="7"/>
  <c r="Q71" i="7"/>
  <c r="O71" i="7"/>
  <c r="I71" i="7"/>
  <c r="AK89" i="7"/>
  <c r="AI89" i="7"/>
  <c r="AG89" i="7"/>
  <c r="AE89" i="7"/>
  <c r="AC89" i="7"/>
  <c r="AA89" i="7"/>
  <c r="M89" i="7"/>
  <c r="I89" i="7"/>
  <c r="W89" i="7"/>
  <c r="AC32" i="7"/>
  <c r="AA32" i="7"/>
  <c r="Y32" i="7"/>
  <c r="AI32" i="7"/>
  <c r="AE32" i="7"/>
  <c r="U32" i="7"/>
  <c r="S32" i="7"/>
  <c r="M32" i="7"/>
  <c r="I32" i="7"/>
  <c r="AG32" i="7"/>
  <c r="AK32" i="7"/>
  <c r="Q32" i="7"/>
  <c r="AK54" i="7"/>
  <c r="AI54" i="7"/>
  <c r="AG54" i="7"/>
  <c r="AE54" i="7"/>
  <c r="U54" i="7"/>
  <c r="AA54" i="7"/>
  <c r="Q54" i="7"/>
  <c r="O54" i="7"/>
  <c r="I54" i="7"/>
  <c r="AC54" i="7"/>
  <c r="W54" i="7"/>
  <c r="S54" i="7"/>
  <c r="AK78" i="7"/>
  <c r="AI78" i="7"/>
  <c r="AG78" i="7"/>
  <c r="AE78" i="7"/>
  <c r="U78" i="7"/>
  <c r="AC78" i="7"/>
  <c r="W78" i="7"/>
  <c r="Q78" i="7"/>
  <c r="O78" i="7"/>
  <c r="I78" i="7"/>
  <c r="Y78" i="7"/>
  <c r="AA78" i="7"/>
  <c r="S78" i="7"/>
  <c r="M47" i="7"/>
  <c r="O32" i="7"/>
  <c r="Q84" i="7"/>
  <c r="Q45" i="7"/>
  <c r="S45" i="7"/>
  <c r="U25" i="7"/>
  <c r="AG64" i="7"/>
  <c r="AK95" i="7"/>
  <c r="AI95" i="7"/>
  <c r="AG95" i="7"/>
  <c r="AE95" i="7"/>
  <c r="AC95" i="7"/>
  <c r="U95" i="7"/>
  <c r="AA95" i="7"/>
  <c r="Y95" i="7"/>
  <c r="W95" i="7"/>
  <c r="S95" i="7"/>
  <c r="Q95" i="7"/>
  <c r="O95" i="7"/>
  <c r="I65" i="7"/>
  <c r="I81" i="7"/>
  <c r="M79" i="7"/>
  <c r="M59" i="7"/>
  <c r="M51" i="7"/>
  <c r="M39" i="7"/>
  <c r="M31" i="7"/>
  <c r="O81" i="7"/>
  <c r="Q53" i="7"/>
  <c r="Q41" i="7"/>
  <c r="Q29" i="7"/>
  <c r="S29" i="7"/>
  <c r="S41" i="7"/>
  <c r="S53" i="7"/>
  <c r="S77" i="7"/>
  <c r="U77" i="7"/>
  <c r="U89" i="7"/>
  <c r="Y54" i="7"/>
  <c r="Y89" i="7"/>
  <c r="AE68" i="7"/>
  <c r="AK33" i="7"/>
  <c r="AI33" i="7"/>
  <c r="AG33" i="7"/>
  <c r="AE33" i="7"/>
  <c r="Y33" i="7"/>
  <c r="AA33" i="7"/>
  <c r="M33" i="7"/>
  <c r="I33" i="7"/>
  <c r="AC33" i="7"/>
  <c r="W33" i="7"/>
  <c r="AK45" i="7"/>
  <c r="AI45" i="7"/>
  <c r="AG45" i="7"/>
  <c r="AE45" i="7"/>
  <c r="Y45" i="7"/>
  <c r="AA45" i="7"/>
  <c r="M45" i="7"/>
  <c r="I45" i="7"/>
  <c r="AC45" i="7"/>
  <c r="AK55" i="7"/>
  <c r="AI55" i="7"/>
  <c r="AG55" i="7"/>
  <c r="AE55" i="7"/>
  <c r="U55" i="7"/>
  <c r="AC55" i="7"/>
  <c r="AA55" i="7"/>
  <c r="Y55" i="7"/>
  <c r="W55" i="7"/>
  <c r="S55" i="7"/>
  <c r="Q55" i="7"/>
  <c r="O55" i="7"/>
  <c r="I55" i="7"/>
  <c r="AK75" i="7"/>
  <c r="AI75" i="7"/>
  <c r="AG75" i="7"/>
  <c r="AE75" i="7"/>
  <c r="AC75" i="7"/>
  <c r="U75" i="7"/>
  <c r="AA75" i="7"/>
  <c r="Y75" i="7"/>
  <c r="W75" i="7"/>
  <c r="S75" i="7"/>
  <c r="Q75" i="7"/>
  <c r="O75" i="7"/>
  <c r="I75" i="7"/>
  <c r="AC24" i="7"/>
  <c r="AA24" i="7"/>
  <c r="Y24" i="7"/>
  <c r="AK24" i="7"/>
  <c r="AG24" i="7"/>
  <c r="U24" i="7"/>
  <c r="S24" i="7"/>
  <c r="M24" i="7"/>
  <c r="I24" i="7"/>
  <c r="AE24" i="7"/>
  <c r="Q24" i="7"/>
  <c r="AK62" i="7"/>
  <c r="AI62" i="7"/>
  <c r="AG62" i="7"/>
  <c r="AE62" i="7"/>
  <c r="U62" i="7"/>
  <c r="AA62" i="7"/>
  <c r="Q62" i="7"/>
  <c r="O62" i="7"/>
  <c r="I62" i="7"/>
  <c r="AC62" i="7"/>
  <c r="S62" i="7"/>
  <c r="W62" i="7"/>
  <c r="M63" i="7"/>
  <c r="O89" i="7"/>
  <c r="AK38" i="7"/>
  <c r="AI38" i="7"/>
  <c r="AG38" i="7"/>
  <c r="AE38" i="7"/>
  <c r="W38" i="7"/>
  <c r="Q38" i="7"/>
  <c r="O38" i="7"/>
  <c r="Y38" i="7"/>
  <c r="AA38" i="7"/>
  <c r="U38" i="7"/>
  <c r="S38" i="7"/>
  <c r="AK34" i="7"/>
  <c r="AI34" i="7"/>
  <c r="AG34" i="7"/>
  <c r="AE34" i="7"/>
  <c r="W34" i="7"/>
  <c r="AA34" i="7"/>
  <c r="Q34" i="7"/>
  <c r="O34" i="7"/>
  <c r="AC34" i="7"/>
  <c r="U34" i="7"/>
  <c r="S34" i="7"/>
  <c r="AK30" i="7"/>
  <c r="AI30" i="7"/>
  <c r="AG30" i="7"/>
  <c r="AE30" i="7"/>
  <c r="W30" i="7"/>
  <c r="Q30" i="7"/>
  <c r="O30" i="7"/>
  <c r="Y30" i="7"/>
  <c r="AA30" i="7"/>
  <c r="U30" i="7"/>
  <c r="S30" i="7"/>
  <c r="AK26" i="7"/>
  <c r="AI26" i="7"/>
  <c r="AG26" i="7"/>
  <c r="AE26" i="7"/>
  <c r="W26" i="7"/>
  <c r="AA26" i="7"/>
  <c r="Q26" i="7"/>
  <c r="O26" i="7"/>
  <c r="AC26" i="7"/>
  <c r="U26" i="7"/>
  <c r="S26" i="7"/>
  <c r="AK42" i="7"/>
  <c r="AI42" i="7"/>
  <c r="AG42" i="7"/>
  <c r="AE42" i="7"/>
  <c r="AC42" i="7"/>
  <c r="Q42" i="7"/>
  <c r="O42" i="7"/>
  <c r="W42" i="7"/>
  <c r="Y42" i="7"/>
  <c r="U42" i="7"/>
  <c r="S42" i="7"/>
  <c r="AC64" i="7"/>
  <c r="AA64" i="7"/>
  <c r="Y64" i="7"/>
  <c r="W64" i="7"/>
  <c r="AI64" i="7"/>
  <c r="AE64" i="7"/>
  <c r="AK64" i="7"/>
  <c r="S64" i="7"/>
  <c r="M64" i="7"/>
  <c r="Q64" i="7"/>
  <c r="AK60" i="7"/>
  <c r="AG60" i="7"/>
  <c r="AC60" i="7"/>
  <c r="AA60" i="7"/>
  <c r="Y60" i="7"/>
  <c r="W60" i="7"/>
  <c r="S60" i="7"/>
  <c r="M60" i="7"/>
  <c r="AE60" i="7"/>
  <c r="U60" i="7"/>
  <c r="AI60" i="7"/>
  <c r="Q60" i="7"/>
  <c r="AC56" i="7"/>
  <c r="AA56" i="7"/>
  <c r="Y56" i="7"/>
  <c r="W56" i="7"/>
  <c r="AK56" i="7"/>
  <c r="AG56" i="7"/>
  <c r="S56" i="7"/>
  <c r="M56" i="7"/>
  <c r="Q56" i="7"/>
  <c r="AE56" i="7"/>
  <c r="AI52" i="7"/>
  <c r="AE52" i="7"/>
  <c r="AC52" i="7"/>
  <c r="AA52" i="7"/>
  <c r="Y52" i="7"/>
  <c r="W52" i="7"/>
  <c r="AG52" i="7"/>
  <c r="S52" i="7"/>
  <c r="M52" i="7"/>
  <c r="AK52" i="7"/>
  <c r="U52" i="7"/>
  <c r="Q52" i="7"/>
  <c r="AC48" i="7"/>
  <c r="AA48" i="7"/>
  <c r="Y48" i="7"/>
  <c r="W48" i="7"/>
  <c r="AI48" i="7"/>
  <c r="AE48" i="7"/>
  <c r="U48" i="7"/>
  <c r="S48" i="7"/>
  <c r="M48" i="7"/>
  <c r="Q48" i="7"/>
  <c r="AG48" i="7"/>
  <c r="AK48" i="7"/>
  <c r="AK70" i="7"/>
  <c r="AI70" i="7"/>
  <c r="AG70" i="7"/>
  <c r="AE70" i="7"/>
  <c r="U70" i="7"/>
  <c r="AC70" i="7"/>
  <c r="Q70" i="7"/>
  <c r="O70" i="7"/>
  <c r="W70" i="7"/>
  <c r="Y70" i="7"/>
  <c r="S70" i="7"/>
  <c r="AC80" i="7"/>
  <c r="AA80" i="7"/>
  <c r="Y80" i="7"/>
  <c r="W80" i="7"/>
  <c r="AK80" i="7"/>
  <c r="AG80" i="7"/>
  <c r="AE80" i="7"/>
  <c r="S80" i="7"/>
  <c r="M80" i="7"/>
  <c r="AI80" i="7"/>
  <c r="U80" i="7"/>
  <c r="AI76" i="7"/>
  <c r="AE76" i="7"/>
  <c r="AA76" i="7"/>
  <c r="Y76" i="7"/>
  <c r="W76" i="7"/>
  <c r="AC76" i="7"/>
  <c r="AK76" i="7"/>
  <c r="U76" i="7"/>
  <c r="S76" i="7"/>
  <c r="M76" i="7"/>
  <c r="AK86" i="7"/>
  <c r="AI86" i="7"/>
  <c r="AG86" i="7"/>
  <c r="AE86" i="7"/>
  <c r="U86" i="7"/>
  <c r="W86" i="7"/>
  <c r="Q86" i="7"/>
  <c r="O86" i="7"/>
  <c r="AC86" i="7"/>
  <c r="Y86" i="7"/>
  <c r="AA86" i="7"/>
  <c r="S86" i="7"/>
  <c r="AK90" i="7"/>
  <c r="AI90" i="7"/>
  <c r="AG90" i="7"/>
  <c r="AE90" i="7"/>
  <c r="AC90" i="7"/>
  <c r="U90" i="7"/>
  <c r="Q90" i="7"/>
  <c r="O90" i="7"/>
  <c r="W90" i="7"/>
  <c r="Y90" i="7"/>
  <c r="S90" i="7"/>
  <c r="AK35" i="7"/>
  <c r="AI35" i="7"/>
  <c r="AG35" i="7"/>
  <c r="AE35" i="7"/>
  <c r="W35" i="7"/>
  <c r="AC35" i="7"/>
  <c r="AA35" i="7"/>
  <c r="Y35" i="7"/>
  <c r="U35" i="7"/>
  <c r="S35" i="7"/>
  <c r="Q35" i="7"/>
  <c r="O35" i="7"/>
  <c r="AK27" i="7"/>
  <c r="AI27" i="7"/>
  <c r="AG27" i="7"/>
  <c r="AE27" i="7"/>
  <c r="W27" i="7"/>
  <c r="AC27" i="7"/>
  <c r="AA27" i="7"/>
  <c r="Y27" i="7"/>
  <c r="U27" i="7"/>
  <c r="S27" i="7"/>
  <c r="Q27" i="7"/>
  <c r="O27" i="7"/>
  <c r="AK65" i="7"/>
  <c r="AI65" i="7"/>
  <c r="AG65" i="7"/>
  <c r="AE65" i="7"/>
  <c r="AC65" i="7"/>
  <c r="W65" i="7"/>
  <c r="M65" i="7"/>
  <c r="Y65" i="7"/>
  <c r="U65" i="7"/>
  <c r="AK57" i="7"/>
  <c r="AI57" i="7"/>
  <c r="AG57" i="7"/>
  <c r="AE57" i="7"/>
  <c r="AC57" i="7"/>
  <c r="W57" i="7"/>
  <c r="M57" i="7"/>
  <c r="Y57" i="7"/>
  <c r="U57" i="7"/>
  <c r="AK49" i="7"/>
  <c r="AI49" i="7"/>
  <c r="AG49" i="7"/>
  <c r="AE49" i="7"/>
  <c r="AC49" i="7"/>
  <c r="W49" i="7"/>
  <c r="M49" i="7"/>
  <c r="Y49" i="7"/>
  <c r="AK81" i="7"/>
  <c r="AI81" i="7"/>
  <c r="AG81" i="7"/>
  <c r="AE81" i="7"/>
  <c r="Y81" i="7"/>
  <c r="AA81" i="7"/>
  <c r="U81" i="7"/>
  <c r="M81" i="7"/>
  <c r="AK83" i="7"/>
  <c r="AI83" i="7"/>
  <c r="AG83" i="7"/>
  <c r="AE83" i="7"/>
  <c r="AC83" i="7"/>
  <c r="U83" i="7"/>
  <c r="AA83" i="7"/>
  <c r="Y83" i="7"/>
  <c r="W83" i="7"/>
  <c r="S83" i="7"/>
  <c r="Q83" i="7"/>
  <c r="O83" i="7"/>
  <c r="I34" i="7"/>
  <c r="I26" i="7"/>
  <c r="I64" i="7"/>
  <c r="I56" i="7"/>
  <c r="I48" i="7"/>
  <c r="I80" i="7"/>
  <c r="I86" i="7"/>
  <c r="M86" i="7"/>
  <c r="M78" i="7"/>
  <c r="M71" i="7"/>
  <c r="M43" i="7"/>
  <c r="M38" i="7"/>
  <c r="M30" i="7"/>
  <c r="O85" i="7"/>
  <c r="O80" i="7"/>
  <c r="O65" i="7"/>
  <c r="O57" i="7"/>
  <c r="O49" i="7"/>
  <c r="O41" i="7"/>
  <c r="O33" i="7"/>
  <c r="O25" i="7"/>
  <c r="Q85" i="7"/>
  <c r="Q80" i="7"/>
  <c r="Q65" i="7"/>
  <c r="Q49" i="7"/>
  <c r="Q25" i="7"/>
  <c r="S33" i="7"/>
  <c r="S57" i="7"/>
  <c r="S81" i="7"/>
  <c r="S89" i="7"/>
  <c r="U37" i="7"/>
  <c r="U45" i="7"/>
  <c r="W32" i="7"/>
  <c r="W53" i="7"/>
  <c r="Y41" i="7"/>
  <c r="Y62" i="7"/>
  <c r="AA29" i="7"/>
  <c r="AA77" i="7"/>
  <c r="AA90" i="7"/>
  <c r="AC30" i="7"/>
  <c r="H94" i="7"/>
  <c r="E17" i="7"/>
  <c r="F17" i="7" s="1"/>
  <c r="AN17" i="7" s="1"/>
  <c r="E18" i="7"/>
  <c r="F18" i="7" s="1"/>
  <c r="AN18" i="7" s="1"/>
  <c r="E19" i="7"/>
  <c r="F19" i="7" s="1"/>
  <c r="AN19" i="7" s="1"/>
  <c r="E20" i="7"/>
  <c r="F20" i="7" s="1"/>
  <c r="AN20" i="7" s="1"/>
  <c r="E21" i="7"/>
  <c r="F21" i="7" s="1"/>
  <c r="AN21" i="7" s="1"/>
  <c r="E22" i="7"/>
  <c r="F22" i="7" s="1"/>
  <c r="AN22" i="7" s="1"/>
  <c r="E16" i="7"/>
  <c r="F16" i="7" s="1"/>
  <c r="AN16" i="7" s="1"/>
  <c r="E10" i="7"/>
  <c r="F10" i="7" s="1"/>
  <c r="D117" i="7"/>
  <c r="D116" i="7"/>
  <c r="H97" i="7"/>
  <c r="K96" i="7"/>
  <c r="H95" i="7"/>
  <c r="K93" i="7"/>
  <c r="K92" i="7"/>
  <c r="H92" i="7"/>
  <c r="K91" i="7"/>
  <c r="K90" i="7"/>
  <c r="H90" i="7"/>
  <c r="K89" i="7"/>
  <c r="H89" i="7"/>
  <c r="K88" i="7"/>
  <c r="H88" i="7"/>
  <c r="K87" i="7"/>
  <c r="K86" i="7"/>
  <c r="H86" i="7"/>
  <c r="K85" i="7"/>
  <c r="H85" i="7"/>
  <c r="K84" i="7"/>
  <c r="H84" i="7"/>
  <c r="K83" i="7"/>
  <c r="H83" i="7"/>
  <c r="K82" i="7"/>
  <c r="K81" i="7"/>
  <c r="H81" i="7"/>
  <c r="K80" i="7"/>
  <c r="H80" i="7"/>
  <c r="K79" i="7"/>
  <c r="H79" i="7"/>
  <c r="K78" i="7"/>
  <c r="H78" i="7"/>
  <c r="K77" i="7"/>
  <c r="H77" i="7"/>
  <c r="K76" i="7"/>
  <c r="H76" i="7"/>
  <c r="K75" i="7"/>
  <c r="H75" i="7"/>
  <c r="K74" i="7"/>
  <c r="H74" i="7"/>
  <c r="K73" i="7"/>
  <c r="H73" i="7"/>
  <c r="K72" i="7"/>
  <c r="K71" i="7"/>
  <c r="H71" i="7"/>
  <c r="K70" i="7"/>
  <c r="H70" i="7"/>
  <c r="K69" i="7"/>
  <c r="K68" i="7"/>
  <c r="H68" i="7"/>
  <c r="K67" i="7"/>
  <c r="K66" i="7"/>
  <c r="H66" i="7"/>
  <c r="K65" i="7"/>
  <c r="H65" i="7"/>
  <c r="K64" i="7"/>
  <c r="H64" i="7"/>
  <c r="K63" i="7"/>
  <c r="H63" i="7"/>
  <c r="K62" i="7"/>
  <c r="H62" i="7"/>
  <c r="K61" i="7"/>
  <c r="H61" i="7"/>
  <c r="K60" i="7"/>
  <c r="H60" i="7"/>
  <c r="K59" i="7"/>
  <c r="H59" i="7"/>
  <c r="K58" i="7"/>
  <c r="H58" i="7"/>
  <c r="K57" i="7"/>
  <c r="H57" i="7"/>
  <c r="K56" i="7"/>
  <c r="H56" i="7"/>
  <c r="K55" i="7"/>
  <c r="H55" i="7"/>
  <c r="K54" i="7"/>
  <c r="H54" i="7"/>
  <c r="K53" i="7"/>
  <c r="H53" i="7"/>
  <c r="K52" i="7"/>
  <c r="H52" i="7"/>
  <c r="K51" i="7"/>
  <c r="H51" i="7"/>
  <c r="K50" i="7"/>
  <c r="H50" i="7"/>
  <c r="K49" i="7"/>
  <c r="H49" i="7"/>
  <c r="K48" i="7"/>
  <c r="H48" i="7"/>
  <c r="K47" i="7"/>
  <c r="H47" i="7"/>
  <c r="K46" i="7"/>
  <c r="H46" i="7"/>
  <c r="K45" i="7"/>
  <c r="H45" i="7"/>
  <c r="K44" i="7"/>
  <c r="K43" i="7"/>
  <c r="H43" i="7"/>
  <c r="K42" i="7"/>
  <c r="H42" i="7"/>
  <c r="K41" i="7"/>
  <c r="H41" i="7"/>
  <c r="K40" i="7"/>
  <c r="K39" i="7"/>
  <c r="H39" i="7"/>
  <c r="K38" i="7"/>
  <c r="H38" i="7"/>
  <c r="K37" i="7"/>
  <c r="H37" i="7"/>
  <c r="K36" i="7"/>
  <c r="H36" i="7"/>
  <c r="K35" i="7"/>
  <c r="H35" i="7"/>
  <c r="K34" i="7"/>
  <c r="H34" i="7"/>
  <c r="K33" i="7"/>
  <c r="H33" i="7"/>
  <c r="K32" i="7"/>
  <c r="H32" i="7"/>
  <c r="K31" i="7"/>
  <c r="H31" i="7"/>
  <c r="K30" i="7"/>
  <c r="H30" i="7"/>
  <c r="K29" i="7"/>
  <c r="H29" i="7"/>
  <c r="K28" i="7"/>
  <c r="H28" i="7"/>
  <c r="K27" i="7"/>
  <c r="H27" i="7"/>
  <c r="K26" i="7"/>
  <c r="H26" i="7"/>
  <c r="K25" i="7"/>
  <c r="H25" i="7"/>
  <c r="K24" i="7"/>
  <c r="H24" i="7"/>
  <c r="K23" i="7"/>
  <c r="K22" i="7"/>
  <c r="H22" i="7"/>
  <c r="K21" i="7"/>
  <c r="H21" i="7"/>
  <c r="K20" i="7"/>
  <c r="H20" i="7"/>
  <c r="K19" i="7"/>
  <c r="H19" i="7"/>
  <c r="K18" i="7"/>
  <c r="H18" i="7"/>
  <c r="K17" i="7"/>
  <c r="H17" i="7"/>
  <c r="K16" i="7"/>
  <c r="H16" i="7"/>
  <c r="K15" i="7"/>
  <c r="K14" i="7"/>
  <c r="H14" i="7"/>
  <c r="K13" i="7"/>
  <c r="H13" i="7"/>
  <c r="K12" i="7"/>
  <c r="H12" i="7"/>
  <c r="K11" i="7"/>
  <c r="H11" i="7"/>
  <c r="K10" i="7"/>
  <c r="H10" i="7"/>
  <c r="K9" i="7"/>
  <c r="H9" i="7"/>
  <c r="I97" i="5" l="1"/>
  <c r="X97" i="5"/>
  <c r="AA97" i="5"/>
  <c r="K107" i="5" s="1"/>
  <c r="AK19" i="7"/>
  <c r="AI19" i="7"/>
  <c r="AG19" i="7"/>
  <c r="AE19" i="7"/>
  <c r="W19" i="7"/>
  <c r="AC19" i="7"/>
  <c r="AA19" i="7"/>
  <c r="Y19" i="7"/>
  <c r="U19" i="7"/>
  <c r="S19" i="7"/>
  <c r="Q19" i="7"/>
  <c r="O19" i="7"/>
  <c r="I19" i="7"/>
  <c r="M19" i="7"/>
  <c r="AK16" i="7"/>
  <c r="AG16" i="7"/>
  <c r="AE16" i="7"/>
  <c r="AC16" i="7"/>
  <c r="AA16" i="7"/>
  <c r="Y16" i="7"/>
  <c r="W16" i="7"/>
  <c r="U16" i="7"/>
  <c r="S16" i="7"/>
  <c r="AI16" i="7"/>
  <c r="Q16" i="7"/>
  <c r="I16" i="7"/>
  <c r="M16" i="7"/>
  <c r="O16" i="7"/>
  <c r="AK22" i="7"/>
  <c r="AI22" i="7"/>
  <c r="AG22" i="7"/>
  <c r="AE22" i="7"/>
  <c r="W22" i="7"/>
  <c r="AC22" i="7"/>
  <c r="Q22" i="7"/>
  <c r="O22" i="7"/>
  <c r="Y22" i="7"/>
  <c r="U22" i="7"/>
  <c r="S22" i="7"/>
  <c r="M22" i="7"/>
  <c r="AA22" i="7"/>
  <c r="I22" i="7"/>
  <c r="AK21" i="7"/>
  <c r="AI21" i="7"/>
  <c r="AG21" i="7"/>
  <c r="AE21" i="7"/>
  <c r="AA21" i="7"/>
  <c r="AC21" i="7"/>
  <c r="W21" i="7"/>
  <c r="M21" i="7"/>
  <c r="I21" i="7"/>
  <c r="S21" i="7"/>
  <c r="Y21" i="7"/>
  <c r="U21" i="7"/>
  <c r="O21" i="7"/>
  <c r="Q21" i="7"/>
  <c r="AK17" i="7"/>
  <c r="AI17" i="7"/>
  <c r="AG17" i="7"/>
  <c r="AE17" i="7"/>
  <c r="Y17" i="7"/>
  <c r="M17" i="7"/>
  <c r="I17" i="7"/>
  <c r="AA17" i="7"/>
  <c r="S17" i="7"/>
  <c r="Q17" i="7"/>
  <c r="W17" i="7"/>
  <c r="O17" i="7"/>
  <c r="AC17" i="7"/>
  <c r="U17" i="7"/>
  <c r="AC20" i="7"/>
  <c r="AA20" i="7"/>
  <c r="Y20" i="7"/>
  <c r="AI20" i="7"/>
  <c r="AK20" i="7"/>
  <c r="AE20" i="7"/>
  <c r="U20" i="7"/>
  <c r="S20" i="7"/>
  <c r="M20" i="7"/>
  <c r="I20" i="7"/>
  <c r="W20" i="7"/>
  <c r="Q20" i="7"/>
  <c r="O20" i="7"/>
  <c r="AG20" i="7"/>
  <c r="AK18" i="7"/>
  <c r="AI18" i="7"/>
  <c r="AG18" i="7"/>
  <c r="AE18" i="7"/>
  <c r="W18" i="7"/>
  <c r="Y18" i="7"/>
  <c r="Q18" i="7"/>
  <c r="O18" i="7"/>
  <c r="AA18" i="7"/>
  <c r="AC18" i="7"/>
  <c r="U18" i="7"/>
  <c r="S18" i="7"/>
  <c r="I18" i="7"/>
  <c r="M18" i="7"/>
  <c r="AK10" i="7"/>
  <c r="AI10" i="7"/>
  <c r="AG10" i="7"/>
  <c r="AE10" i="7"/>
  <c r="W10" i="7"/>
  <c r="AA10" i="7"/>
  <c r="Q10" i="7"/>
  <c r="O10" i="7"/>
  <c r="I10" i="7"/>
  <c r="AC10" i="7"/>
  <c r="M10" i="7"/>
  <c r="U10" i="7"/>
  <c r="S10" i="7"/>
  <c r="Y10" i="7"/>
  <c r="E94" i="7"/>
  <c r="F94" i="7" s="1"/>
  <c r="AN94" i="7" s="1"/>
  <c r="AN98" i="7" s="1"/>
  <c r="K94" i="7"/>
  <c r="K98" i="7" s="1"/>
  <c r="H98" i="7"/>
  <c r="H100" i="7" s="1"/>
  <c r="K95" i="7"/>
  <c r="D118" i="7"/>
  <c r="AK94" i="7" l="1"/>
  <c r="AK98" i="7" s="1"/>
  <c r="AI94" i="7"/>
  <c r="AG94" i="7"/>
  <c r="AE94" i="7"/>
  <c r="AC94" i="7"/>
  <c r="AC98" i="7" s="1"/>
  <c r="U94" i="7"/>
  <c r="U98" i="7" s="1"/>
  <c r="AA94" i="7"/>
  <c r="AA98" i="7" s="1"/>
  <c r="Q94" i="7"/>
  <c r="Q98" i="7" s="1"/>
  <c r="O94" i="7"/>
  <c r="O98" i="7" s="1"/>
  <c r="W94" i="7"/>
  <c r="W98" i="7" s="1"/>
  <c r="S94" i="7"/>
  <c r="S98" i="7" s="1"/>
  <c r="M94" i="7"/>
  <c r="M98" i="7" s="1"/>
  <c r="I94" i="7"/>
  <c r="I98" i="7" s="1"/>
  <c r="Y94" i="7"/>
  <c r="AE98" i="7"/>
  <c r="Y98" i="7"/>
  <c r="AI98" i="7"/>
  <c r="AG98" i="7"/>
  <c r="H101" i="7"/>
  <c r="H102" i="7" s="1"/>
  <c r="H99" i="7"/>
  <c r="H103" i="7" l="1"/>
  <c r="R10" i="6" l="1"/>
  <c r="R12" i="6"/>
  <c r="R13" i="6"/>
  <c r="R14" i="6"/>
  <c r="R16" i="6"/>
  <c r="R17" i="6"/>
  <c r="R21" i="6"/>
  <c r="R22" i="6"/>
  <c r="R26" i="6"/>
  <c r="R29" i="6"/>
  <c r="R30" i="6"/>
  <c r="R33" i="6"/>
  <c r="R37" i="6"/>
  <c r="R38" i="6"/>
  <c r="R40" i="6"/>
  <c r="R41" i="6"/>
  <c r="R42" i="6"/>
  <c r="R45" i="6"/>
  <c r="R46" i="6"/>
  <c r="R49" i="6"/>
  <c r="R53" i="6"/>
  <c r="R54" i="6"/>
  <c r="R56" i="6"/>
  <c r="R57" i="6"/>
  <c r="R58" i="6"/>
  <c r="R61" i="6"/>
  <c r="R62" i="6"/>
  <c r="R65" i="6"/>
  <c r="R66" i="6"/>
  <c r="R69" i="6"/>
  <c r="R72" i="6"/>
  <c r="R73" i="6"/>
  <c r="R74" i="6"/>
  <c r="R77" i="6"/>
  <c r="R78" i="6"/>
  <c r="R81" i="6"/>
  <c r="R82" i="6"/>
  <c r="R85" i="6"/>
  <c r="R88" i="6"/>
  <c r="R89" i="6"/>
  <c r="R90" i="6"/>
  <c r="R92" i="6"/>
  <c r="R93" i="6"/>
  <c r="R94" i="6"/>
  <c r="R67" i="6"/>
  <c r="R71" i="6"/>
  <c r="R75" i="6"/>
  <c r="R79" i="6"/>
  <c r="R83" i="6"/>
  <c r="R87" i="6"/>
  <c r="R11" i="6"/>
  <c r="R15" i="6"/>
  <c r="R19" i="6"/>
  <c r="R20" i="6"/>
  <c r="R23" i="6"/>
  <c r="R24" i="6"/>
  <c r="R27" i="6"/>
  <c r="R28" i="6"/>
  <c r="R31" i="6"/>
  <c r="R32" i="6"/>
  <c r="R34" i="6"/>
  <c r="R35" i="6"/>
  <c r="R36" i="6"/>
  <c r="R39" i="6"/>
  <c r="R43" i="6"/>
  <c r="R44" i="6"/>
  <c r="R47" i="6"/>
  <c r="R48" i="6"/>
  <c r="R50" i="6"/>
  <c r="R51" i="6"/>
  <c r="R52" i="6"/>
  <c r="R55" i="6"/>
  <c r="R59" i="6"/>
  <c r="R60" i="6"/>
  <c r="R63" i="6"/>
  <c r="R64" i="6"/>
  <c r="R68" i="6"/>
  <c r="R70" i="6"/>
  <c r="R76" i="6"/>
  <c r="R80" i="6"/>
  <c r="R84" i="6"/>
  <c r="R86" i="6"/>
  <c r="R91" i="6"/>
  <c r="R95" i="6"/>
  <c r="R96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" i="6"/>
  <c r="F97" i="6"/>
  <c r="F95" i="6"/>
  <c r="F94" i="6"/>
  <c r="F92" i="6"/>
  <c r="F90" i="6"/>
  <c r="F89" i="6"/>
  <c r="F88" i="6"/>
  <c r="F86" i="6"/>
  <c r="F85" i="6"/>
  <c r="F84" i="6"/>
  <c r="F83" i="6"/>
  <c r="F81" i="6"/>
  <c r="F80" i="6"/>
  <c r="F79" i="6"/>
  <c r="F78" i="6"/>
  <c r="F77" i="6"/>
  <c r="F76" i="6"/>
  <c r="F75" i="6"/>
  <c r="F74" i="6"/>
  <c r="F73" i="6"/>
  <c r="F71" i="6"/>
  <c r="F70" i="6"/>
  <c r="F68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3" i="6"/>
  <c r="F42" i="6"/>
  <c r="F41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2" i="6"/>
  <c r="F21" i="6"/>
  <c r="F20" i="6"/>
  <c r="F19" i="6"/>
  <c r="F18" i="6"/>
  <c r="F17" i="6"/>
  <c r="F16" i="6"/>
  <c r="F14" i="6"/>
  <c r="F13" i="6"/>
  <c r="F12" i="6"/>
  <c r="F11" i="6"/>
  <c r="F10" i="6"/>
  <c r="F9" i="6"/>
  <c r="N98" i="6" l="1"/>
  <c r="N100" i="6" s="1"/>
  <c r="R18" i="6"/>
  <c r="R25" i="6"/>
  <c r="J98" i="6"/>
  <c r="J100" i="6" s="1"/>
  <c r="L98" i="6"/>
  <c r="L99" i="6" s="1"/>
  <c r="R9" i="6"/>
  <c r="R98" i="6" s="1"/>
  <c r="F98" i="6"/>
  <c r="L100" i="6" l="1"/>
  <c r="R101" i="6"/>
  <c r="R102" i="6" s="1"/>
  <c r="R100" i="6"/>
  <c r="R99" i="6"/>
  <c r="L101" i="6"/>
  <c r="L102" i="6" s="1"/>
  <c r="N101" i="6"/>
  <c r="N102" i="6" s="1"/>
  <c r="N103" i="6" s="1"/>
  <c r="L103" i="6"/>
  <c r="J101" i="6"/>
  <c r="J102" i="6" s="1"/>
  <c r="N99" i="6"/>
  <c r="J99" i="6"/>
  <c r="F100" i="6"/>
  <c r="F99" i="6"/>
  <c r="F101" i="6"/>
  <c r="F102" i="6" s="1"/>
  <c r="R103" i="6" l="1"/>
  <c r="J103" i="6"/>
  <c r="F103" i="6"/>
  <c r="H14" i="5" l="1"/>
  <c r="H96" i="5"/>
  <c r="H95" i="5"/>
  <c r="H93" i="5"/>
  <c r="H90" i="5"/>
  <c r="H91" i="5"/>
  <c r="H89" i="5"/>
  <c r="H85" i="5"/>
  <c r="H86" i="5"/>
  <c r="H87" i="5"/>
  <c r="H84" i="5"/>
  <c r="H75" i="5"/>
  <c r="H76" i="5"/>
  <c r="H77" i="5"/>
  <c r="H78" i="5"/>
  <c r="H79" i="5"/>
  <c r="H80" i="5"/>
  <c r="H81" i="5"/>
  <c r="H82" i="5"/>
  <c r="H74" i="5"/>
  <c r="H72" i="5"/>
  <c r="H71" i="5"/>
  <c r="H69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46" i="5"/>
  <c r="H43" i="5"/>
  <c r="H44" i="5"/>
  <c r="H42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25" i="5"/>
  <c r="H18" i="5"/>
  <c r="H19" i="5"/>
  <c r="H20" i="5"/>
  <c r="H21" i="5"/>
  <c r="H22" i="5"/>
  <c r="H23" i="5"/>
  <c r="H17" i="5"/>
  <c r="D116" i="5" l="1"/>
  <c r="D115" i="5"/>
  <c r="H15" i="5"/>
  <c r="H13" i="5"/>
  <c r="H12" i="5"/>
  <c r="H11" i="5"/>
  <c r="H10" i="5"/>
  <c r="H97" i="5" l="1"/>
  <c r="D117" i="5"/>
  <c r="Q100" i="5"/>
  <c r="Q101" i="5" s="1"/>
  <c r="H100" i="5"/>
  <c r="H101" i="5" s="1"/>
  <c r="K97" i="5"/>
  <c r="Q99" i="5" l="1"/>
  <c r="H98" i="5"/>
  <c r="H99" i="5"/>
  <c r="W100" i="5"/>
  <c r="W101" i="5" s="1"/>
  <c r="W99" i="5"/>
  <c r="W98" i="5"/>
  <c r="Q102" i="5" l="1"/>
  <c r="H102" i="5"/>
  <c r="W10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ADOLFO RUIZ</author>
  </authors>
  <commentList>
    <comment ref="S10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ADOLFO RUIZ:</t>
        </r>
        <r>
          <rPr>
            <sz val="9"/>
            <color indexed="81"/>
            <rFont val="Tahoma"/>
            <charset val="1"/>
          </rPr>
          <t xml:space="preserve">
En el acta este resultado es de 19.333.600 porque liquidan el item con un precio de 130.000</t>
        </r>
      </text>
    </comment>
    <comment ref="AG95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ADOLFO RUIZ:</t>
        </r>
        <r>
          <rPr>
            <sz val="9"/>
            <color indexed="81"/>
            <rFont val="Tahoma"/>
            <charset val="1"/>
          </rPr>
          <t xml:space="preserve">
En el acta este item tiene un incremento de precio y se le debe sumar 905.371,20</t>
        </r>
      </text>
    </comment>
  </commentList>
</comments>
</file>

<file path=xl/sharedStrings.xml><?xml version="1.0" encoding="utf-8"?>
<sst xmlns="http://schemas.openxmlformats.org/spreadsheetml/2006/main" count="770" uniqueCount="217">
  <si>
    <t>Código</t>
  </si>
  <si>
    <t>Item</t>
  </si>
  <si>
    <t>UM</t>
  </si>
  <si>
    <t>Cantidad</t>
  </si>
  <si>
    <t>M2</t>
  </si>
  <si>
    <t>M3</t>
  </si>
  <si>
    <t>KG</t>
  </si>
  <si>
    <t xml:space="preserve">TOTAL   </t>
  </si>
  <si>
    <t>AUI</t>
  </si>
  <si>
    <t>Administración</t>
  </si>
  <si>
    <t>Imprevistos</t>
  </si>
  <si>
    <t>Utilidad</t>
  </si>
  <si>
    <t>Capítulo No. 90  ACTIVIDADES ADICIONALES</t>
  </si>
  <si>
    <t>CIMENTACIÓN Y ESTRUCTURA</t>
  </si>
  <si>
    <t xml:space="preserve">SUB-TOTAL   </t>
  </si>
  <si>
    <t>%</t>
  </si>
  <si>
    <t>I.V.A. (Sobre Utilidad)</t>
  </si>
  <si>
    <t>Valor Parcial</t>
  </si>
  <si>
    <t>CONTRATADO INICIAL CON
CALDERON DIAZ</t>
  </si>
  <si>
    <t>EJECUTADO POR
CALDERON DIAZ</t>
  </si>
  <si>
    <t>UN</t>
  </si>
  <si>
    <t>H=0,25</t>
  </si>
  <si>
    <t>ML</t>
  </si>
  <si>
    <t>CONSORCIO DESARROLLO ESCOLAR</t>
  </si>
  <si>
    <t>Proyecto  I.E. SANTA TERESA DE JESUS. MUNICIPIO DE IBAGUE (TOLIMA)</t>
  </si>
  <si>
    <t>Capítulo No. 2  CIMENTACION</t>
  </si>
  <si>
    <t>Costo Parcial</t>
  </si>
  <si>
    <t xml:space="preserve"> Costo Unitario</t>
  </si>
  <si>
    <t>   2.001</t>
  </si>
  <si>
    <t>EXCAVACIÓN MANUAL EN MATERIAL COMÚN H=0.0-2.0M (INCLUYE TRASIEGO, RETIRO Y DISPOSICION FINAL)</t>
  </si>
  <si>
    <t>   2.002</t>
  </si>
  <si>
    <t>RELLENOS COMPACTADOS EN MATERIAL GRANULAR SELECCIONADO COMPACTADO</t>
  </si>
  <si>
    <t>   2.003</t>
  </si>
  <si>
    <t>BASE EN CONCRETO POBRE EN OBRA FC=14MPA. ESPESOR MINIMO 5CM</t>
  </si>
  <si>
    <t>   2.004</t>
  </si>
  <si>
    <t>CONCRETO PARA ZAPATAS F´C=21MPA</t>
  </si>
  <si>
    <t>   2.005</t>
  </si>
  <si>
    <t>VIGA DE CIMENTACIÓN EN CONCRETO FC=21MPA</t>
  </si>
  <si>
    <t>   2.007</t>
  </si>
  <si>
    <t>ACERO DE REFUERZO  - CIMENTACION</t>
  </si>
  <si>
    <t>Kg</t>
  </si>
  <si>
    <t>Capítulo No. 3  ESTRUCTURA</t>
  </si>
  <si>
    <t>   3.001</t>
  </si>
  <si>
    <t>COLUMNAS Y PANTALLAS DE CONCRETO FC=21 MPA</t>
  </si>
  <si>
    <t>   3.002</t>
  </si>
  <si>
    <t>PLACA ENTREPISO CON VIGAS DESCOLGADAS EN CONCRETO F'C=21 MPA, TORTA MACIZA E=12 CM</t>
  </si>
  <si>
    <t>   3.003</t>
  </si>
  <si>
    <t>VIGAS AÉREAS EN CONCRETO FC=21 MPA</t>
  </si>
  <si>
    <t>   3.004</t>
  </si>
  <si>
    <t>ESCALERA EN CONCRETO FC=21 MPA</t>
  </si>
  <si>
    <t>   3.005</t>
  </si>
  <si>
    <t>PLACA MACIZA EN CONCRETO f'c=21Mpa, e=12cm - PARA TANQUES ELEVADOS.</t>
  </si>
  <si>
    <t>   3.006</t>
  </si>
  <si>
    <t>ACERO DE REFUERZO - ESTRUCTURA</t>
  </si>
  <si>
    <t>   3.007</t>
  </si>
  <si>
    <t>MALLA ELECTROSOLDADA - ESTRUCTURA</t>
  </si>
  <si>
    <t>Capítulo No. 4  MAMPOSTERIA</t>
  </si>
  <si>
    <t>MURO EN LADRILLO DE ARCILLA ESTRUBLOCK N° 12 (12X19X39). INCLUYE GRAFILES HORIZONTALES  </t>
  </si>
  <si>
    <t>VIGUETA DE CONFINAMIENTO, DINTEL O ALFAJIA EN CONCRETO DE F'C=21MPA 0.12M X 0.20M. INCLUYE REFUERZO  </t>
  </si>
  <si>
    <t>DOVELA DE CONFINAMIENTO CONCRETO GROUTING F'C=21MPA DE 0.13M X 0.06M. INCLUYE REFUERZO  </t>
  </si>
  <si>
    <t>ANCLAJE EPOXICO (DIAMETRO DE 3/8" A 3/4") L=0.70M. INCLUYE ACERO DEL ANCLAJE  </t>
  </si>
  <si>
    <t>JUNTA DE DILATACION CON ICOPOR Y SIKAFLEX ENTRE MAMPOSTERIA Y ESTRUCTURA.  </t>
  </si>
  <si>
    <t>MURO CUCHILLA Y DE CIERRE EN LADRILLO DE ARCILLA N°12 (12X19X39). INCLUYE GRAFILES HORIZONTALES  </t>
  </si>
  <si>
    <t>COLUMNETA DE CONFINAMIENTO DE MURO CUCHILLA Y DE CIERRE EN CONCRETO DE F'C=21MPA 0.15M X 0.31M. INCLUYE REFUERZO  </t>
  </si>
  <si>
    <t>VIGA CINTA DE CONFINAMIENTO DE MURO CUCHILLA Y DE CIERRE EN CONCRETO DE F'C=21MPA 0.15M X 0.31M. INCLUYE REFUERZO  </t>
  </si>
  <si>
    <t>DOVELA DE CONFINAMIENTO DE MURO CUCHILLA Y DE CIERRE CONCRETO GROUTING F'C=21MPA DE 0.155M X 0.12M. INCLUYE REFUERZO  </t>
  </si>
  <si>
    <t>ANCLAJE EPOXICO EN MURO CUCHILLA O DE CIERRE (DIAMETRO DE 3/8" A 3/4") L=0.70M. INCLUYE ACERO DEL ANCLAJE  </t>
  </si>
  <si>
    <t>MURO EN LADRILLO DE ARCILLA ESTRUBLOCK N° 8 (8X19X39). DIVISIONES INTERNAS ZONA DE BAÑOS Y COCINA  </t>
  </si>
  <si>
    <t>VIGUETA DE CONFINAMIENTO, DINTEL O ALFAJIA EN CONCRETO DE F'C=21MPA 0.6M X 0.20M. INCLUYE REFUERZO  . DIVISIONES INTERNAS ZONA DE BAÑOS Y COCINA  </t>
  </si>
  <si>
    <t>DOVELA DE CONFINAMIENTO CONCRETO GROUTING F'C=21MPA DE 0.155M X 0.12M. INCLUYE REFUERZO. DIVISIONES INTERNAS COCINA  </t>
  </si>
  <si>
    <t>ANCLAJE EPOXICO (DIAMETRO DE 3/8" A 3/4") L=0.70M. ZONA INTERNA BAÑOS Y COCINA  </t>
  </si>
  <si>
    <t>LAVADO E HIDROFUGADO DE CARA EXTERIOR MURO FACHADA  </t>
  </si>
  <si>
    <t>LAVADO DE MUROS INTERNOS  </t>
  </si>
  <si>
    <t>Capítulo No. 5  PREFABRICADOS Y ELEMENTOS NO ESTRUCTURALES</t>
  </si>
  <si>
    <t>PLACA CONTRAPISO FC=21 MPA E=0.1M. INCLUYE VIGA PERIMETRAL DESCOLGADA PARA CONFINAMIENTO DE PLACA, CORTE DE DILATACIONES Y PLASTICO DE DILATACION CONTRA RELLENO  </t>
  </si>
  <si>
    <t>ACERO DE REFUERZO - PLACA CONTRAPISO  </t>
  </si>
  <si>
    <t>MALLA ELECTROSOLDADA - PLACA CONTRAPISO  </t>
  </si>
  <si>
    <t>Capítulo No. 6  HIDROSANITARIO</t>
  </si>
  <si>
    <t>SUMINISTRO E INST. TUBERIA Y ACCE. PVC-P RDE-21 1 1/4" (INCLUYE ACCESORIOS, SOPORTES Y ADITAMENTOS)  </t>
  </si>
  <si>
    <t>SUMINISTRO E INST. TUBERIA Y ACC. PVC-P RDE-21 1" (INCLUYE ACCESORIOS, SOPORTES Y ADITAMENTOS)  </t>
  </si>
  <si>
    <t>SUMINISTRO E INST. TUBERIA Y ACC. PVC-P RDE-13.5 3/4" (INCLUYE ACCESORIOS, SOPORTES Y ADITAMENTOS)  </t>
  </si>
  <si>
    <t>SUMINISTRO E INST. TUBERIA Y ACC. PVC-P RDE-13.5 1/2" (INCLUYE ACCESORIOS, SOPORTES Y ADITAMENTOS)  </t>
  </si>
  <si>
    <t>SUMIN. E INST. PUNTO HIDRA. PARAL PVC-P LAVAM. LAVAP./POCETA/ASEO/SANIT. DE TANQUE/ORINAL/DUCHA 1/2"  </t>
  </si>
  <si>
    <t>SUMINISTRO E INSTALACIÓN REGISTRO CORTINA ROSCAR 1 1/4"  </t>
  </si>
  <si>
    <t>SUMINISTRO E INSTALACIÓN REGISTRO CORTINA ROSCAR 1"  </t>
  </si>
  <si>
    <t>SUMINISTRO E INSTALACIÓN REGISTRO CORTINA ROSCAR 3/4"  </t>
  </si>
  <si>
    <t>SUMINISTRO E INSTALACION DE TAPA PLASTICA PARA REGISTRO DE 20X20CM  </t>
  </si>
  <si>
    <t>SUMINISTRO E INSTALACIÓN VALVULA DE FLOTADOR 3/4"  </t>
  </si>
  <si>
    <t>SUMINISTRO E INSTALACIÓN TUBERÍA Y ACCESORIOS PVC-S 4" (INCLUYE SOPORTE, ACCESORIOS Y ADITAMENTOS)  </t>
  </si>
  <si>
    <t>SUMINISTRO E INSTALACIÓN TUBERÍA Y ACCESORIOS PVC-S 3" (INCLUYE SOPORTE, ACCESORIOS Y ADITAMENTOS)  </t>
  </si>
  <si>
    <t>SUMINISTRO E INSTALACIÓN TUBERÍA Y ACCESORIOS PVC-S 2" (INCLUYE SOPORTE, ACCESORIOS Y ADITAMENTOS)  </t>
  </si>
  <si>
    <t>SUMINISTRO E INST. TUBERÍA Y ACCESORIOS PVC-VENT 2" (INCLUYE SOPORTE, ACCESORIOS Y ADITAMENTOS)  </t>
  </si>
  <si>
    <t>SUMINISTRO E INSTALACIÓN SALIDA SANITARIA 4".  </t>
  </si>
  <si>
    <t>SUMINISTRO E INSTALACIÓN SALIDA SANITARIA 2".  </t>
  </si>
  <si>
    <t>SUMINISTRO E INSTALACIÓN SALIDA SANITARIA SIFÓN 3". INCLUYE REJILLA DE PISO  </t>
  </si>
  <si>
    <t>SUMINISTRO E INSTALACIÓN SALIDA SANITARIA SIFÓN 2". INCLUYE REJILLA DE PISO  </t>
  </si>
  <si>
    <t>SUMINISTRO E INSTALACION TUBERIA Y ACCESORIOS PVC-ALC 110MM. INCLUYE EXCAVACIONES Y RELLENOS  </t>
  </si>
  <si>
    <t>SUMINISTRO E INSTALACION TUBERIA Y ACCESORIOS PVC-ALC 160MM. INCLUYE EXCAVACIONES Y RELLENOS  </t>
  </si>
  <si>
    <t>CONSTRUCCION CAJA DE INSPECCIÓN 80X80CM. INCLUYE MARCO Y TAPA. INCLUYE EXCAVACION Y RELLENOS  </t>
  </si>
  <si>
    <t>SUMINISTRO E INSTALACIÓN DE TRAGANTE O REJILLA CUPULA 3".  </t>
  </si>
  <si>
    <t>Capítulo No. 8  PAÑETES</t>
  </si>
  <si>
    <t>PAÑETE LISO (MUROS) MORTERO 1:3, E=1.5 CM. (ZONAS DE AULAS) INCLUYE FILOS Y DILATACIONES  </t>
  </si>
  <si>
    <t>Capítulo No. 9  ENCHAPES Y MESONES</t>
  </si>
  <si>
    <t>ENCHAPE PARA PARED Y MESONES CERAMICA 20.3X40.5 BLANCO. PARA ZONAS DE BAÑOS Y COCINA  </t>
  </si>
  <si>
    <t>MESON EN CONCRETO DE 21MPA E.10CM, INCLUYE ACERO DE REF, INCLUYE VACIOS DE APARATO (LAVAM. O LAVAP.)  </t>
  </si>
  <si>
    <t>Capítulo No. 10  PISOS</t>
  </si>
  <si>
    <t>ALISTADO EN MORTERO 1:4 (ARENA LAVADA) E=0.05M "PLACA DE TANQUES DE CUBIERTA - INCLUYE MEDIA CAÑA PERIMETRAL"  </t>
  </si>
  <si>
    <t>ALISTADO EN MORTERO 1:4 (ARENA LAVADA) E=0.05M "AREAS DE CIRCULACION"  </t>
  </si>
  <si>
    <t>PISO BALDOSA EN GRANO DE MARMOL 30X30. INCLUYE DILATACIONES PVC. (AREAS INTERNAS)  </t>
  </si>
  <si>
    <t>GUARDAESCOBA EN BALDOSA EN GRANO DE MARMOL 10X30. INCLUYE DILATACIONES PVC. (AREAS INTERNAS)  </t>
  </si>
  <si>
    <t>ZOCALO MEDIA CAÑA EN GRANO DE MARMOL  </t>
  </si>
  <si>
    <t>PISO 30x30 ALMENDRO. INCLUYE DILATACIONES. (AREAS DE CIRCULACION)  </t>
  </si>
  <si>
    <t>GUARDAESCOBA DE 30X10 ALMENDRO. (AREAS DE CIRCULACION)  </t>
  </si>
  <si>
    <t>BOCAPUERTA EN GRANO LAVADO MARMOL N°2 BLANCO. INCLUYE DILATACION PVC 4MM BLANCA. ANCHO HASTA 20CM  </t>
  </si>
  <si>
    <t>INSTALACION PISO Y HUELLA ALMENDRO EN ESCALERAS ANCHO ENTRE 1.80M A 2.6M (HUELLA, CONTRAHUELLA )  </t>
  </si>
  <si>
    <t>Capítulo No. 15 APARATOS SANITARIOS Y ACCESORIOS</t>
  </si>
  <si>
    <t>SUM. E INST. DE LAVAMANOS INSTIT. POCETA ACERO INOX. 38CM DE DIAMETRO DE SOBREPONER  </t>
  </si>
  <si>
    <t>SUM. E INST. DE LAVAMANOS DISCAPACITADO BLANCO. INCLUYE BRAZOS FREE, GRIFERIA, SIFON Y DESAGUE TIPO BOTELLA.  </t>
  </si>
  <si>
    <t>SUMINISTRO E INSTALACION DE SANITARIO DE TANQUE BLANCO. PARA BATERIAS DE BAÑOS.  </t>
  </si>
  <si>
    <t>SUMINISTRO E INSTAL. DE BARRA DE SEGURIDAD DE PARED ACERO INOXIDABLE SATINADO, PARA DISCAPACITADOS  </t>
  </si>
  <si>
    <t>Capítulo No. 16  PINTURAS E IMPERMEABILIZACIONES</t>
  </si>
  <si>
    <t>SUM. E INST. DE IMPERMEABILIZ. CON MANTO EDIL 500XT PRO. INCLUYE REMATES Y ACABADO FINAL.  </t>
  </si>
  <si>
    <t>ESTUCO INTERIOR Y PINTURA VINILO TIPO INTERIOR A 3 MANOS EN AULAS - INCLUYE FILOS Y DILATACIONES  </t>
  </si>
  <si>
    <t>ESTUCO Y PINTURA VINILO LAVABLE A 3 MANOS EN BAÑOS Y LABORATORIO - INCLUYE FILOS Y DILATACIONES  </t>
  </si>
  <si>
    <t>Capítulo No. 17  CERRADURAS, VIDRIOS, ESPEJOS</t>
  </si>
  <si>
    <t>SUM. E INST. DE ESPEJO EN CRISTAL 5MM, INCLUYE SOPORTE FLOTADO EN PERFILES DE ALUMINIO 3/4"X3/4"  </t>
  </si>
  <si>
    <t>Capítulo No. 19  ASEO Y VARIOS</t>
  </si>
  <si>
    <t>ASEO GENERAL DE OBRA  </t>
  </si>
  <si>
    <t>SUM. TRANS. E INST. DE SEÑALIZACION DE EMERGENCIA TIPO INTERIOR DE SOBREPONER.  </t>
  </si>
  <si>
    <t xml:space="preserve">INFORMACION EXTRAIDA DE ARCHIVO CON COMPROBANTES DE EGRESO </t>
  </si>
  <si>
    <t>ACTA #1</t>
  </si>
  <si>
    <t>ACTA #2</t>
  </si>
  <si>
    <t>ACTA #3</t>
  </si>
  <si>
    <t>ACTA #4</t>
  </si>
  <si>
    <t>Cant</t>
  </si>
  <si>
    <t xml:space="preserve"> Costo Unitario Directo</t>
  </si>
  <si>
    <t>Costo Unitario 
Total</t>
  </si>
  <si>
    <t>Costo Parcial
Directo</t>
  </si>
  <si>
    <t>Costo Parcial
Total</t>
  </si>
  <si>
    <t>Costo Unitario 
Indirecto (AUI + IVA)</t>
  </si>
  <si>
    <t>CONTRATADO INICIAL CON 
GARCO CONSTRUCCIONES S.A.S.</t>
  </si>
  <si>
    <t>CONTRATADO INICIAL CON
CALDERON D&amp;AZ CONSTRUCCIONES S.A.S.</t>
  </si>
  <si>
    <t>CONTRATADO CON 
GARCO CONSTRUCCIONES S.A.S</t>
  </si>
  <si>
    <t>EJECUTADO POR
GARCO CONSTRUCCIONES S.A.S.</t>
  </si>
  <si>
    <t>Incremento de Costo Unitario</t>
  </si>
  <si>
    <t>Incremento de Costo Parcial</t>
  </si>
  <si>
    <t>ACTA #5</t>
  </si>
  <si>
    <t>ACTA #6</t>
  </si>
  <si>
    <t>ACTA #7</t>
  </si>
  <si>
    <t>ACTA #8</t>
  </si>
  <si>
    <t>ACTA #9</t>
  </si>
  <si>
    <t>ACTA #10</t>
  </si>
  <si>
    <t>ACTA #11</t>
  </si>
  <si>
    <t>ACTA #12</t>
  </si>
  <si>
    <t>ACTA #13</t>
  </si>
  <si>
    <t>ACTA #14</t>
  </si>
  <si>
    <t>INCREMENTO DE COSTOS POR  EJECUCION DE
GARCO CONSTRUCCIONES S.AS.</t>
  </si>
  <si>
    <t>SOBRECOSTO POR MALAS PRACTICAS</t>
  </si>
  <si>
    <t>Valor Unitario</t>
  </si>
  <si>
    <t>Valor Total</t>
  </si>
  <si>
    <t>CONTRATISTA</t>
  </si>
  <si>
    <t>SOPORTE</t>
  </si>
  <si>
    <t>REFORZAMIENTO DE COLUMNAS BLOQUE A2</t>
  </si>
  <si>
    <t>GB</t>
  </si>
  <si>
    <t>CONSTRUCCIONES GARCO SAS</t>
  </si>
  <si>
    <t>Acta #10 y #12  - Contrato No. 2040035</t>
  </si>
  <si>
    <t>El contratista Calderon Diaz no construyó las columnas de acuerdo a las medidas de los diseños estructurales, quedando estas desplazadas de los ejes, por tal motivo se realizó el reforzamiento para cumplir con los ejes especificados.</t>
  </si>
  <si>
    <t>FRA No</t>
  </si>
  <si>
    <t>FECHA</t>
  </si>
  <si>
    <t>Costo Directo</t>
  </si>
  <si>
    <t>Admon</t>
  </si>
  <si>
    <t>Imprevisto</t>
  </si>
  <si>
    <t>Costo Total</t>
  </si>
  <si>
    <t>IVA</t>
  </si>
  <si>
    <t>TOTAL FACTURADO</t>
  </si>
  <si>
    <t>C x P</t>
  </si>
  <si>
    <t>NETO A PAGAR</t>
  </si>
  <si>
    <t>ACTA 2</t>
  </si>
  <si>
    <t>ACTA 3</t>
  </si>
  <si>
    <t>ACTA 4</t>
  </si>
  <si>
    <t>MEMORIA CALCULO ANTICIPO Y GARANTIAS X COBRAR A CALDERON D&amp;AZ CONSTRUCCIONES S.A.S.</t>
  </si>
  <si>
    <t>Proyecto:  I.E. SANTA TERESA DE JESUS. MUNICIPIO DE IBAGUE (TOLIMA)</t>
  </si>
  <si>
    <t xml:space="preserve">CONTRATO: No 2040033 - Construcción del Bloque A2 en la I.E. Santa Teresa de Jesús </t>
  </si>
  <si>
    <t>ANT 001</t>
  </si>
  <si>
    <t>VALOR</t>
  </si>
  <si>
    <t>CTA COBRO 001</t>
  </si>
  <si>
    <t>RETENCIONES</t>
  </si>
  <si>
    <t>EN LA FUENTE</t>
  </si>
  <si>
    <t>AMORTIZACION ANTICIPO</t>
  </si>
  <si>
    <t>POR GARANTIA</t>
  </si>
  <si>
    <t xml:space="preserve"> I.C.A.</t>
  </si>
  <si>
    <t>FE-14</t>
  </si>
  <si>
    <t>TOTAL</t>
  </si>
  <si>
    <t>FE-18</t>
  </si>
  <si>
    <t>ACTA No</t>
  </si>
  <si>
    <t>RECONOCIDO</t>
  </si>
  <si>
    <t>FACTURADO</t>
  </si>
  <si>
    <t>FE-21</t>
  </si>
  <si>
    <t>MAYOR COSTO ASUMIDO POR INCREMENTO DE PRECIOS UNITARIOS</t>
  </si>
  <si>
    <t>AMORTIZACION DE ANTICIPO APLICADA</t>
  </si>
  <si>
    <t>SALDO A FAVOR DE CONTRATISTA POR RETE-GARANTIAS APLICADAS</t>
  </si>
  <si>
    <t>ANTICIPO PAGADO AL CONTRATISTA</t>
  </si>
  <si>
    <t>CONTRATISTA: CALDERON D&amp;AZ CONSTRUCCIONES S.A.S.</t>
  </si>
  <si>
    <t>MEMORIA DE CALCULO: MAYOR COSTO ASUMIDO POR CONTRATANTE POR ACTIVIDADES ADICIONALES PARA CORRECCION DE NO CONFORMIDADES EN OBRAS</t>
  </si>
  <si>
    <t>SALDO A FAVOR DE CONTRATANTE</t>
  </si>
  <si>
    <t>MEMORIA: CALCULO DE MAYOR COSTO DE EJECUCION POR INCREMENTO EN PRECIOS UNITARIOS DE ACTIVIDADES</t>
  </si>
  <si>
    <t>ACTA 10</t>
  </si>
  <si>
    <t>ACTA 12</t>
  </si>
  <si>
    <t>CONTRATO: 2040035 - CONSTRUCCIONES GARCO S.A.S.</t>
  </si>
  <si>
    <t>TOTAL FACTURA</t>
  </si>
  <si>
    <t>CONCEPTO</t>
  </si>
  <si>
    <t>ITEM</t>
  </si>
  <si>
    <t>REFORZAMIENTO DE COLUMNAS BLOQUE A2 - 14437 - ADICIONAL</t>
  </si>
  <si>
    <t>A.I.U.</t>
  </si>
  <si>
    <t xml:space="preserve">OBSERVACIONES </t>
  </si>
  <si>
    <t>COSTO DE ACTIVIDADES PARA CORRECCION DE OBRAS DEFECTUOSAS</t>
  </si>
  <si>
    <t>MAYOR COSTO ASUMIDO POR CONRATANTE - CORRECCION DE OBRAS DEFECTUOSAS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</si>
</sst>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&quot;$&quot;\ #,##0.0"/>
    <numFmt numFmtId="167" formatCode="_(&quot;$&quot;\ * #,##0.00_);_(&quot;$&quot;\ * \(#,##0.00\);_(&quot;$&quot;\ * &quot;-&quot;??_);_(@_)"/>
    <numFmt numFmtId="168" formatCode="0.000"/>
    <numFmt numFmtId="169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333333"/>
      <name val="Verdana"/>
      <family val="2"/>
    </font>
    <font>
      <b/>
      <sz val="8"/>
      <color rgb="FF333333"/>
      <name val="Verdana"/>
      <family val="2"/>
    </font>
    <font>
      <sz val="8"/>
      <color rgb="FF333333"/>
      <name val="Verdana"/>
      <family val="2"/>
    </font>
    <font>
      <sz val="8"/>
      <color theme="1"/>
      <name val="Verdana"/>
      <family val="2"/>
    </font>
    <font>
      <b/>
      <sz val="9"/>
      <color theme="1"/>
      <name val="Verdana"/>
      <family val="2"/>
    </font>
    <font>
      <sz val="10"/>
      <name val="Arial"/>
      <family val="2"/>
    </font>
    <font>
      <b/>
      <sz val="9"/>
      <color rgb="FF002060"/>
      <name val="Verdana"/>
      <family val="2"/>
    </font>
    <font>
      <b/>
      <sz val="10"/>
      <color theme="1"/>
      <name val="Verdana"/>
      <family val="2"/>
    </font>
    <font>
      <b/>
      <sz val="10"/>
      <color rgb="FFFF0000"/>
      <name val="Verdana"/>
      <family val="2"/>
    </font>
    <font>
      <sz val="12"/>
      <color rgb="FF20124D"/>
      <name val="Verdana"/>
      <family val="2"/>
    </font>
    <font>
      <b/>
      <sz val="14"/>
      <color theme="1"/>
      <name val="Verdana"/>
      <family val="2"/>
    </font>
    <font>
      <b/>
      <sz val="11"/>
      <color theme="1"/>
      <name val="Verdan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9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86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 wrapText="1" indent="1"/>
    </xf>
    <xf numFmtId="0" fontId="7" fillId="3" borderId="1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7" fillId="5" borderId="24" xfId="1" applyFont="1" applyFill="1" applyBorder="1" applyAlignment="1">
      <alignment horizontal="right" indent="1"/>
    </xf>
    <xf numFmtId="4" fontId="5" fillId="6" borderId="21" xfId="0" applyNumberFormat="1" applyFont="1" applyFill="1" applyBorder="1" applyAlignment="1">
      <alignment horizontal="right" wrapText="1" indent="1"/>
    </xf>
    <xf numFmtId="0" fontId="4" fillId="6" borderId="12" xfId="0" applyFont="1" applyFill="1" applyBorder="1" applyAlignment="1">
      <alignment wrapText="1"/>
    </xf>
    <xf numFmtId="0" fontId="7" fillId="4" borderId="16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indent="1"/>
    </xf>
    <xf numFmtId="166" fontId="2" fillId="0" borderId="22" xfId="1" applyNumberFormat="1" applyFont="1" applyBorder="1" applyAlignment="1">
      <alignment horizontal="right" indent="1"/>
    </xf>
    <xf numFmtId="166" fontId="2" fillId="0" borderId="29" xfId="1" applyNumberFormat="1" applyFont="1" applyBorder="1" applyAlignment="1">
      <alignment horizontal="right" indent="1"/>
    </xf>
    <xf numFmtId="166" fontId="2" fillId="0" borderId="23" xfId="1" applyNumberFormat="1" applyFont="1" applyBorder="1" applyAlignment="1">
      <alignment horizontal="right" indent="1"/>
    </xf>
    <xf numFmtId="164" fontId="7" fillId="5" borderId="19" xfId="1" applyFont="1" applyFill="1" applyBorder="1" applyAlignment="1">
      <alignment horizontal="right" indent="1"/>
    </xf>
    <xf numFmtId="0" fontId="3" fillId="2" borderId="10" xfId="0" applyFont="1" applyFill="1" applyBorder="1"/>
    <xf numFmtId="0" fontId="3" fillId="2" borderId="0" xfId="0" applyFont="1" applyFill="1"/>
    <xf numFmtId="0" fontId="9" fillId="2" borderId="10" xfId="0" applyFont="1" applyFill="1" applyBorder="1"/>
    <xf numFmtId="0" fontId="9" fillId="2" borderId="0" xfId="0" applyFont="1" applyFill="1"/>
    <xf numFmtId="4" fontId="6" fillId="0" borderId="3" xfId="0" applyNumberFormat="1" applyFont="1" applyBorder="1" applyAlignment="1">
      <alignment horizontal="right" vertical="center" wrapText="1" indent="1"/>
    </xf>
    <xf numFmtId="4" fontId="5" fillId="6" borderId="11" xfId="0" applyNumberFormat="1" applyFont="1" applyFill="1" applyBorder="1" applyAlignment="1">
      <alignment horizontal="right" wrapText="1" indent="1"/>
    </xf>
    <xf numFmtId="4" fontId="5" fillId="6" borderId="30" xfId="0" applyNumberFormat="1" applyFont="1" applyFill="1" applyBorder="1" applyAlignment="1">
      <alignment horizontal="right" wrapText="1" indent="1"/>
    </xf>
    <xf numFmtId="0" fontId="4" fillId="6" borderId="11" xfId="0" applyFont="1" applyFill="1" applyBorder="1" applyAlignment="1">
      <alignment wrapText="1"/>
    </xf>
    <xf numFmtId="0" fontId="2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center" vertical="center"/>
    </xf>
    <xf numFmtId="0" fontId="4" fillId="6" borderId="31" xfId="0" applyFont="1" applyFill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4" fillId="6" borderId="30" xfId="0" applyFont="1" applyFill="1" applyBorder="1" applyAlignment="1">
      <alignment wrapText="1"/>
    </xf>
    <xf numFmtId="0" fontId="7" fillId="5" borderId="6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166" fontId="2" fillId="0" borderId="32" xfId="1" applyNumberFormat="1" applyFont="1" applyBorder="1" applyAlignment="1">
      <alignment horizontal="right" indent="1"/>
    </xf>
    <xf numFmtId="166" fontId="2" fillId="0" borderId="30" xfId="1" applyNumberFormat="1" applyFont="1" applyBorder="1" applyAlignment="1">
      <alignment horizontal="right" indent="1"/>
    </xf>
    <xf numFmtId="166" fontId="2" fillId="0" borderId="31" xfId="1" applyNumberFormat="1" applyFont="1" applyBorder="1" applyAlignment="1">
      <alignment horizontal="right" indent="1"/>
    </xf>
    <xf numFmtId="9" fontId="2" fillId="0" borderId="16" xfId="2" applyFont="1" applyBorder="1" applyAlignment="1">
      <alignment horizontal="center" vertical="center"/>
    </xf>
    <xf numFmtId="9" fontId="2" fillId="0" borderId="25" xfId="2" applyFont="1" applyBorder="1" applyAlignment="1">
      <alignment horizontal="center" vertical="center"/>
    </xf>
    <xf numFmtId="9" fontId="2" fillId="0" borderId="33" xfId="2" applyFont="1" applyBorder="1" applyAlignment="1">
      <alignment horizontal="center" vertical="center"/>
    </xf>
    <xf numFmtId="9" fontId="2" fillId="0" borderId="26" xfId="2" applyFont="1" applyBorder="1" applyAlignment="1">
      <alignment horizontal="center" vertical="center"/>
    </xf>
    <xf numFmtId="164" fontId="10" fillId="5" borderId="1" xfId="1" applyFont="1" applyFill="1" applyBorder="1" applyAlignment="1">
      <alignment horizontal="right" indent="1"/>
    </xf>
    <xf numFmtId="0" fontId="7" fillId="0" borderId="10" xfId="0" applyFont="1" applyBorder="1" applyAlignment="1">
      <alignment horizontal="center" vertical="center"/>
    </xf>
    <xf numFmtId="164" fontId="7" fillId="0" borderId="10" xfId="1" applyFont="1" applyFill="1" applyBorder="1" applyAlignment="1">
      <alignment horizontal="right" indent="1"/>
    </xf>
    <xf numFmtId="4" fontId="6" fillId="0" borderId="34" xfId="0" applyNumberFormat="1" applyFont="1" applyBorder="1" applyAlignment="1">
      <alignment horizontal="right" vertical="center" wrapText="1" indent="1"/>
    </xf>
    <xf numFmtId="164" fontId="2" fillId="0" borderId="0" xfId="0" applyNumberFormat="1" applyFont="1" applyAlignment="1">
      <alignment horizontal="left" wrapText="1"/>
    </xf>
    <xf numFmtId="169" fontId="6" fillId="0" borderId="3" xfId="0" applyNumberFormat="1" applyFont="1" applyBorder="1" applyAlignment="1">
      <alignment horizontal="right" vertical="center" wrapText="1" indent="1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 wrapText="1" indent="1"/>
    </xf>
    <xf numFmtId="0" fontId="7" fillId="8" borderId="16" xfId="0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right" wrapText="1" indent="1"/>
    </xf>
    <xf numFmtId="4" fontId="5" fillId="6" borderId="3" xfId="0" applyNumberFormat="1" applyFont="1" applyFill="1" applyBorder="1" applyAlignment="1">
      <alignment horizontal="right" wrapText="1" indent="1"/>
    </xf>
    <xf numFmtId="164" fontId="7" fillId="0" borderId="0" xfId="1" applyFont="1" applyFill="1" applyBorder="1" applyAlignment="1">
      <alignment horizontal="right" indent="1"/>
    </xf>
    <xf numFmtId="166" fontId="2" fillId="0" borderId="0" xfId="1" applyNumberFormat="1" applyFont="1" applyFill="1" applyBorder="1" applyAlignment="1">
      <alignment horizontal="right" indent="1"/>
    </xf>
    <xf numFmtId="164" fontId="10" fillId="0" borderId="0" xfId="1" applyFont="1" applyFill="1" applyBorder="1" applyAlignment="1">
      <alignment horizontal="right" inden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indent="1"/>
    </xf>
    <xf numFmtId="4" fontId="2" fillId="0" borderId="0" xfId="0" applyNumberFormat="1" applyFont="1" applyAlignment="1">
      <alignment horizontal="center" vertical="center"/>
    </xf>
    <xf numFmtId="4" fontId="6" fillId="9" borderId="3" xfId="0" applyNumberFormat="1" applyFont="1" applyFill="1" applyBorder="1" applyAlignment="1">
      <alignment horizontal="right" vertical="center" wrapText="1" indent="1"/>
    </xf>
    <xf numFmtId="4" fontId="6" fillId="0" borderId="11" xfId="0" applyNumberFormat="1" applyFont="1" applyBorder="1" applyAlignment="1">
      <alignment horizontal="right" vertical="center" wrapText="1" indent="1"/>
    </xf>
    <xf numFmtId="4" fontId="6" fillId="0" borderId="30" xfId="0" applyNumberFormat="1" applyFont="1" applyBorder="1" applyAlignment="1">
      <alignment vertical="center"/>
    </xf>
    <xf numFmtId="9" fontId="2" fillId="0" borderId="0" xfId="2" applyFont="1" applyFill="1" applyBorder="1" applyAlignment="1">
      <alignment horizontal="center" vertical="center"/>
    </xf>
    <xf numFmtId="166" fontId="2" fillId="0" borderId="0" xfId="1" applyNumberFormat="1" applyFont="1" applyBorder="1" applyAlignment="1">
      <alignment horizontal="right" indent="1"/>
    </xf>
    <xf numFmtId="4" fontId="6" fillId="0" borderId="3" xfId="0" applyNumberFormat="1" applyFont="1" applyBorder="1" applyAlignment="1">
      <alignment vertical="center"/>
    </xf>
    <xf numFmtId="4" fontId="6" fillId="9" borderId="34" xfId="0" applyNumberFormat="1" applyFont="1" applyFill="1" applyBorder="1" applyAlignment="1">
      <alignment horizontal="right" vertical="center" wrapText="1" indent="1"/>
    </xf>
    <xf numFmtId="4" fontId="6" fillId="9" borderId="5" xfId="0" applyNumberFormat="1" applyFont="1" applyFill="1" applyBorder="1" applyAlignment="1">
      <alignment vertical="center"/>
    </xf>
    <xf numFmtId="0" fontId="7" fillId="5" borderId="7" xfId="0" applyFont="1" applyFill="1" applyBorder="1" applyAlignment="1">
      <alignment horizontal="center"/>
    </xf>
    <xf numFmtId="4" fontId="6" fillId="0" borderId="12" xfId="0" applyNumberFormat="1" applyFont="1" applyBorder="1" applyAlignment="1">
      <alignment horizontal="right" vertical="center" wrapText="1" indent="1"/>
    </xf>
    <xf numFmtId="0" fontId="3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3" fillId="0" borderId="0" xfId="0" applyFont="1" applyAlignment="1">
      <alignment horizontal="left" indent="1"/>
    </xf>
    <xf numFmtId="0" fontId="7" fillId="4" borderId="6" xfId="0" applyFont="1" applyFill="1" applyBorder="1" applyAlignment="1">
      <alignment horizontal="right" vertical="center"/>
    </xf>
    <xf numFmtId="0" fontId="7" fillId="4" borderId="13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4" fontId="5" fillId="6" borderId="0" xfId="0" applyNumberFormat="1" applyFont="1" applyFill="1" applyAlignment="1">
      <alignment horizontal="right" wrapText="1" indent="1"/>
    </xf>
    <xf numFmtId="164" fontId="11" fillId="0" borderId="0" xfId="0" applyNumberFormat="1" applyFont="1" applyAlignment="1">
      <alignment horizontal="left" indent="1"/>
    </xf>
    <xf numFmtId="43" fontId="6" fillId="0" borderId="5" xfId="5" applyFont="1" applyBorder="1" applyAlignment="1">
      <alignment vertical="center"/>
    </xf>
    <xf numFmtId="43" fontId="6" fillId="0" borderId="3" xfId="5" applyFont="1" applyBorder="1" applyAlignment="1">
      <alignment vertical="center"/>
    </xf>
    <xf numFmtId="164" fontId="7" fillId="5" borderId="0" xfId="1" applyFont="1" applyFill="1" applyBorder="1" applyAlignment="1">
      <alignment horizontal="right" indent="1"/>
    </xf>
    <xf numFmtId="164" fontId="10" fillId="5" borderId="0" xfId="1" applyFont="1" applyFill="1" applyBorder="1" applyAlignment="1">
      <alignment horizontal="right" inden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left" vertical="center"/>
    </xf>
    <xf numFmtId="0" fontId="7" fillId="4" borderId="36" xfId="0" applyFont="1" applyFill="1" applyBorder="1" applyAlignment="1">
      <alignment horizontal="center" vertical="center"/>
    </xf>
    <xf numFmtId="164" fontId="14" fillId="7" borderId="28" xfId="1" applyFont="1" applyFill="1" applyBorder="1" applyAlignment="1">
      <alignment horizontal="right" indent="1"/>
    </xf>
    <xf numFmtId="0" fontId="7" fillId="8" borderId="35" xfId="0" applyFont="1" applyFill="1" applyBorder="1" applyAlignment="1">
      <alignment horizontal="center" vertical="center" wrapText="1"/>
    </xf>
    <xf numFmtId="0" fontId="7" fillId="8" borderId="36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4" fontId="6" fillId="0" borderId="34" xfId="0" applyNumberFormat="1" applyFont="1" applyBorder="1" applyAlignment="1">
      <alignment vertical="center"/>
    </xf>
    <xf numFmtId="4" fontId="5" fillId="6" borderId="4" xfId="0" applyNumberFormat="1" applyFont="1" applyFill="1" applyBorder="1" applyAlignment="1">
      <alignment horizontal="right" wrapText="1" indent="1"/>
    </xf>
    <xf numFmtId="4" fontId="5" fillId="6" borderId="5" xfId="0" applyNumberFormat="1" applyFont="1" applyFill="1" applyBorder="1" applyAlignment="1">
      <alignment horizontal="right" wrapText="1" indent="1"/>
    </xf>
    <xf numFmtId="164" fontId="7" fillId="4" borderId="24" xfId="1" applyFont="1" applyFill="1" applyBorder="1" applyAlignment="1">
      <alignment horizontal="right" indent="1"/>
    </xf>
    <xf numFmtId="164" fontId="10" fillId="4" borderId="1" xfId="1" applyFont="1" applyFill="1" applyBorder="1" applyAlignment="1">
      <alignment horizontal="right" indent="1"/>
    </xf>
    <xf numFmtId="0" fontId="7" fillId="4" borderId="0" xfId="0" applyFont="1" applyFill="1" applyAlignment="1">
      <alignment vertical="center"/>
    </xf>
    <xf numFmtId="4" fontId="5" fillId="9" borderId="21" xfId="0" applyNumberFormat="1" applyFont="1" applyFill="1" applyBorder="1" applyAlignment="1">
      <alignment horizontal="right" wrapText="1" indent="1"/>
    </xf>
    <xf numFmtId="169" fontId="6" fillId="0" borderId="4" xfId="0" applyNumberFormat="1" applyFont="1" applyBorder="1" applyAlignment="1">
      <alignment horizontal="right" vertical="center" wrapText="1" indent="1"/>
    </xf>
    <xf numFmtId="4" fontId="6" fillId="0" borderId="0" xfId="0" applyNumberFormat="1" applyFont="1" applyAlignment="1">
      <alignment horizontal="right" vertical="center" wrapText="1" indent="1"/>
    </xf>
    <xf numFmtId="164" fontId="7" fillId="5" borderId="37" xfId="1" applyFont="1" applyFill="1" applyBorder="1" applyAlignment="1">
      <alignment horizontal="right" indent="1"/>
    </xf>
    <xf numFmtId="43" fontId="6" fillId="9" borderId="5" xfId="5" applyFont="1" applyFill="1" applyBorder="1" applyAlignment="1">
      <alignment vertical="center"/>
    </xf>
    <xf numFmtId="166" fontId="2" fillId="0" borderId="0" xfId="0" applyNumberFormat="1" applyFont="1" applyAlignment="1">
      <alignment horizontal="left" wrapText="1"/>
    </xf>
    <xf numFmtId="164" fontId="10" fillId="5" borderId="28" xfId="1" applyFont="1" applyFill="1" applyBorder="1" applyAlignment="1">
      <alignment horizontal="right" indent="1"/>
    </xf>
    <xf numFmtId="2" fontId="18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inden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7" fillId="8" borderId="38" xfId="0" applyFont="1" applyFill="1" applyBorder="1" applyAlignment="1">
      <alignment horizontal="center" vertical="center" wrapText="1"/>
    </xf>
    <xf numFmtId="0" fontId="7" fillId="8" borderId="39" xfId="0" applyFont="1" applyFill="1" applyBorder="1" applyAlignment="1">
      <alignment horizontal="center" vertical="center" wrapText="1"/>
    </xf>
    <xf numFmtId="4" fontId="5" fillId="6" borderId="16" xfId="0" applyNumberFormat="1" applyFont="1" applyFill="1" applyBorder="1" applyAlignment="1">
      <alignment horizontal="right" wrapText="1" indent="1"/>
    </xf>
    <xf numFmtId="4" fontId="5" fillId="6" borderId="20" xfId="0" applyNumberFormat="1" applyFont="1" applyFill="1" applyBorder="1" applyAlignment="1">
      <alignment horizontal="right" wrapText="1" indent="1"/>
    </xf>
    <xf numFmtId="0" fontId="4" fillId="6" borderId="3" xfId="0" applyFont="1" applyFill="1" applyBorder="1" applyAlignment="1">
      <alignment wrapText="1"/>
    </xf>
    <xf numFmtId="0" fontId="4" fillId="6" borderId="5" xfId="0" applyFont="1" applyFill="1" applyBorder="1" applyAlignment="1">
      <alignment wrapText="1"/>
    </xf>
    <xf numFmtId="4" fontId="6" fillId="0" borderId="26" xfId="0" applyNumberFormat="1" applyFont="1" applyBorder="1" applyAlignment="1">
      <alignment horizontal="right" vertical="center" wrapText="1" indent="1"/>
    </xf>
    <xf numFmtId="4" fontId="6" fillId="0" borderId="27" xfId="0" applyNumberFormat="1" applyFont="1" applyBorder="1" applyAlignment="1">
      <alignment vertical="center"/>
    </xf>
    <xf numFmtId="0" fontId="7" fillId="8" borderId="40" xfId="0" applyFont="1" applyFill="1" applyBorder="1" applyAlignment="1">
      <alignment horizontal="center" vertical="center" wrapText="1"/>
    </xf>
    <xf numFmtId="0" fontId="7" fillId="8" borderId="41" xfId="0" applyFont="1" applyFill="1" applyBorder="1" applyAlignment="1">
      <alignment horizontal="center" vertical="center" wrapText="1"/>
    </xf>
    <xf numFmtId="0" fontId="7" fillId="8" borderId="42" xfId="0" applyFont="1" applyFill="1" applyBorder="1" applyAlignment="1">
      <alignment horizontal="center" vertical="center" wrapText="1"/>
    </xf>
    <xf numFmtId="4" fontId="5" fillId="6" borderId="36" xfId="0" applyNumberFormat="1" applyFont="1" applyFill="1" applyBorder="1" applyAlignment="1">
      <alignment horizontal="right" wrapText="1" indent="1"/>
    </xf>
    <xf numFmtId="4" fontId="5" fillId="6" borderId="32" xfId="0" applyNumberFormat="1" applyFont="1" applyFill="1" applyBorder="1" applyAlignment="1">
      <alignment horizontal="right" wrapText="1" indent="1"/>
    </xf>
    <xf numFmtId="4" fontId="6" fillId="0" borderId="26" xfId="0" applyNumberFormat="1" applyFont="1" applyBorder="1" applyAlignment="1">
      <alignment vertical="center"/>
    </xf>
    <xf numFmtId="4" fontId="6" fillId="0" borderId="43" xfId="0" applyNumberFormat="1" applyFont="1" applyBorder="1" applyAlignment="1">
      <alignment vertical="center"/>
    </xf>
    <xf numFmtId="4" fontId="6" fillId="0" borderId="44" xfId="0" applyNumberFormat="1" applyFont="1" applyBorder="1" applyAlignment="1">
      <alignment horizontal="right" vertical="center" wrapText="1" indent="1"/>
    </xf>
    <xf numFmtId="4" fontId="6" fillId="0" borderId="45" xfId="0" applyNumberFormat="1" applyFont="1" applyBorder="1" applyAlignment="1">
      <alignment horizontal="right" vertical="center" wrapText="1" indent="1"/>
    </xf>
    <xf numFmtId="4" fontId="5" fillId="6" borderId="34" xfId="0" applyNumberFormat="1" applyFont="1" applyFill="1" applyBorder="1" applyAlignment="1">
      <alignment horizontal="right" wrapText="1" indent="1"/>
    </xf>
    <xf numFmtId="4" fontId="6" fillId="0" borderId="46" xfId="0" applyNumberFormat="1" applyFont="1" applyBorder="1" applyAlignment="1">
      <alignment vertical="center"/>
    </xf>
    <xf numFmtId="4" fontId="6" fillId="0" borderId="47" xfId="0" applyNumberFormat="1" applyFont="1" applyBorder="1" applyAlignment="1">
      <alignment horizontal="right" vertical="center" wrapText="1" indent="1"/>
    </xf>
    <xf numFmtId="4" fontId="6" fillId="0" borderId="43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indent="1"/>
    </xf>
    <xf numFmtId="0" fontId="19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 indent="1"/>
    </xf>
    <xf numFmtId="4" fontId="6" fillId="0" borderId="2" xfId="0" applyNumberFormat="1" applyFont="1" applyBorder="1" applyAlignment="1">
      <alignment vertical="center"/>
    </xf>
    <xf numFmtId="0" fontId="6" fillId="0" borderId="43" xfId="0" applyFont="1" applyBorder="1" applyAlignment="1">
      <alignment horizontal="center" vertical="center" wrapText="1"/>
    </xf>
    <xf numFmtId="0" fontId="20" fillId="0" borderId="0" xfId="0" applyFont="1" applyAlignment="1">
      <alignment horizontal="left" indent="1"/>
    </xf>
    <xf numFmtId="0" fontId="6" fillId="0" borderId="43" xfId="0" applyFont="1" applyBorder="1" applyAlignment="1">
      <alignment vertical="center" wrapText="1"/>
    </xf>
    <xf numFmtId="0" fontId="17" fillId="0" borderId="0" xfId="0" applyFont="1"/>
    <xf numFmtId="43" fontId="0" fillId="0" borderId="2" xfId="5" applyFont="1" applyBorder="1"/>
    <xf numFmtId="43" fontId="0" fillId="0" borderId="0" xfId="0" applyNumberFormat="1"/>
    <xf numFmtId="43" fontId="0" fillId="0" borderId="50" xfId="5" applyFont="1" applyBorder="1"/>
    <xf numFmtId="43" fontId="0" fillId="0" borderId="0" xfId="5" applyFont="1"/>
    <xf numFmtId="0" fontId="0" fillId="0" borderId="0" xfId="5" applyNumberFormat="1" applyFont="1"/>
    <xf numFmtId="14" fontId="0" fillId="0" borderId="0" xfId="0" applyNumberFormat="1"/>
    <xf numFmtId="0" fontId="0" fillId="0" borderId="3" xfId="0" applyBorder="1"/>
    <xf numFmtId="14" fontId="0" fillId="0" borderId="4" xfId="0" applyNumberFormat="1" applyBorder="1"/>
    <xf numFmtId="43" fontId="0" fillId="0" borderId="4" xfId="5" applyFont="1" applyBorder="1"/>
    <xf numFmtId="43" fontId="0" fillId="0" borderId="5" xfId="0" applyNumberFormat="1" applyBorder="1"/>
    <xf numFmtId="0" fontId="0" fillId="0" borderId="51" xfId="0" applyBorder="1"/>
    <xf numFmtId="14" fontId="0" fillId="0" borderId="52" xfId="0" applyNumberFormat="1" applyBorder="1"/>
    <xf numFmtId="43" fontId="0" fillId="0" borderId="52" xfId="5" applyFont="1" applyBorder="1"/>
    <xf numFmtId="43" fontId="0" fillId="0" borderId="53" xfId="0" applyNumberFormat="1" applyBorder="1"/>
    <xf numFmtId="0" fontId="0" fillId="0" borderId="25" xfId="0" applyBorder="1"/>
    <xf numFmtId="43" fontId="0" fillId="0" borderId="21" xfId="0" applyNumberFormat="1" applyBorder="1"/>
    <xf numFmtId="0" fontId="0" fillId="0" borderId="26" xfId="0" applyBorder="1"/>
    <xf numFmtId="14" fontId="0" fillId="0" borderId="43" xfId="0" applyNumberFormat="1" applyBorder="1"/>
    <xf numFmtId="43" fontId="0" fillId="0" borderId="43" xfId="5" applyFont="1" applyBorder="1"/>
    <xf numFmtId="43" fontId="0" fillId="0" borderId="27" xfId="0" applyNumberFormat="1" applyBorder="1"/>
    <xf numFmtId="0" fontId="3" fillId="0" borderId="0" xfId="0" applyFont="1"/>
    <xf numFmtId="0" fontId="17" fillId="0" borderId="0" xfId="0" applyFont="1" applyAlignment="1">
      <alignment horizontal="center" vertical="center"/>
    </xf>
    <xf numFmtId="0" fontId="0" fillId="0" borderId="44" xfId="0" applyBorder="1"/>
    <xf numFmtId="14" fontId="0" fillId="0" borderId="56" xfId="0" applyNumberFormat="1" applyBorder="1"/>
    <xf numFmtId="4" fontId="0" fillId="0" borderId="50" xfId="0" applyNumberFormat="1" applyBorder="1"/>
    <xf numFmtId="14" fontId="0" fillId="0" borderId="34" xfId="0" applyNumberFormat="1" applyBorder="1"/>
    <xf numFmtId="14" fontId="0" fillId="0" borderId="55" xfId="0" applyNumberFormat="1" applyBorder="1"/>
    <xf numFmtId="0" fontId="17" fillId="0" borderId="26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 wrapText="1"/>
    </xf>
    <xf numFmtId="0" fontId="0" fillId="0" borderId="16" xfId="0" applyBorder="1"/>
    <xf numFmtId="14" fontId="0" fillId="0" borderId="2" xfId="0" applyNumberFormat="1" applyBorder="1"/>
    <xf numFmtId="43" fontId="0" fillId="0" borderId="20" xfId="5" applyFont="1" applyBorder="1"/>
    <xf numFmtId="43" fontId="0" fillId="0" borderId="5" xfId="5" applyFont="1" applyBorder="1"/>
    <xf numFmtId="43" fontId="0" fillId="0" borderId="27" xfId="5" applyFont="1" applyBorder="1"/>
    <xf numFmtId="4" fontId="0" fillId="0" borderId="21" xfId="0" applyNumberFormat="1" applyBorder="1"/>
    <xf numFmtId="4" fontId="0" fillId="0" borderId="24" xfId="0" applyNumberFormat="1" applyBorder="1"/>
    <xf numFmtId="0" fontId="17" fillId="0" borderId="28" xfId="0" applyFont="1" applyBorder="1" applyAlignment="1">
      <alignment horizontal="center" vertical="center"/>
    </xf>
    <xf numFmtId="43" fontId="0" fillId="0" borderId="22" xfId="5" applyFont="1" applyBorder="1"/>
    <xf numFmtId="43" fontId="0" fillId="0" borderId="29" xfId="5" applyFont="1" applyBorder="1"/>
    <xf numFmtId="43" fontId="0" fillId="0" borderId="59" xfId="5" applyFont="1" applyBorder="1"/>
    <xf numFmtId="43" fontId="0" fillId="0" borderId="4" xfId="5" applyFont="1" applyFill="1" applyBorder="1"/>
    <xf numFmtId="43" fontId="0" fillId="0" borderId="52" xfId="5" applyFont="1" applyFill="1" applyBorder="1"/>
    <xf numFmtId="43" fontId="0" fillId="0" borderId="43" xfId="5" applyFont="1" applyFill="1" applyBorder="1"/>
    <xf numFmtId="0" fontId="14" fillId="7" borderId="6" xfId="0" applyFont="1" applyFill="1" applyBorder="1" applyAlignment="1">
      <alignment horizontal="left" vertical="center"/>
    </xf>
    <xf numFmtId="0" fontId="21" fillId="7" borderId="7" xfId="0" applyFont="1" applyFill="1" applyBorder="1" applyAlignment="1">
      <alignment vertical="center"/>
    </xf>
    <xf numFmtId="0" fontId="21" fillId="7" borderId="7" xfId="0" applyFont="1" applyFill="1" applyBorder="1" applyAlignment="1">
      <alignment horizontal="center" vertical="center"/>
    </xf>
    <xf numFmtId="0" fontId="21" fillId="7" borderId="60" xfId="0" applyFont="1" applyFill="1" applyBorder="1" applyAlignment="1">
      <alignment horizontal="center" vertical="center"/>
    </xf>
    <xf numFmtId="4" fontId="2" fillId="7" borderId="7" xfId="0" applyNumberFormat="1" applyFont="1" applyFill="1" applyBorder="1" applyAlignment="1">
      <alignment horizontal="left" indent="1"/>
    </xf>
    <xf numFmtId="4" fontId="2" fillId="7" borderId="13" xfId="0" applyNumberFormat="1" applyFont="1" applyFill="1" applyBorder="1" applyAlignment="1">
      <alignment horizontal="left" indent="1"/>
    </xf>
    <xf numFmtId="165" fontId="7" fillId="7" borderId="28" xfId="6" applyFont="1" applyFill="1" applyBorder="1" applyAlignment="1">
      <alignment horizontal="right"/>
    </xf>
    <xf numFmtId="0" fontId="0" fillId="0" borderId="12" xfId="0" applyBorder="1"/>
    <xf numFmtId="165" fontId="7" fillId="7" borderId="19" xfId="6" applyFont="1" applyFill="1" applyBorder="1" applyAlignment="1">
      <alignment horizontal="right"/>
    </xf>
    <xf numFmtId="0" fontId="0" fillId="0" borderId="58" xfId="0" applyBorder="1"/>
    <xf numFmtId="0" fontId="0" fillId="0" borderId="36" xfId="0" applyBorder="1"/>
    <xf numFmtId="0" fontId="0" fillId="0" borderId="32" xfId="0" applyBorder="1"/>
    <xf numFmtId="0" fontId="0" fillId="0" borderId="11" xfId="0" applyBorder="1"/>
    <xf numFmtId="0" fontId="0" fillId="0" borderId="30" xfId="0" applyBorder="1"/>
    <xf numFmtId="165" fontId="2" fillId="0" borderId="22" xfId="6" applyFont="1" applyFill="1" applyBorder="1" applyAlignment="1">
      <alignment horizontal="right"/>
    </xf>
    <xf numFmtId="43" fontId="0" fillId="0" borderId="29" xfId="0" applyNumberFormat="1" applyBorder="1"/>
    <xf numFmtId="43" fontId="0" fillId="0" borderId="22" xfId="0" applyNumberFormat="1" applyBorder="1"/>
    <xf numFmtId="0" fontId="17" fillId="7" borderId="47" xfId="0" applyFont="1" applyFill="1" applyBorder="1"/>
    <xf numFmtId="0" fontId="0" fillId="7" borderId="45" xfId="0" applyFill="1" applyBorder="1"/>
    <xf numFmtId="0" fontId="0" fillId="7" borderId="46" xfId="0" applyFill="1" applyBorder="1"/>
    <xf numFmtId="0" fontId="2" fillId="0" borderId="0" xfId="0" applyFont="1" applyAlignment="1">
      <alignment horizontal="left" vertical="center"/>
    </xf>
    <xf numFmtId="43" fontId="2" fillId="0" borderId="0" xfId="0" applyNumberFormat="1" applyFont="1" applyAlignment="1">
      <alignment horizontal="left" indent="1"/>
    </xf>
    <xf numFmtId="0" fontId="7" fillId="10" borderId="0" xfId="0" applyFont="1" applyFill="1" applyAlignment="1">
      <alignment horizontal="center" vertical="center"/>
    </xf>
    <xf numFmtId="0" fontId="0" fillId="0" borderId="16" xfId="0" applyBorder="1" applyAlignment="1">
      <alignment vertical="center"/>
    </xf>
    <xf numFmtId="14" fontId="0" fillId="0" borderId="35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  <xf numFmtId="43" fontId="0" fillId="0" borderId="2" xfId="5" applyFont="1" applyFill="1" applyBorder="1" applyAlignment="1">
      <alignment vertical="center"/>
    </xf>
    <xf numFmtId="43" fontId="0" fillId="0" borderId="2" xfId="5" applyFont="1" applyBorder="1" applyAlignment="1">
      <alignment vertical="center"/>
    </xf>
    <xf numFmtId="43" fontId="0" fillId="0" borderId="20" xfId="0" applyNumberFormat="1" applyBorder="1" applyAlignment="1">
      <alignment vertical="center"/>
    </xf>
    <xf numFmtId="43" fontId="0" fillId="0" borderId="48" xfId="5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3" fontId="7" fillId="0" borderId="19" xfId="0" applyNumberFormat="1" applyFont="1" applyBorder="1" applyAlignment="1">
      <alignment horizontal="left" vertical="center"/>
    </xf>
    <xf numFmtId="0" fontId="0" fillId="0" borderId="49" xfId="0" applyBorder="1" applyAlignment="1">
      <alignment vertical="center"/>
    </xf>
    <xf numFmtId="14" fontId="0" fillId="0" borderId="54" xfId="0" applyNumberFormat="1" applyBorder="1" applyAlignment="1">
      <alignment vertical="center"/>
    </xf>
    <xf numFmtId="3" fontId="0" fillId="0" borderId="49" xfId="0" applyNumberFormat="1" applyBorder="1" applyAlignment="1">
      <alignment vertical="center"/>
    </xf>
    <xf numFmtId="0" fontId="6" fillId="0" borderId="48" xfId="0" applyFont="1" applyBorder="1" applyAlignment="1">
      <alignment vertical="center" wrapText="1"/>
    </xf>
    <xf numFmtId="43" fontId="0" fillId="0" borderId="48" xfId="5" applyFont="1" applyFill="1" applyBorder="1" applyAlignment="1">
      <alignment vertical="center"/>
    </xf>
    <xf numFmtId="43" fontId="0" fillId="0" borderId="24" xfId="0" applyNumberFormat="1" applyBorder="1" applyAlignment="1">
      <alignment vertical="center"/>
    </xf>
    <xf numFmtId="0" fontId="17" fillId="0" borderId="62" xfId="0" applyFont="1" applyBorder="1" applyAlignment="1">
      <alignment horizontal="center" vertical="center"/>
    </xf>
    <xf numFmtId="4" fontId="6" fillId="0" borderId="48" xfId="0" applyNumberFormat="1" applyFont="1" applyBorder="1" applyAlignment="1">
      <alignment vertical="top"/>
    </xf>
    <xf numFmtId="0" fontId="19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top"/>
    </xf>
    <xf numFmtId="0" fontId="19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6" fillId="0" borderId="12" xfId="0" applyFont="1" applyBorder="1" applyAlignment="1">
      <alignment horizontal="left" indent="1"/>
    </xf>
    <xf numFmtId="0" fontId="2" fillId="0" borderId="12" xfId="0" applyFont="1" applyBorder="1" applyAlignment="1">
      <alignment horizontal="left" indent="1"/>
    </xf>
    <xf numFmtId="0" fontId="2" fillId="0" borderId="34" xfId="0" applyFont="1" applyBorder="1" applyAlignment="1">
      <alignment horizontal="left" inden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left" wrapText="1"/>
    </xf>
    <xf numFmtId="0" fontId="4" fillId="6" borderId="12" xfId="0" applyFont="1" applyFill="1" applyBorder="1" applyAlignment="1">
      <alignment horizontal="left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4" fillId="6" borderId="11" xfId="0" applyFont="1" applyFill="1" applyBorder="1" applyAlignment="1">
      <alignment horizontal="center" wrapText="1"/>
    </xf>
    <xf numFmtId="0" fontId="4" fillId="6" borderId="12" xfId="0" applyFont="1" applyFill="1" applyBorder="1" applyAlignment="1">
      <alignment horizontal="center" wrapText="1"/>
    </xf>
    <xf numFmtId="0" fontId="4" fillId="6" borderId="30" xfId="0" applyFont="1" applyFill="1" applyBorder="1" applyAlignment="1">
      <alignment horizontal="center" wrapText="1"/>
    </xf>
    <xf numFmtId="0" fontId="4" fillId="6" borderId="30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4" fontId="18" fillId="0" borderId="57" xfId="0" applyNumberFormat="1" applyFont="1" applyBorder="1" applyAlignment="1">
      <alignment horizontal="left" vertical="top" wrapText="1"/>
    </xf>
    <xf numFmtId="4" fontId="18" fillId="0" borderId="12" xfId="0" applyNumberFormat="1" applyFont="1" applyBorder="1" applyAlignment="1">
      <alignment horizontal="left" vertical="top" wrapText="1"/>
    </xf>
    <xf numFmtId="0" fontId="7" fillId="10" borderId="6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4" fontId="6" fillId="0" borderId="42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</cellXfs>
  <cellStyles count="7">
    <cellStyle name="Millares" xfId="5" builtinId="3"/>
    <cellStyle name="Moneda" xfId="6" builtinId="4"/>
    <cellStyle name="Moneda [0]" xfId="1" builtinId="7"/>
    <cellStyle name="Moneda 20" xfId="4" xr:uid="{00000000-0005-0000-0000-000003000000}"/>
    <cellStyle name="Normal" xfId="0" builtinId="0"/>
    <cellStyle name="Normal 2" xfId="3" xr:uid="{00000000-0005-0000-0000-000005000000}"/>
    <cellStyle name="Porcentaje" xfId="2" builtinId="5"/>
  </cellStyles>
  <dxfs count="12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2.emf"/><Relationship Id="rId4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2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3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4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5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6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104351</xdr:rowOff>
    </xdr:to>
    <xdr:sp macro="" textlink="">
      <xdr:nvSpPr>
        <xdr:cNvPr id="7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103</xdr:row>
      <xdr:rowOff>0</xdr:rowOff>
    </xdr:from>
    <xdr:to>
      <xdr:col>1</xdr:col>
      <xdr:colOff>554990</xdr:colOff>
      <xdr:row>104</xdr:row>
      <xdr:rowOff>121602</xdr:rowOff>
    </xdr:to>
    <xdr:sp macro="" textlink="">
      <xdr:nvSpPr>
        <xdr:cNvPr id="8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0" y="7543800"/>
          <a:ext cx="1078865" cy="274002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9" name="Control 1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10" name="Control 2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11" name="Control 3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12" name="Control 4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13" name="Control 5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49741</xdr:rowOff>
    </xdr:to>
    <xdr:pic>
      <xdr:nvPicPr>
        <xdr:cNvPr id="14" name="Control 6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1</xdr:col>
      <xdr:colOff>321945</xdr:colOff>
      <xdr:row>104</xdr:row>
      <xdr:rowOff>80962</xdr:rowOff>
    </xdr:to>
    <xdr:pic>
      <xdr:nvPicPr>
        <xdr:cNvPr id="15" name="Control 7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43800"/>
          <a:ext cx="845820" cy="233362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16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17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18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19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20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6</xdr:col>
      <xdr:colOff>2540</xdr:colOff>
      <xdr:row>1</xdr:row>
      <xdr:rowOff>61489</xdr:rowOff>
    </xdr:to>
    <xdr:sp macro="" textlink="">
      <xdr:nvSpPr>
        <xdr:cNvPr id="21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2" name="Control 1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3" name="Control 2" hidden="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4" name="Control 3" hidden="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5" name="Control 4" hidden="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6" name="Control 5" hidden="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5</xdr:col>
      <xdr:colOff>651510</xdr:colOff>
      <xdr:row>1</xdr:row>
      <xdr:rowOff>6879</xdr:rowOff>
    </xdr:to>
    <xdr:pic>
      <xdr:nvPicPr>
        <xdr:cNvPr id="27" name="Control 6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2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3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4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5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6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7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104</xdr:row>
      <xdr:rowOff>0</xdr:rowOff>
    </xdr:from>
    <xdr:to>
      <xdr:col>1</xdr:col>
      <xdr:colOff>554990</xdr:colOff>
      <xdr:row>105</xdr:row>
      <xdr:rowOff>73976</xdr:rowOff>
    </xdr:to>
    <xdr:sp macro="" textlink="">
      <xdr:nvSpPr>
        <xdr:cNvPr id="8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 bwMode="auto">
        <a:xfrm>
          <a:off x="0" y="28746450"/>
          <a:ext cx="1078865" cy="264477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9" name="Control 1" hidden="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0" name="Control 2" hidden="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1" name="Control 3" hidden="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2" name="Control 4" hidden="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3" name="Control 5" hidden="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4" name="Control 6" hidden="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1</xdr:col>
      <xdr:colOff>321945</xdr:colOff>
      <xdr:row>105</xdr:row>
      <xdr:rowOff>33336</xdr:rowOff>
    </xdr:to>
    <xdr:pic>
      <xdr:nvPicPr>
        <xdr:cNvPr id="15" name="Control 7" hidden="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746450"/>
          <a:ext cx="845820" cy="223837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6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7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8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9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20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21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2" name="Control 1" hidden="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3" name="Control 2" hidden="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4" name="Control 3" hidden="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5" name="Control 4" hidden="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6" name="Control 5" hidden="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7" name="Control 6" hidden="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2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3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4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5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6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1</xdr:col>
      <xdr:colOff>1812290</xdr:colOff>
      <xdr:row>1</xdr:row>
      <xdr:rowOff>151976</xdr:rowOff>
    </xdr:to>
    <xdr:sp macro="" textlink="">
      <xdr:nvSpPr>
        <xdr:cNvPr id="7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104</xdr:row>
      <xdr:rowOff>0</xdr:rowOff>
    </xdr:from>
    <xdr:to>
      <xdr:col>1</xdr:col>
      <xdr:colOff>554990</xdr:colOff>
      <xdr:row>105</xdr:row>
      <xdr:rowOff>73978</xdr:rowOff>
    </xdr:to>
    <xdr:sp macro="" textlink="">
      <xdr:nvSpPr>
        <xdr:cNvPr id="8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 bwMode="auto">
        <a:xfrm>
          <a:off x="0" y="28784550"/>
          <a:ext cx="1078865" cy="216852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9" name="Control 1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0" name="Control 2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1" name="Control 3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2" name="Control 4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3" name="Control 5" hidden="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97366</xdr:rowOff>
    </xdr:to>
    <xdr:pic>
      <xdr:nvPicPr>
        <xdr:cNvPr id="14" name="Control 6" hidden="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1</xdr:col>
      <xdr:colOff>321945</xdr:colOff>
      <xdr:row>105</xdr:row>
      <xdr:rowOff>33338</xdr:rowOff>
    </xdr:to>
    <xdr:pic>
      <xdr:nvPicPr>
        <xdr:cNvPr id="15" name="Control 7" hidden="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784550"/>
          <a:ext cx="845820" cy="176212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6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7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8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19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20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723900</xdr:colOff>
      <xdr:row>0</xdr:row>
      <xdr:rowOff>0</xdr:rowOff>
    </xdr:from>
    <xdr:ext cx="1088390" cy="294851"/>
    <xdr:sp macro="" textlink="">
      <xdr:nvSpPr>
        <xdr:cNvPr id="21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 bwMode="auto">
        <a:xfrm>
          <a:off x="401002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2" name="Control 1" hidden="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3" name="Control 2" hidden="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4" name="Control 3" hidden="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5" name="Control 4" hidden="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6" name="Control 5" hidden="1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  <xdr:oneCellAnchor>
    <xdr:from>
      <xdr:col>2</xdr:col>
      <xdr:colOff>434340</xdr:colOff>
      <xdr:row>0</xdr:row>
      <xdr:rowOff>0</xdr:rowOff>
    </xdr:from>
    <xdr:ext cx="651510" cy="240241"/>
    <xdr:pic>
      <xdr:nvPicPr>
        <xdr:cNvPr id="27" name="Control 6" hidden="1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6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2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3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4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5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6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558800</xdr:colOff>
      <xdr:row>6</xdr:row>
      <xdr:rowOff>0</xdr:rowOff>
    </xdr:from>
    <xdr:ext cx="914400" cy="241300"/>
    <xdr:sp macro="" textlink="">
      <xdr:nvSpPr>
        <xdr:cNvPr id="7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 bwMode="auto">
        <a:xfrm>
          <a:off x="1120775" y="0"/>
          <a:ext cx="9144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</xdr:row>
      <xdr:rowOff>25400</xdr:rowOff>
    </xdr:from>
    <xdr:ext cx="977900" cy="241300"/>
    <xdr:sp macro="" textlink="">
      <xdr:nvSpPr>
        <xdr:cNvPr id="8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 bwMode="auto">
        <a:xfrm>
          <a:off x="0" y="796925"/>
          <a:ext cx="977900" cy="2413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9" name="Control 1" hidden="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0" name="Control 2" hidden="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1" name="Control 3" hidden="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2" name="Control 4" hidden="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3" name="Control 5" hidden="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4" name="Control 6" hidden="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25400</xdr:rowOff>
    </xdr:from>
    <xdr:to>
      <xdr:col>0</xdr:col>
      <xdr:colOff>891117</xdr:colOff>
      <xdr:row>7</xdr:row>
      <xdr:rowOff>63500</xdr:rowOff>
    </xdr:to>
    <xdr:pic>
      <xdr:nvPicPr>
        <xdr:cNvPr id="15" name="Control 7" hidden="1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6925"/>
          <a:ext cx="892175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6" name="Picture 8" hidden="1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7" name="Picture 9" hidden="1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8" name="Picture 10" hidden="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19" name="Picture 11" hidden="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20" name="Picture 12" hidden="1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558800</xdr:colOff>
      <xdr:row>6</xdr:row>
      <xdr:rowOff>0</xdr:rowOff>
    </xdr:from>
    <xdr:to>
      <xdr:col>2</xdr:col>
      <xdr:colOff>277283</xdr:colOff>
      <xdr:row>7</xdr:row>
      <xdr:rowOff>47625</xdr:rowOff>
    </xdr:to>
    <xdr:pic>
      <xdr:nvPicPr>
        <xdr:cNvPr id="21" name="Picture 13" hidden="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0"/>
          <a:ext cx="914400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25400</xdr:rowOff>
    </xdr:from>
    <xdr:to>
      <xdr:col>0</xdr:col>
      <xdr:colOff>891117</xdr:colOff>
      <xdr:row>7</xdr:row>
      <xdr:rowOff>63500</xdr:rowOff>
    </xdr:to>
    <xdr:pic>
      <xdr:nvPicPr>
        <xdr:cNvPr id="22" name="Picture 14" hidden="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6925"/>
          <a:ext cx="892175" cy="238125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3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4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5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6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7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0</xdr:row>
      <xdr:rowOff>0</xdr:rowOff>
    </xdr:from>
    <xdr:to>
      <xdr:col>3</xdr:col>
      <xdr:colOff>140123</xdr:colOff>
      <xdr:row>1</xdr:row>
      <xdr:rowOff>56726</xdr:rowOff>
    </xdr:to>
    <xdr:sp macro="" textlink="">
      <xdr:nvSpPr>
        <xdr:cNvPr id="28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 bwMode="auto">
        <a:xfrm>
          <a:off x="1247775" y="0"/>
          <a:ext cx="1088390" cy="294851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29" name="Control 1" hidden="1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30" name="Control 2" hidden="1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31" name="Control 3" hidden="1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32" name="Control 4" hidden="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33" name="Control 5" hidden="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1</xdr:col>
      <xdr:colOff>434340</xdr:colOff>
      <xdr:row>0</xdr:row>
      <xdr:rowOff>0</xdr:rowOff>
    </xdr:from>
    <xdr:to>
      <xdr:col>1</xdr:col>
      <xdr:colOff>1085850</xdr:colOff>
      <xdr:row>1</xdr:row>
      <xdr:rowOff>2116</xdr:rowOff>
    </xdr:to>
    <xdr:pic>
      <xdr:nvPicPr>
        <xdr:cNvPr id="34" name="Control 6" hidden="1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" y="0"/>
          <a:ext cx="651510" cy="240241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35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36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37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38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39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3</xdr:col>
      <xdr:colOff>1815465</xdr:colOff>
      <xdr:row>1</xdr:row>
      <xdr:rowOff>66251</xdr:rowOff>
    </xdr:to>
    <xdr:sp macro="" textlink="">
      <xdr:nvSpPr>
        <xdr:cNvPr id="40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/>
      </xdr:nvSpPr>
      <xdr:spPr bwMode="auto">
        <a:xfrm>
          <a:off x="2962275" y="0"/>
          <a:ext cx="1088390" cy="22817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1" name="Control 1" hidden="1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2" name="Control 2" hidden="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3" name="Control 3" hidden="1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4" name="Control 4" hidden="1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5" name="Control 5" hidden="1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3</xdr:col>
      <xdr:colOff>1089025</xdr:colOff>
      <xdr:row>1</xdr:row>
      <xdr:rowOff>11641</xdr:rowOff>
    </xdr:to>
    <xdr:pic>
      <xdr:nvPicPr>
        <xdr:cNvPr id="46" name="Control 6" hidden="1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2715" y="0"/>
          <a:ext cx="651510" cy="17356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2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3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4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5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6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723900</xdr:colOff>
      <xdr:row>0</xdr:row>
      <xdr:rowOff>0</xdr:rowOff>
    </xdr:from>
    <xdr:to>
      <xdr:col>5</xdr:col>
      <xdr:colOff>78740</xdr:colOff>
      <xdr:row>1</xdr:row>
      <xdr:rowOff>37676</xdr:rowOff>
    </xdr:to>
    <xdr:sp macro="" textlink="">
      <xdr:nvSpPr>
        <xdr:cNvPr id="7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 bwMode="auto">
        <a:xfrm>
          <a:off x="1285875" y="0"/>
          <a:ext cx="1088390" cy="247226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8" name="Control 1" hidden="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9" name="Control 2" hidden="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10" name="Control 3" hidden="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11" name="Control 4" hidden="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12" name="Control 5" hidden="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3</xdr:col>
      <xdr:colOff>434340</xdr:colOff>
      <xdr:row>0</xdr:row>
      <xdr:rowOff>0</xdr:rowOff>
    </xdr:from>
    <xdr:to>
      <xdr:col>4</xdr:col>
      <xdr:colOff>114300</xdr:colOff>
      <xdr:row>0</xdr:row>
      <xdr:rowOff>173566</xdr:rowOff>
    </xdr:to>
    <xdr:pic>
      <xdr:nvPicPr>
        <xdr:cNvPr id="13" name="Control 6" hidden="1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" y="0"/>
          <a:ext cx="651510" cy="192616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7"/>
  <sheetViews>
    <sheetView showGridLines="0" topLeftCell="A86" zoomScale="80" zoomScaleNormal="80" workbookViewId="0">
      <selection activeCell="K112" sqref="K112"/>
    </sheetView>
  </sheetViews>
  <sheetFormatPr baseColWidth="10" defaultColWidth="11.453125" defaultRowHeight="11.5" x14ac:dyDescent="0.25"/>
  <cols>
    <col min="1" max="1" width="7.81640625" style="2" customWidth="1"/>
    <col min="2" max="2" width="46" style="3" customWidth="1"/>
    <col min="3" max="3" width="6.26953125" style="2" customWidth="1"/>
    <col min="4" max="5" width="16.26953125" style="2" hidden="1" customWidth="1"/>
    <col min="6" max="6" width="16.26953125" style="2" customWidth="1"/>
    <col min="7" max="7" width="10.54296875" style="4" customWidth="1"/>
    <col min="8" max="8" width="21.7265625" style="4" hidden="1" customWidth="1"/>
    <col min="9" max="9" width="21.7265625" style="4" customWidth="1"/>
    <col min="10" max="10" width="10.54296875" style="1" bestFit="1" customWidth="1"/>
    <col min="11" max="11" width="23.26953125" style="1" customWidth="1"/>
    <col min="12" max="12" width="2" style="1" customWidth="1"/>
    <col min="13" max="14" width="15.81640625" style="1" hidden="1" customWidth="1"/>
    <col min="15" max="15" width="15.81640625" style="1" customWidth="1"/>
    <col min="16" max="16" width="10.453125" style="1" customWidth="1"/>
    <col min="17" max="17" width="21.26953125" style="1" hidden="1" customWidth="1"/>
    <col min="18" max="18" width="21.26953125" style="1" customWidth="1"/>
    <col min="19" max="20" width="16.26953125" style="1" hidden="1" customWidth="1"/>
    <col min="21" max="21" width="16.26953125" style="1" customWidth="1"/>
    <col min="22" max="22" width="10.54296875" style="1" bestFit="1" customWidth="1"/>
    <col min="23" max="23" width="21" style="1" hidden="1" customWidth="1"/>
    <col min="24" max="24" width="21.26953125" style="1" bestFit="1" customWidth="1"/>
    <col min="25" max="25" width="2.1796875" style="1" customWidth="1"/>
    <col min="26" max="26" width="17.453125" style="1" customWidth="1"/>
    <col min="27" max="27" width="22.1796875" style="1" bestFit="1" customWidth="1"/>
    <col min="28" max="28" width="13.26953125" style="1" bestFit="1" customWidth="1"/>
    <col min="29" max="29" width="11.453125" style="1"/>
    <col min="30" max="30" width="13.26953125" style="1" bestFit="1" customWidth="1"/>
    <col min="31" max="33" width="11.453125" style="1"/>
    <col min="34" max="34" width="19" style="1" bestFit="1" customWidth="1"/>
    <col min="35" max="16384" width="11.453125" style="1"/>
  </cols>
  <sheetData>
    <row r="1" spans="1:33" ht="14.5" x14ac:dyDescent="0.35">
      <c r="A1" s="156" t="s">
        <v>23</v>
      </c>
      <c r="B1" s="156"/>
      <c r="C1" s="156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33" ht="14.5" x14ac:dyDescent="0.35">
      <c r="A2" s="156" t="s">
        <v>181</v>
      </c>
      <c r="B2" s="156"/>
      <c r="C2" s="15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33" customFormat="1" ht="14.5" x14ac:dyDescent="0.35">
      <c r="A3" s="156" t="s">
        <v>182</v>
      </c>
      <c r="B3" s="156"/>
      <c r="C3" s="156"/>
    </row>
    <row r="4" spans="1:33" customFormat="1" ht="14.5" x14ac:dyDescent="0.35">
      <c r="A4" s="156" t="s">
        <v>202</v>
      </c>
      <c r="B4" s="156"/>
      <c r="C4" s="156"/>
    </row>
    <row r="5" spans="1:33" customFormat="1" ht="14.5" x14ac:dyDescent="0.35">
      <c r="A5" s="156"/>
      <c r="B5" s="156"/>
      <c r="C5" s="156"/>
    </row>
    <row r="6" spans="1:33" ht="15.5" thickBot="1" x14ac:dyDescent="0.35">
      <c r="A6" s="154" t="s">
        <v>205</v>
      </c>
    </row>
    <row r="7" spans="1:33" ht="34.5" customHeight="1" thickBot="1" x14ac:dyDescent="0.3">
      <c r="A7" s="13"/>
      <c r="C7" s="15"/>
      <c r="D7" s="256" t="s">
        <v>141</v>
      </c>
      <c r="E7" s="259"/>
      <c r="F7" s="259"/>
      <c r="G7" s="259"/>
      <c r="H7" s="259"/>
      <c r="I7" s="257"/>
      <c r="J7" s="256" t="s">
        <v>19</v>
      </c>
      <c r="K7" s="257"/>
      <c r="L7" s="57"/>
      <c r="M7" s="254" t="s">
        <v>142</v>
      </c>
      <c r="N7" s="258"/>
      <c r="O7" s="258"/>
      <c r="P7" s="258"/>
      <c r="Q7" s="258"/>
      <c r="R7" s="255"/>
      <c r="S7" s="254" t="s">
        <v>143</v>
      </c>
      <c r="T7" s="258"/>
      <c r="U7" s="258"/>
      <c r="V7" s="258"/>
      <c r="W7" s="258"/>
      <c r="X7" s="255"/>
      <c r="Y7" s="71"/>
      <c r="Z7" s="254" t="s">
        <v>156</v>
      </c>
      <c r="AA7" s="255"/>
    </row>
    <row r="8" spans="1:33" ht="22.5" customHeight="1" thickBot="1" x14ac:dyDescent="0.3">
      <c r="A8" s="9" t="s">
        <v>0</v>
      </c>
      <c r="B8" s="10" t="s">
        <v>1</v>
      </c>
      <c r="C8" s="39" t="s">
        <v>2</v>
      </c>
      <c r="D8" s="96" t="s">
        <v>135</v>
      </c>
      <c r="E8" s="97" t="s">
        <v>139</v>
      </c>
      <c r="F8" s="98" t="s">
        <v>136</v>
      </c>
      <c r="G8" s="20" t="s">
        <v>3</v>
      </c>
      <c r="H8" s="98" t="s">
        <v>137</v>
      </c>
      <c r="I8" s="98" t="s">
        <v>138</v>
      </c>
      <c r="J8" s="19" t="s">
        <v>3</v>
      </c>
      <c r="K8" s="98" t="s">
        <v>138</v>
      </c>
      <c r="L8" s="63"/>
      <c r="M8" s="65" t="s">
        <v>135</v>
      </c>
      <c r="N8" s="105" t="s">
        <v>139</v>
      </c>
      <c r="O8" s="105" t="s">
        <v>136</v>
      </c>
      <c r="P8" s="105" t="s">
        <v>3</v>
      </c>
      <c r="Q8" s="106" t="s">
        <v>137</v>
      </c>
      <c r="R8" s="107" t="s">
        <v>138</v>
      </c>
      <c r="S8" s="125" t="s">
        <v>135</v>
      </c>
      <c r="T8" s="133" t="s">
        <v>139</v>
      </c>
      <c r="U8" s="133" t="s">
        <v>136</v>
      </c>
      <c r="V8" s="133" t="s">
        <v>3</v>
      </c>
      <c r="W8" s="134" t="s">
        <v>137</v>
      </c>
      <c r="X8" s="135" t="s">
        <v>138</v>
      </c>
      <c r="Y8" s="63"/>
      <c r="Z8" s="125" t="s">
        <v>144</v>
      </c>
      <c r="AA8" s="126" t="s">
        <v>145</v>
      </c>
    </row>
    <row r="9" spans="1:33" ht="11.5" customHeight="1" x14ac:dyDescent="0.25">
      <c r="A9" s="260" t="s">
        <v>25</v>
      </c>
      <c r="B9" s="261"/>
      <c r="C9" s="40"/>
      <c r="D9" s="32"/>
      <c r="E9" s="66"/>
      <c r="F9" s="66"/>
      <c r="G9" s="18"/>
      <c r="H9" s="66"/>
      <c r="I9" s="33"/>
      <c r="J9" s="34"/>
      <c r="K9" s="33"/>
      <c r="L9" s="64"/>
      <c r="M9" s="67"/>
      <c r="N9" s="66"/>
      <c r="O9" s="66"/>
      <c r="P9" s="66"/>
      <c r="Q9" s="66"/>
      <c r="R9" s="33"/>
      <c r="S9" s="127"/>
      <c r="T9" s="136"/>
      <c r="U9" s="136"/>
      <c r="V9" s="136"/>
      <c r="W9" s="136"/>
      <c r="X9" s="137"/>
      <c r="Y9" s="64"/>
      <c r="Z9" s="127"/>
      <c r="AA9" s="128"/>
    </row>
    <row r="10" spans="1:33" ht="35.15" customHeight="1" x14ac:dyDescent="0.25">
      <c r="A10" s="6" t="s">
        <v>28</v>
      </c>
      <c r="B10" s="7" t="s">
        <v>29</v>
      </c>
      <c r="C10" s="41" t="s">
        <v>5</v>
      </c>
      <c r="D10" s="31">
        <v>39000</v>
      </c>
      <c r="E10" s="99">
        <f>+D10*12.95%</f>
        <v>5050.5</v>
      </c>
      <c r="F10" s="59">
        <f>+D10+E10</f>
        <v>44050.5</v>
      </c>
      <c r="G10" s="59">
        <v>165.15</v>
      </c>
      <c r="H10" s="99">
        <f t="shared" ref="H10:H75" si="0">+D10*G10</f>
        <v>6440850</v>
      </c>
      <c r="I10" s="76">
        <f>+F10*G10</f>
        <v>7274940.0750000002</v>
      </c>
      <c r="J10" s="31">
        <v>165.15</v>
      </c>
      <c r="K10" s="14">
        <f>+F10*J10</f>
        <v>7274940.0750000002</v>
      </c>
      <c r="L10" s="62"/>
      <c r="M10" s="31"/>
      <c r="N10" s="99">
        <f>+M10*14.76%</f>
        <v>0</v>
      </c>
      <c r="O10" s="8">
        <f>+M10+N10</f>
        <v>0</v>
      </c>
      <c r="P10" s="8"/>
      <c r="Q10" s="8">
        <v>0</v>
      </c>
      <c r="R10" s="14">
        <f>+O10*P10</f>
        <v>0</v>
      </c>
      <c r="S10" s="79"/>
      <c r="T10" s="99"/>
      <c r="U10" s="108"/>
      <c r="V10" s="59">
        <v>0</v>
      </c>
      <c r="W10" s="83"/>
      <c r="X10" s="14">
        <f>+U10*V10</f>
        <v>0</v>
      </c>
      <c r="Y10" s="62"/>
      <c r="Z10" s="31">
        <f t="shared" ref="Z10:Z15" si="1">IF(U10&lt;=F10,,U10-F10)</f>
        <v>0</v>
      </c>
      <c r="AA10" s="14">
        <f t="shared" ref="AA10:AA15" si="2">+V10*Z10</f>
        <v>0</v>
      </c>
      <c r="AF10" s="121"/>
      <c r="AG10" s="4"/>
    </row>
    <row r="11" spans="1:33" ht="24.65" customHeight="1" x14ac:dyDescent="0.25">
      <c r="A11" s="6" t="s">
        <v>30</v>
      </c>
      <c r="B11" s="7" t="s">
        <v>31</v>
      </c>
      <c r="C11" s="41" t="s">
        <v>5</v>
      </c>
      <c r="D11" s="31">
        <v>55000</v>
      </c>
      <c r="E11" s="99">
        <f t="shared" ref="E11:E15" si="3">+D11*12.95%</f>
        <v>7122.5</v>
      </c>
      <c r="F11" s="59">
        <f t="shared" ref="F11:F15" si="4">+D11+E11</f>
        <v>62122.5</v>
      </c>
      <c r="G11" s="59">
        <v>128.13</v>
      </c>
      <c r="H11" s="99">
        <f t="shared" si="0"/>
        <v>7047150</v>
      </c>
      <c r="I11" s="76">
        <f t="shared" ref="I11:I15" si="5">+F11*G11</f>
        <v>7959755.9249999998</v>
      </c>
      <c r="J11" s="31">
        <v>58.35</v>
      </c>
      <c r="K11" s="14">
        <f t="shared" ref="K11:K15" si="6">+F11*J11</f>
        <v>3624847.875</v>
      </c>
      <c r="L11" s="62"/>
      <c r="M11" s="31">
        <v>54192.23</v>
      </c>
      <c r="N11" s="99">
        <f>+M11*14.76%</f>
        <v>7998.7731480000011</v>
      </c>
      <c r="O11" s="8">
        <f>+M11+N11</f>
        <v>62191.003148000003</v>
      </c>
      <c r="P11" s="8">
        <v>117.98</v>
      </c>
      <c r="Q11" s="99">
        <f>+M11*P11</f>
        <v>6393599.2954000002</v>
      </c>
      <c r="R11" s="14">
        <f>+O11*P11</f>
        <v>7337294.5514010405</v>
      </c>
      <c r="S11" s="79">
        <v>113279.89</v>
      </c>
      <c r="T11" s="99">
        <f>+S11*14.76%</f>
        <v>16720.111764000001</v>
      </c>
      <c r="U11" s="59">
        <f>+S11+T11</f>
        <v>130000.001764</v>
      </c>
      <c r="V11" s="59">
        <v>148.72</v>
      </c>
      <c r="W11" s="99">
        <f>+S11*V11</f>
        <v>16846985.240800001</v>
      </c>
      <c r="X11" s="14">
        <f>+U11*V11</f>
        <v>19333600.26234208</v>
      </c>
      <c r="Y11" s="62"/>
      <c r="Z11" s="31">
        <f t="shared" si="1"/>
        <v>67877.501764000001</v>
      </c>
      <c r="AA11" s="14">
        <f t="shared" si="2"/>
        <v>10094742.062342079</v>
      </c>
      <c r="AB11" s="122"/>
      <c r="AD11" s="4"/>
      <c r="AF11" s="121"/>
      <c r="AG11" s="4"/>
    </row>
    <row r="12" spans="1:33" ht="20" x14ac:dyDescent="0.25">
      <c r="A12" s="6" t="s">
        <v>32</v>
      </c>
      <c r="B12" s="7" t="s">
        <v>33</v>
      </c>
      <c r="C12" s="41" t="s">
        <v>5</v>
      </c>
      <c r="D12" s="31">
        <v>280000</v>
      </c>
      <c r="E12" s="99">
        <f t="shared" si="3"/>
        <v>36260</v>
      </c>
      <c r="F12" s="59">
        <f t="shared" si="4"/>
        <v>316260</v>
      </c>
      <c r="G12" s="59">
        <v>6.64</v>
      </c>
      <c r="H12" s="99">
        <f t="shared" si="0"/>
        <v>1859200</v>
      </c>
      <c r="I12" s="76">
        <f t="shared" si="5"/>
        <v>2099966.4</v>
      </c>
      <c r="J12" s="31">
        <v>6.64</v>
      </c>
      <c r="K12" s="14">
        <f t="shared" si="6"/>
        <v>2099966.4</v>
      </c>
      <c r="L12" s="62"/>
      <c r="M12" s="31"/>
      <c r="N12" s="99">
        <f t="shared" ref="N12:N15" si="7">+M12*14.76%</f>
        <v>0</v>
      </c>
      <c r="O12" s="8">
        <f t="shared" ref="O12:O15" si="8">+M12+N12</f>
        <v>0</v>
      </c>
      <c r="P12" s="8"/>
      <c r="Q12" s="99">
        <f t="shared" ref="Q12:Q15" si="9">+M12*P12</f>
        <v>0</v>
      </c>
      <c r="R12" s="14">
        <f t="shared" ref="R12:R15" si="10">+O12*P12</f>
        <v>0</v>
      </c>
      <c r="S12" s="79"/>
      <c r="T12" s="99">
        <f>+S12*14.76%</f>
        <v>0</v>
      </c>
      <c r="U12" s="59"/>
      <c r="V12" s="59">
        <v>0</v>
      </c>
      <c r="W12" s="99">
        <f t="shared" ref="W12:W15" si="11">+S12*V12</f>
        <v>0</v>
      </c>
      <c r="X12" s="14">
        <f t="shared" ref="X12:X15" si="12">+U12*V12</f>
        <v>0</v>
      </c>
      <c r="Y12" s="62"/>
      <c r="Z12" s="31">
        <f t="shared" si="1"/>
        <v>0</v>
      </c>
      <c r="AA12" s="14">
        <f t="shared" si="2"/>
        <v>0</v>
      </c>
      <c r="AB12" s="122"/>
      <c r="AD12" s="4"/>
      <c r="AF12" s="121"/>
      <c r="AG12" s="4"/>
    </row>
    <row r="13" spans="1:33" ht="13.5" x14ac:dyDescent="0.25">
      <c r="A13" s="6" t="s">
        <v>34</v>
      </c>
      <c r="B13" s="7" t="s">
        <v>35</v>
      </c>
      <c r="C13" s="41" t="s">
        <v>5</v>
      </c>
      <c r="D13" s="31">
        <v>180000</v>
      </c>
      <c r="E13" s="99">
        <f t="shared" si="3"/>
        <v>23310</v>
      </c>
      <c r="F13" s="59">
        <f t="shared" si="4"/>
        <v>203310</v>
      </c>
      <c r="G13" s="59">
        <v>28.71</v>
      </c>
      <c r="H13" s="99">
        <f t="shared" si="0"/>
        <v>5167800</v>
      </c>
      <c r="I13" s="76">
        <f t="shared" si="5"/>
        <v>5837030.1000000006</v>
      </c>
      <c r="J13" s="31">
        <v>32.51</v>
      </c>
      <c r="K13" s="14">
        <f t="shared" si="6"/>
        <v>6609608.0999999996</v>
      </c>
      <c r="L13" s="62"/>
      <c r="M13" s="61"/>
      <c r="N13" s="99">
        <f t="shared" si="7"/>
        <v>0</v>
      </c>
      <c r="O13" s="8">
        <f t="shared" si="8"/>
        <v>0</v>
      </c>
      <c r="P13" s="115"/>
      <c r="Q13" s="99">
        <f t="shared" si="9"/>
        <v>0</v>
      </c>
      <c r="R13" s="14">
        <f t="shared" si="10"/>
        <v>0</v>
      </c>
      <c r="S13" s="79"/>
      <c r="T13" s="99">
        <f t="shared" ref="T13:T15" si="13">+S13*14.76%</f>
        <v>0</v>
      </c>
      <c r="U13" s="59">
        <f t="shared" ref="U13:U15" si="14">+S13+T13</f>
        <v>0</v>
      </c>
      <c r="V13" s="59">
        <v>0</v>
      </c>
      <c r="W13" s="99">
        <f t="shared" si="11"/>
        <v>0</v>
      </c>
      <c r="X13" s="14">
        <f t="shared" si="12"/>
        <v>0</v>
      </c>
      <c r="Y13" s="62"/>
      <c r="Z13" s="31">
        <f t="shared" si="1"/>
        <v>0</v>
      </c>
      <c r="AA13" s="14">
        <f t="shared" si="2"/>
        <v>0</v>
      </c>
      <c r="AB13" s="122"/>
      <c r="AD13" s="4"/>
      <c r="AF13" s="121"/>
      <c r="AG13" s="4"/>
    </row>
    <row r="14" spans="1:33" ht="13.5" x14ac:dyDescent="0.25">
      <c r="A14" s="6" t="s">
        <v>36</v>
      </c>
      <c r="B14" s="7" t="s">
        <v>37</v>
      </c>
      <c r="C14" s="41" t="s">
        <v>5</v>
      </c>
      <c r="D14" s="31">
        <v>140000</v>
      </c>
      <c r="E14" s="99">
        <f t="shared" si="3"/>
        <v>18130</v>
      </c>
      <c r="F14" s="59">
        <f t="shared" si="4"/>
        <v>158130</v>
      </c>
      <c r="G14" s="59">
        <v>18.41</v>
      </c>
      <c r="H14" s="99">
        <f t="shared" si="0"/>
        <v>2577400</v>
      </c>
      <c r="I14" s="76">
        <f t="shared" si="5"/>
        <v>2911173.3</v>
      </c>
      <c r="J14" s="31">
        <v>31.71</v>
      </c>
      <c r="K14" s="14">
        <f t="shared" si="6"/>
        <v>5014302.3</v>
      </c>
      <c r="L14" s="62"/>
      <c r="M14" s="61"/>
      <c r="N14" s="99">
        <f t="shared" si="7"/>
        <v>0</v>
      </c>
      <c r="O14" s="8">
        <f t="shared" si="8"/>
        <v>0</v>
      </c>
      <c r="P14" s="8"/>
      <c r="Q14" s="99">
        <f t="shared" si="9"/>
        <v>0</v>
      </c>
      <c r="R14" s="14">
        <f t="shared" si="10"/>
        <v>0</v>
      </c>
      <c r="S14" s="79"/>
      <c r="T14" s="99">
        <f t="shared" si="13"/>
        <v>0</v>
      </c>
      <c r="U14" s="59">
        <f t="shared" si="14"/>
        <v>0</v>
      </c>
      <c r="V14" s="59">
        <v>0</v>
      </c>
      <c r="W14" s="99">
        <f t="shared" si="11"/>
        <v>0</v>
      </c>
      <c r="X14" s="14">
        <f t="shared" si="12"/>
        <v>0</v>
      </c>
      <c r="Y14" s="62"/>
      <c r="Z14" s="31">
        <f t="shared" si="1"/>
        <v>0</v>
      </c>
      <c r="AA14" s="14">
        <f t="shared" si="2"/>
        <v>0</v>
      </c>
      <c r="AB14" s="122"/>
      <c r="AD14" s="4"/>
      <c r="AF14" s="121"/>
      <c r="AG14" s="4"/>
    </row>
    <row r="15" spans="1:33" ht="13.5" x14ac:dyDescent="0.25">
      <c r="A15" s="6" t="s">
        <v>38</v>
      </c>
      <c r="B15" s="7" t="s">
        <v>39</v>
      </c>
      <c r="C15" s="41" t="s">
        <v>40</v>
      </c>
      <c r="D15" s="31">
        <v>600</v>
      </c>
      <c r="E15" s="99">
        <f t="shared" si="3"/>
        <v>77.7</v>
      </c>
      <c r="F15" s="59">
        <f t="shared" si="4"/>
        <v>677.7</v>
      </c>
      <c r="G15" s="59">
        <v>3955.92</v>
      </c>
      <c r="H15" s="99">
        <f t="shared" si="0"/>
        <v>2373552</v>
      </c>
      <c r="I15" s="76">
        <f t="shared" si="5"/>
        <v>2680926.9840000002</v>
      </c>
      <c r="J15" s="31">
        <v>4484.3100000000004</v>
      </c>
      <c r="K15" s="14">
        <f t="shared" si="6"/>
        <v>3039016.8870000006</v>
      </c>
      <c r="L15" s="62"/>
      <c r="M15" s="31"/>
      <c r="N15" s="99">
        <f t="shared" si="7"/>
        <v>0</v>
      </c>
      <c r="O15" s="8">
        <f t="shared" si="8"/>
        <v>0</v>
      </c>
      <c r="P15" s="8"/>
      <c r="Q15" s="99">
        <f t="shared" si="9"/>
        <v>0</v>
      </c>
      <c r="R15" s="14">
        <f t="shared" si="10"/>
        <v>0</v>
      </c>
      <c r="S15" s="79"/>
      <c r="T15" s="99">
        <f t="shared" si="13"/>
        <v>0</v>
      </c>
      <c r="U15" s="59">
        <f t="shared" si="14"/>
        <v>0</v>
      </c>
      <c r="V15" s="59">
        <v>0</v>
      </c>
      <c r="W15" s="99">
        <f t="shared" si="11"/>
        <v>0</v>
      </c>
      <c r="X15" s="14">
        <f t="shared" si="12"/>
        <v>0</v>
      </c>
      <c r="Y15" s="62"/>
      <c r="Z15" s="31">
        <f t="shared" si="1"/>
        <v>0</v>
      </c>
      <c r="AA15" s="14">
        <f t="shared" si="2"/>
        <v>0</v>
      </c>
      <c r="AB15" s="122"/>
      <c r="AD15" s="4"/>
      <c r="AF15" s="121"/>
      <c r="AG15" s="4"/>
    </row>
    <row r="16" spans="1:33" ht="11.5" customHeight="1" x14ac:dyDescent="0.25">
      <c r="A16" s="260" t="s">
        <v>41</v>
      </c>
      <c r="B16" s="261"/>
      <c r="C16" s="42"/>
      <c r="D16" s="32"/>
      <c r="E16" s="66"/>
      <c r="F16" s="66"/>
      <c r="G16" s="18"/>
      <c r="H16" s="142"/>
      <c r="I16" s="33"/>
      <c r="J16" s="34"/>
      <c r="K16" s="33"/>
      <c r="L16" s="64"/>
      <c r="M16" s="67"/>
      <c r="N16" s="66"/>
      <c r="O16" s="66"/>
      <c r="P16" s="66"/>
      <c r="Q16" s="66"/>
      <c r="R16" s="33"/>
      <c r="S16" s="67"/>
      <c r="T16" s="66"/>
      <c r="U16" s="66"/>
      <c r="V16" s="66"/>
      <c r="W16" s="66"/>
      <c r="X16" s="33"/>
      <c r="Y16" s="64"/>
      <c r="Z16" s="67"/>
      <c r="AA16" s="110"/>
      <c r="AB16" s="122"/>
      <c r="AD16" s="4"/>
      <c r="AF16" s="123"/>
      <c r="AG16" s="4"/>
    </row>
    <row r="17" spans="1:33" ht="25.5" customHeight="1" x14ac:dyDescent="0.25">
      <c r="A17" s="6" t="s">
        <v>42</v>
      </c>
      <c r="B17" s="7" t="s">
        <v>43</v>
      </c>
      <c r="C17" s="41" t="s">
        <v>5</v>
      </c>
      <c r="D17" s="31">
        <v>310000</v>
      </c>
      <c r="E17" s="99">
        <f>+D17*12.95%</f>
        <v>40145</v>
      </c>
      <c r="F17" s="59">
        <f>+D17+E17</f>
        <v>350145</v>
      </c>
      <c r="G17" s="59">
        <v>70.27</v>
      </c>
      <c r="H17" s="99">
        <f t="shared" si="0"/>
        <v>21783700</v>
      </c>
      <c r="I17" s="76">
        <f>+F17*G17</f>
        <v>24604689.149999999</v>
      </c>
      <c r="J17" s="93">
        <v>12</v>
      </c>
      <c r="K17" s="14">
        <f>+F17*J17</f>
        <v>4201740</v>
      </c>
      <c r="L17" s="62"/>
      <c r="M17" s="31">
        <v>340000</v>
      </c>
      <c r="N17" s="99">
        <f>+M17*14.76%</f>
        <v>50184</v>
      </c>
      <c r="O17" s="8">
        <f>+M17+N17</f>
        <v>390184</v>
      </c>
      <c r="P17" s="59">
        <v>30.6</v>
      </c>
      <c r="Q17" s="99">
        <f>+M17*P17</f>
        <v>10404000</v>
      </c>
      <c r="R17" s="14">
        <f>+O17*P17</f>
        <v>11939630.4</v>
      </c>
      <c r="S17" s="79">
        <f>+M17</f>
        <v>340000</v>
      </c>
      <c r="T17" s="99">
        <f>+S17*14.76%</f>
        <v>50184</v>
      </c>
      <c r="U17" s="59">
        <f>+S17+T17</f>
        <v>390184</v>
      </c>
      <c r="V17" s="59">
        <v>30.6</v>
      </c>
      <c r="W17" s="99">
        <f>+S17*V17</f>
        <v>10404000</v>
      </c>
      <c r="X17" s="14">
        <f>+U17*V17</f>
        <v>11939630.4</v>
      </c>
      <c r="Y17" s="62"/>
      <c r="Z17" s="31">
        <f t="shared" ref="Z17:Z23" si="15">IF(U17&lt;=F17,,U17-F17)</f>
        <v>40039</v>
      </c>
      <c r="AA17" s="14">
        <f t="shared" ref="AA17" si="16">+V17*Z17</f>
        <v>1225193.4000000001</v>
      </c>
      <c r="AB17" s="122"/>
      <c r="AD17" s="4"/>
      <c r="AF17" s="121"/>
      <c r="AG17" s="4"/>
    </row>
    <row r="18" spans="1:33" ht="20" x14ac:dyDescent="0.25">
      <c r="A18" s="6" t="s">
        <v>44</v>
      </c>
      <c r="B18" s="7" t="s">
        <v>45</v>
      </c>
      <c r="C18" s="41" t="s">
        <v>4</v>
      </c>
      <c r="D18" s="31">
        <v>140000</v>
      </c>
      <c r="E18" s="99">
        <f t="shared" ref="E18:E23" si="17">+D18*12.95%</f>
        <v>18130</v>
      </c>
      <c r="F18" s="59">
        <f t="shared" ref="F18:F23" si="18">+D18+E18</f>
        <v>158130</v>
      </c>
      <c r="G18" s="59">
        <v>406.51</v>
      </c>
      <c r="H18" s="99">
        <f t="shared" si="0"/>
        <v>56911400</v>
      </c>
      <c r="I18" s="76">
        <f t="shared" ref="I18:I23" si="19">+F18*G18</f>
        <v>64281426.299999997</v>
      </c>
      <c r="J18" s="93">
        <v>0</v>
      </c>
      <c r="K18" s="14">
        <f t="shared" ref="K18:K23" si="20">+F18*J18</f>
        <v>0</v>
      </c>
      <c r="L18" s="62"/>
      <c r="M18" s="31">
        <v>180000</v>
      </c>
      <c r="N18" s="99">
        <f t="shared" ref="N18:N23" si="21">+M18*14.76%</f>
        <v>26568</v>
      </c>
      <c r="O18" s="8">
        <f t="shared" ref="O18:O23" si="22">+M18+N18</f>
        <v>206568</v>
      </c>
      <c r="P18" s="59">
        <v>393.26</v>
      </c>
      <c r="Q18" s="99">
        <f t="shared" ref="Q18:Q23" si="23">+M18*P18</f>
        <v>70786800</v>
      </c>
      <c r="R18" s="14">
        <f t="shared" ref="R18:R23" si="24">+O18*P18</f>
        <v>81234931.679999992</v>
      </c>
      <c r="S18" s="79">
        <f t="shared" ref="S18:S23" si="25">+M18</f>
        <v>180000</v>
      </c>
      <c r="T18" s="99">
        <f t="shared" ref="T18:T23" si="26">+S18*14.76%</f>
        <v>26568</v>
      </c>
      <c r="U18" s="59">
        <f t="shared" ref="U18:U23" si="27">+S18+T18</f>
        <v>206568</v>
      </c>
      <c r="V18" s="59">
        <v>393.26</v>
      </c>
      <c r="W18" s="99">
        <f t="shared" ref="W18:W23" si="28">+S18*V18</f>
        <v>70786800</v>
      </c>
      <c r="X18" s="14">
        <f t="shared" ref="X18:X23" si="29">+U18*V18</f>
        <v>81234931.679999992</v>
      </c>
      <c r="Y18" s="62"/>
      <c r="Z18" s="31">
        <f t="shared" si="15"/>
        <v>48438</v>
      </c>
      <c r="AA18" s="14">
        <f t="shared" ref="AA18:AA23" si="30">+V18*Z18</f>
        <v>19048727.879999999</v>
      </c>
      <c r="AB18" s="122"/>
      <c r="AD18" s="4"/>
      <c r="AF18" s="121"/>
      <c r="AG18" s="4"/>
    </row>
    <row r="19" spans="1:33" ht="13.5" x14ac:dyDescent="0.25">
      <c r="A19" s="6" t="s">
        <v>46</v>
      </c>
      <c r="B19" s="7" t="s">
        <v>47</v>
      </c>
      <c r="C19" s="41" t="s">
        <v>5</v>
      </c>
      <c r="D19" s="31">
        <v>342000</v>
      </c>
      <c r="E19" s="99">
        <f t="shared" si="17"/>
        <v>44289</v>
      </c>
      <c r="F19" s="59">
        <f t="shared" si="18"/>
        <v>386289</v>
      </c>
      <c r="G19" s="59">
        <v>75.72</v>
      </c>
      <c r="H19" s="99">
        <f t="shared" si="0"/>
        <v>25896240</v>
      </c>
      <c r="I19" s="76">
        <f t="shared" si="19"/>
        <v>29249803.079999998</v>
      </c>
      <c r="J19" s="93">
        <v>0</v>
      </c>
      <c r="K19" s="14">
        <f t="shared" si="20"/>
        <v>0</v>
      </c>
      <c r="L19" s="62"/>
      <c r="M19" s="31">
        <v>353344.8</v>
      </c>
      <c r="N19" s="99">
        <f t="shared" si="21"/>
        <v>52153.692479999998</v>
      </c>
      <c r="O19" s="8">
        <f t="shared" si="22"/>
        <v>405498.49248000002</v>
      </c>
      <c r="P19" s="59">
        <v>74.44</v>
      </c>
      <c r="Q19" s="99">
        <f t="shared" si="23"/>
        <v>26302986.911999997</v>
      </c>
      <c r="R19" s="14">
        <f t="shared" si="24"/>
        <v>30185307.780211199</v>
      </c>
      <c r="S19" s="79">
        <f t="shared" si="25"/>
        <v>353344.8</v>
      </c>
      <c r="T19" s="99">
        <f t="shared" si="26"/>
        <v>52153.692479999998</v>
      </c>
      <c r="U19" s="59">
        <f t="shared" si="27"/>
        <v>405498.49248000002</v>
      </c>
      <c r="V19" s="59">
        <v>74.44</v>
      </c>
      <c r="W19" s="99">
        <f t="shared" si="28"/>
        <v>26302986.911999997</v>
      </c>
      <c r="X19" s="14">
        <f t="shared" si="29"/>
        <v>30185307.780211199</v>
      </c>
      <c r="Y19" s="62"/>
      <c r="Z19" s="31">
        <f t="shared" si="15"/>
        <v>19209.492480000015</v>
      </c>
      <c r="AA19" s="14">
        <f t="shared" si="30"/>
        <v>1429954.620211201</v>
      </c>
      <c r="AB19" s="122"/>
      <c r="AD19" s="4"/>
      <c r="AF19" s="121"/>
      <c r="AG19" s="4"/>
    </row>
    <row r="20" spans="1:33" ht="13.5" x14ac:dyDescent="0.25">
      <c r="A20" s="6" t="s">
        <v>48</v>
      </c>
      <c r="B20" s="7" t="s">
        <v>49</v>
      </c>
      <c r="C20" s="41" t="s">
        <v>5</v>
      </c>
      <c r="D20" s="31">
        <v>760000</v>
      </c>
      <c r="E20" s="99">
        <f t="shared" si="17"/>
        <v>98420</v>
      </c>
      <c r="F20" s="59">
        <f t="shared" si="18"/>
        <v>858420</v>
      </c>
      <c r="G20" s="59">
        <v>33.21</v>
      </c>
      <c r="H20" s="99">
        <f t="shared" si="0"/>
        <v>25239600</v>
      </c>
      <c r="I20" s="76">
        <f t="shared" si="19"/>
        <v>28508128.199999999</v>
      </c>
      <c r="J20" s="93">
        <v>0</v>
      </c>
      <c r="K20" s="14">
        <f t="shared" si="20"/>
        <v>0</v>
      </c>
      <c r="L20" s="62"/>
      <c r="M20" s="31">
        <v>800000</v>
      </c>
      <c r="N20" s="99">
        <f t="shared" si="21"/>
        <v>118080</v>
      </c>
      <c r="O20" s="8">
        <f t="shared" si="22"/>
        <v>918080</v>
      </c>
      <c r="P20" s="59">
        <v>5.5</v>
      </c>
      <c r="Q20" s="99">
        <f t="shared" si="23"/>
        <v>4400000</v>
      </c>
      <c r="R20" s="14">
        <f t="shared" si="24"/>
        <v>5049440</v>
      </c>
      <c r="S20" s="79">
        <f t="shared" si="25"/>
        <v>800000</v>
      </c>
      <c r="T20" s="99">
        <f t="shared" si="26"/>
        <v>118080</v>
      </c>
      <c r="U20" s="59">
        <f t="shared" si="27"/>
        <v>918080</v>
      </c>
      <c r="V20" s="59">
        <v>5.5</v>
      </c>
      <c r="W20" s="99">
        <f t="shared" si="28"/>
        <v>4400000</v>
      </c>
      <c r="X20" s="14">
        <f t="shared" si="29"/>
        <v>5049440</v>
      </c>
      <c r="Y20" s="62"/>
      <c r="Z20" s="31">
        <f t="shared" si="15"/>
        <v>59660</v>
      </c>
      <c r="AA20" s="14">
        <f t="shared" si="30"/>
        <v>328130</v>
      </c>
      <c r="AB20" s="122"/>
      <c r="AD20" s="4"/>
      <c r="AF20" s="121"/>
      <c r="AG20" s="4"/>
    </row>
    <row r="21" spans="1:33" ht="20" x14ac:dyDescent="0.25">
      <c r="A21" s="6" t="s">
        <v>50</v>
      </c>
      <c r="B21" s="7" t="s">
        <v>51</v>
      </c>
      <c r="C21" s="41" t="s">
        <v>4</v>
      </c>
      <c r="D21" s="31">
        <v>30000</v>
      </c>
      <c r="E21" s="99">
        <f t="shared" si="17"/>
        <v>3885</v>
      </c>
      <c r="F21" s="59">
        <f t="shared" si="18"/>
        <v>33885</v>
      </c>
      <c r="G21" s="59">
        <v>16.55</v>
      </c>
      <c r="H21" s="99">
        <f t="shared" si="0"/>
        <v>496500</v>
      </c>
      <c r="I21" s="76">
        <f t="shared" si="19"/>
        <v>560796.75</v>
      </c>
      <c r="J21" s="93">
        <v>0</v>
      </c>
      <c r="K21" s="14">
        <f t="shared" si="20"/>
        <v>0</v>
      </c>
      <c r="L21" s="62"/>
      <c r="M21" s="31">
        <v>28024.83</v>
      </c>
      <c r="N21" s="99">
        <f t="shared" si="21"/>
        <v>4136.4649080000008</v>
      </c>
      <c r="O21" s="8">
        <f t="shared" si="22"/>
        <v>32161.294908000003</v>
      </c>
      <c r="P21" s="59">
        <v>13.69</v>
      </c>
      <c r="Q21" s="99">
        <f t="shared" si="23"/>
        <v>383659.9227</v>
      </c>
      <c r="R21" s="14">
        <f t="shared" si="24"/>
        <v>440288.12729052006</v>
      </c>
      <c r="S21" s="79">
        <f t="shared" si="25"/>
        <v>28024.83</v>
      </c>
      <c r="T21" s="99">
        <f t="shared" si="26"/>
        <v>4136.4649080000008</v>
      </c>
      <c r="U21" s="59">
        <f t="shared" si="27"/>
        <v>32161.294908000003</v>
      </c>
      <c r="V21" s="59">
        <v>13.49</v>
      </c>
      <c r="W21" s="99">
        <f t="shared" si="28"/>
        <v>378054.95670000004</v>
      </c>
      <c r="X21" s="14">
        <f t="shared" si="29"/>
        <v>433855.86830892006</v>
      </c>
      <c r="Y21" s="62"/>
      <c r="Z21" s="31">
        <f t="shared" si="15"/>
        <v>0</v>
      </c>
      <c r="AA21" s="14">
        <f t="shared" si="30"/>
        <v>0</v>
      </c>
      <c r="AB21" s="122"/>
      <c r="AD21" s="4"/>
      <c r="AF21" s="121"/>
      <c r="AG21" s="4"/>
    </row>
    <row r="22" spans="1:33" ht="13.5" x14ac:dyDescent="0.25">
      <c r="A22" s="6" t="s">
        <v>52</v>
      </c>
      <c r="B22" s="7" t="s">
        <v>53</v>
      </c>
      <c r="C22" s="41" t="s">
        <v>40</v>
      </c>
      <c r="D22" s="31">
        <v>600</v>
      </c>
      <c r="E22" s="99">
        <f t="shared" si="17"/>
        <v>77.7</v>
      </c>
      <c r="F22" s="59">
        <f t="shared" si="18"/>
        <v>677.7</v>
      </c>
      <c r="G22" s="59">
        <v>20663.400000000001</v>
      </c>
      <c r="H22" s="99">
        <f t="shared" si="0"/>
        <v>12398040</v>
      </c>
      <c r="I22" s="76">
        <f t="shared" si="19"/>
        <v>14003586.180000002</v>
      </c>
      <c r="J22" s="93">
        <v>3741</v>
      </c>
      <c r="K22" s="14">
        <f t="shared" si="20"/>
        <v>2535275.7000000002</v>
      </c>
      <c r="L22" s="62"/>
      <c r="M22" s="31">
        <v>576.98</v>
      </c>
      <c r="N22" s="99">
        <f t="shared" si="21"/>
        <v>85.162248000000005</v>
      </c>
      <c r="O22" s="8">
        <f t="shared" si="22"/>
        <v>662.142248</v>
      </c>
      <c r="P22" s="59">
        <v>20663.400000000001</v>
      </c>
      <c r="Q22" s="99">
        <f t="shared" si="23"/>
        <v>11922368.532000002</v>
      </c>
      <c r="R22" s="14">
        <f t="shared" si="24"/>
        <v>13682110.127323201</v>
      </c>
      <c r="S22" s="79">
        <f t="shared" si="25"/>
        <v>576.98</v>
      </c>
      <c r="T22" s="99">
        <f t="shared" si="26"/>
        <v>85.162248000000005</v>
      </c>
      <c r="U22" s="59">
        <f t="shared" si="27"/>
        <v>662.142248</v>
      </c>
      <c r="V22" s="59">
        <v>16902.900000000001</v>
      </c>
      <c r="W22" s="99">
        <f t="shared" si="28"/>
        <v>9752635.2420000006</v>
      </c>
      <c r="X22" s="14">
        <f t="shared" si="29"/>
        <v>11192124.203719201</v>
      </c>
      <c r="Y22" s="62"/>
      <c r="Z22" s="31">
        <f t="shared" si="15"/>
        <v>0</v>
      </c>
      <c r="AA22" s="14">
        <f t="shared" si="30"/>
        <v>0</v>
      </c>
      <c r="AB22" s="122"/>
      <c r="AD22" s="4"/>
      <c r="AF22" s="121"/>
      <c r="AG22" s="4"/>
    </row>
    <row r="23" spans="1:33" ht="13.5" x14ac:dyDescent="0.25">
      <c r="A23" s="6" t="s">
        <v>54</v>
      </c>
      <c r="B23" s="7" t="s">
        <v>55</v>
      </c>
      <c r="C23" s="41" t="s">
        <v>40</v>
      </c>
      <c r="D23" s="31">
        <v>600</v>
      </c>
      <c r="E23" s="99">
        <f t="shared" si="17"/>
        <v>77.7</v>
      </c>
      <c r="F23" s="59">
        <f t="shared" si="18"/>
        <v>677.7</v>
      </c>
      <c r="G23" s="59">
        <v>1642.6</v>
      </c>
      <c r="H23" s="99">
        <f t="shared" si="0"/>
        <v>985560</v>
      </c>
      <c r="I23" s="76">
        <f t="shared" si="19"/>
        <v>1113190.02</v>
      </c>
      <c r="J23" s="93">
        <v>0</v>
      </c>
      <c r="K23" s="14">
        <f t="shared" si="20"/>
        <v>0</v>
      </c>
      <c r="L23" s="62"/>
      <c r="M23" s="31">
        <v>637.09</v>
      </c>
      <c r="N23" s="99">
        <f t="shared" si="21"/>
        <v>94.034484000000006</v>
      </c>
      <c r="O23" s="8">
        <f t="shared" si="22"/>
        <v>731.12448400000005</v>
      </c>
      <c r="P23" s="59">
        <v>1679.58</v>
      </c>
      <c r="Q23" s="99">
        <f t="shared" si="23"/>
        <v>1070043.6222000001</v>
      </c>
      <c r="R23" s="14">
        <f t="shared" si="24"/>
        <v>1227982.06083672</v>
      </c>
      <c r="S23" s="79">
        <f t="shared" si="25"/>
        <v>637.09</v>
      </c>
      <c r="T23" s="99">
        <f t="shared" si="26"/>
        <v>94.034484000000006</v>
      </c>
      <c r="U23" s="59">
        <f t="shared" si="27"/>
        <v>731.12448400000005</v>
      </c>
      <c r="V23" s="59">
        <v>1639.02</v>
      </c>
      <c r="W23" s="99">
        <f t="shared" si="28"/>
        <v>1044203.2518000001</v>
      </c>
      <c r="X23" s="14">
        <f t="shared" si="29"/>
        <v>1198327.6517656802</v>
      </c>
      <c r="Y23" s="62"/>
      <c r="Z23" s="31">
        <f t="shared" si="15"/>
        <v>53.424484000000007</v>
      </c>
      <c r="AA23" s="14">
        <f t="shared" si="30"/>
        <v>87563.797765680007</v>
      </c>
      <c r="AB23" s="122"/>
      <c r="AD23" s="4"/>
      <c r="AF23" s="121"/>
      <c r="AG23" s="4"/>
    </row>
    <row r="24" spans="1:33" ht="11.5" customHeight="1" x14ac:dyDescent="0.25">
      <c r="A24" s="260" t="s">
        <v>56</v>
      </c>
      <c r="B24" s="261"/>
      <c r="C24" s="42"/>
      <c r="D24" s="32"/>
      <c r="E24" s="66"/>
      <c r="F24" s="66"/>
      <c r="G24" s="18"/>
      <c r="H24" s="142"/>
      <c r="I24" s="33"/>
      <c r="J24" s="34"/>
      <c r="K24" s="33"/>
      <c r="L24" s="64"/>
      <c r="M24" s="67"/>
      <c r="N24" s="66"/>
      <c r="O24" s="66"/>
      <c r="P24" s="66"/>
      <c r="Q24" s="66"/>
      <c r="R24" s="33"/>
      <c r="S24" s="67"/>
      <c r="T24" s="66"/>
      <c r="U24" s="66"/>
      <c r="V24" s="66"/>
      <c r="W24" s="66"/>
      <c r="X24" s="33"/>
      <c r="Y24" s="64"/>
      <c r="Z24" s="67"/>
      <c r="AA24" s="110"/>
      <c r="AB24" s="122"/>
      <c r="AD24" s="4"/>
      <c r="AF24" s="123"/>
      <c r="AG24" s="4"/>
    </row>
    <row r="25" spans="1:33" ht="20" x14ac:dyDescent="0.25">
      <c r="A25" s="6">
        <v>4.0010000000000003</v>
      </c>
      <c r="B25" s="7" t="s">
        <v>57</v>
      </c>
      <c r="C25" s="41" t="s">
        <v>4</v>
      </c>
      <c r="D25" s="31">
        <v>42000</v>
      </c>
      <c r="E25" s="99">
        <f>+D25*12.95%</f>
        <v>5439</v>
      </c>
      <c r="F25" s="59">
        <f>+D25+E25</f>
        <v>47439</v>
      </c>
      <c r="G25" s="59">
        <v>531.3224399999998</v>
      </c>
      <c r="H25" s="99">
        <f t="shared" si="0"/>
        <v>22315542.479999993</v>
      </c>
      <c r="I25" s="76">
        <f>+F25*G25</f>
        <v>25205405.231159989</v>
      </c>
      <c r="J25" s="75"/>
      <c r="K25" s="14">
        <f>+F25*J25</f>
        <v>0</v>
      </c>
      <c r="L25" s="62"/>
      <c r="M25" s="31">
        <v>40000</v>
      </c>
      <c r="N25" s="99">
        <f>+M25*14.76%</f>
        <v>5904</v>
      </c>
      <c r="O25" s="8">
        <f>+M25+N25</f>
        <v>45904</v>
      </c>
      <c r="P25" s="8">
        <v>531.32244000000003</v>
      </c>
      <c r="Q25" s="99">
        <f>+M25*P25</f>
        <v>21252897.600000001</v>
      </c>
      <c r="R25" s="14">
        <f>+O25*P25</f>
        <v>24389825.28576</v>
      </c>
      <c r="S25" s="79">
        <f>+M25</f>
        <v>40000</v>
      </c>
      <c r="T25" s="99">
        <f>+S25*14.76%</f>
        <v>5904</v>
      </c>
      <c r="U25" s="59">
        <f>+S25+T25</f>
        <v>45904</v>
      </c>
      <c r="V25" s="83">
        <v>531.31999999999994</v>
      </c>
      <c r="W25" s="99">
        <f>+S25*V25</f>
        <v>21252799.999999996</v>
      </c>
      <c r="X25" s="14">
        <f>+U25*V25</f>
        <v>24389713.279999997</v>
      </c>
      <c r="Y25" s="62"/>
      <c r="Z25" s="31">
        <f t="shared" ref="Z25:Z40" si="31">IF(U25&lt;=F25,,U25-F25)</f>
        <v>0</v>
      </c>
      <c r="AA25" s="14">
        <f t="shared" ref="AA25" si="32">+V25*Z25</f>
        <v>0</v>
      </c>
      <c r="AB25" s="122"/>
      <c r="AD25" s="4"/>
      <c r="AF25" s="121"/>
      <c r="AG25" s="4"/>
    </row>
    <row r="26" spans="1:33" ht="30" x14ac:dyDescent="0.25">
      <c r="A26" s="6">
        <v>4.0019999999999998</v>
      </c>
      <c r="B26" s="7" t="s">
        <v>58</v>
      </c>
      <c r="C26" s="41" t="s">
        <v>22</v>
      </c>
      <c r="D26" s="31">
        <v>34100</v>
      </c>
      <c r="E26" s="99">
        <f t="shared" ref="E26:E90" si="33">+D26*12.95%</f>
        <v>4415.95</v>
      </c>
      <c r="F26" s="59">
        <f t="shared" ref="F26:F31" si="34">+D26+E26</f>
        <v>38515.949999999997</v>
      </c>
      <c r="G26" s="59">
        <v>295.76240000000001</v>
      </c>
      <c r="H26" s="99">
        <f t="shared" si="0"/>
        <v>10085497.84</v>
      </c>
      <c r="I26" s="76">
        <f t="shared" ref="I26:I90" si="35">+F26*G26</f>
        <v>11391569.810279999</v>
      </c>
      <c r="J26" s="75"/>
      <c r="K26" s="14">
        <f t="shared" ref="K26:K40" si="36">+F26*J26</f>
        <v>0</v>
      </c>
      <c r="L26" s="62"/>
      <c r="M26" s="31">
        <v>30373.21</v>
      </c>
      <c r="N26" s="99">
        <f t="shared" ref="N26:N90" si="37">+M26*14.76%</f>
        <v>4483.0857960000003</v>
      </c>
      <c r="O26" s="8">
        <f t="shared" ref="O26:O40" si="38">+M26+N26</f>
        <v>34856.295795999999</v>
      </c>
      <c r="P26" s="8">
        <v>295.76240000000001</v>
      </c>
      <c r="Q26" s="99">
        <f t="shared" ref="Q26:Q40" si="39">+M26*P26</f>
        <v>8983253.4853039999</v>
      </c>
      <c r="R26" s="14">
        <f t="shared" ref="R26:R40" si="40">+O26*P26</f>
        <v>10309181.69973487</v>
      </c>
      <c r="S26" s="79">
        <f t="shared" ref="S26:S40" si="41">+M26</f>
        <v>30373.21</v>
      </c>
      <c r="T26" s="99">
        <f t="shared" ref="T26:T40" si="42">+S26*14.76%</f>
        <v>4483.0857960000003</v>
      </c>
      <c r="U26" s="59">
        <f t="shared" ref="U26:U40" si="43">+S26+T26</f>
        <v>34856.295795999999</v>
      </c>
      <c r="V26" s="83">
        <v>181.82999999999998</v>
      </c>
      <c r="W26" s="99">
        <f t="shared" ref="W26:W40" si="44">+S26*V26</f>
        <v>5522760.7742999997</v>
      </c>
      <c r="X26" s="14">
        <f t="shared" ref="X26:X40" si="45">+U26*V26</f>
        <v>6337920.2645866796</v>
      </c>
      <c r="Y26" s="62"/>
      <c r="Z26" s="31">
        <f t="shared" si="31"/>
        <v>0</v>
      </c>
      <c r="AA26" s="14">
        <f t="shared" ref="AA26:AA40" si="46">+V26*Z26</f>
        <v>0</v>
      </c>
      <c r="AB26" s="122"/>
      <c r="AD26" s="4"/>
      <c r="AF26" s="121"/>
      <c r="AG26" s="4"/>
    </row>
    <row r="27" spans="1:33" ht="20" x14ac:dyDescent="0.25">
      <c r="A27" s="6">
        <v>4.0030000000000001</v>
      </c>
      <c r="B27" s="7" t="s">
        <v>59</v>
      </c>
      <c r="C27" s="41" t="s">
        <v>22</v>
      </c>
      <c r="D27" s="31">
        <v>15200</v>
      </c>
      <c r="E27" s="99">
        <f t="shared" si="33"/>
        <v>1968.4</v>
      </c>
      <c r="F27" s="59">
        <f t="shared" si="34"/>
        <v>17168.400000000001</v>
      </c>
      <c r="G27" s="59">
        <v>608.19999999999993</v>
      </c>
      <c r="H27" s="99">
        <f t="shared" si="0"/>
        <v>9244639.9999999981</v>
      </c>
      <c r="I27" s="76">
        <f t="shared" si="35"/>
        <v>10441820.879999999</v>
      </c>
      <c r="J27" s="75"/>
      <c r="K27" s="14">
        <f t="shared" si="36"/>
        <v>0</v>
      </c>
      <c r="L27" s="62"/>
      <c r="M27" s="31">
        <v>15481.37</v>
      </c>
      <c r="N27" s="99">
        <f t="shared" si="37"/>
        <v>2285.0502120000001</v>
      </c>
      <c r="O27" s="8">
        <f t="shared" si="38"/>
        <v>17766.420212000001</v>
      </c>
      <c r="P27" s="8">
        <v>608.20000000000005</v>
      </c>
      <c r="Q27" s="99">
        <f t="shared" si="39"/>
        <v>9415769.2340000011</v>
      </c>
      <c r="R27" s="14">
        <f t="shared" si="40"/>
        <v>10805536.772938401</v>
      </c>
      <c r="S27" s="79">
        <f t="shared" si="41"/>
        <v>15481.37</v>
      </c>
      <c r="T27" s="99">
        <f t="shared" si="42"/>
        <v>2285.0502120000001</v>
      </c>
      <c r="U27" s="59">
        <f t="shared" si="43"/>
        <v>17766.420212000001</v>
      </c>
      <c r="V27" s="83">
        <v>456.29</v>
      </c>
      <c r="W27" s="99">
        <f t="shared" si="44"/>
        <v>7063994.3173000002</v>
      </c>
      <c r="X27" s="14">
        <f t="shared" si="45"/>
        <v>8106639.8785334807</v>
      </c>
      <c r="Y27" s="62"/>
      <c r="Z27" s="31">
        <f t="shared" si="31"/>
        <v>598.02021199999945</v>
      </c>
      <c r="AA27" s="14">
        <f t="shared" si="46"/>
        <v>272870.64253347978</v>
      </c>
      <c r="AB27" s="122"/>
      <c r="AD27" s="4"/>
      <c r="AF27" s="121"/>
      <c r="AG27" s="4"/>
    </row>
    <row r="28" spans="1:33" ht="20" x14ac:dyDescent="0.25">
      <c r="A28" s="6">
        <v>4.0039999999999996</v>
      </c>
      <c r="B28" s="7" t="s">
        <v>60</v>
      </c>
      <c r="C28" s="41" t="s">
        <v>20</v>
      </c>
      <c r="D28" s="31">
        <v>9000</v>
      </c>
      <c r="E28" s="99">
        <f t="shared" si="33"/>
        <v>1165.5</v>
      </c>
      <c r="F28" s="59">
        <f t="shared" si="34"/>
        <v>10165.5</v>
      </c>
      <c r="G28" s="59">
        <v>440</v>
      </c>
      <c r="H28" s="99">
        <f t="shared" si="0"/>
        <v>3960000</v>
      </c>
      <c r="I28" s="76">
        <f t="shared" si="35"/>
        <v>4472820</v>
      </c>
      <c r="J28" s="75"/>
      <c r="K28" s="14">
        <f t="shared" si="36"/>
        <v>0</v>
      </c>
      <c r="L28" s="62"/>
      <c r="M28" s="31">
        <v>8500</v>
      </c>
      <c r="N28" s="99">
        <f t="shared" si="37"/>
        <v>1254.6000000000001</v>
      </c>
      <c r="O28" s="8">
        <f t="shared" si="38"/>
        <v>9754.6</v>
      </c>
      <c r="P28" s="8">
        <v>440</v>
      </c>
      <c r="Q28" s="99">
        <f t="shared" si="39"/>
        <v>3740000</v>
      </c>
      <c r="R28" s="14">
        <f t="shared" si="40"/>
        <v>4292024</v>
      </c>
      <c r="S28" s="79">
        <f t="shared" si="41"/>
        <v>8500</v>
      </c>
      <c r="T28" s="99">
        <f t="shared" si="42"/>
        <v>1254.6000000000001</v>
      </c>
      <c r="U28" s="59">
        <f t="shared" si="43"/>
        <v>9754.6</v>
      </c>
      <c r="V28" s="83">
        <v>305</v>
      </c>
      <c r="W28" s="99">
        <f t="shared" si="44"/>
        <v>2592500</v>
      </c>
      <c r="X28" s="14">
        <f t="shared" si="45"/>
        <v>2975153</v>
      </c>
      <c r="Y28" s="62"/>
      <c r="Z28" s="31">
        <f t="shared" si="31"/>
        <v>0</v>
      </c>
      <c r="AA28" s="14">
        <f t="shared" si="46"/>
        <v>0</v>
      </c>
      <c r="AB28" s="122"/>
      <c r="AD28" s="4"/>
      <c r="AF28" s="121"/>
      <c r="AG28" s="4"/>
    </row>
    <row r="29" spans="1:33" ht="20" x14ac:dyDescent="0.25">
      <c r="A29" s="6">
        <v>4.0060000000000002</v>
      </c>
      <c r="B29" s="7" t="s">
        <v>61</v>
      </c>
      <c r="C29" s="41" t="s">
        <v>22</v>
      </c>
      <c r="D29" s="31">
        <v>16000</v>
      </c>
      <c r="E29" s="99">
        <f t="shared" si="33"/>
        <v>2072</v>
      </c>
      <c r="F29" s="59">
        <f t="shared" si="34"/>
        <v>18072</v>
      </c>
      <c r="G29" s="59">
        <v>442.22239999999982</v>
      </c>
      <c r="H29" s="99">
        <f t="shared" si="0"/>
        <v>7075558.3999999976</v>
      </c>
      <c r="I29" s="76">
        <f t="shared" si="35"/>
        <v>7991843.2127999971</v>
      </c>
      <c r="J29" s="75"/>
      <c r="K29" s="14">
        <f t="shared" si="36"/>
        <v>0</v>
      </c>
      <c r="L29" s="62"/>
      <c r="M29" s="31">
        <v>16000</v>
      </c>
      <c r="N29" s="99">
        <f t="shared" si="37"/>
        <v>2361.6000000000004</v>
      </c>
      <c r="O29" s="8">
        <f t="shared" si="38"/>
        <v>18361.599999999999</v>
      </c>
      <c r="P29" s="8">
        <v>442.22</v>
      </c>
      <c r="Q29" s="99">
        <f t="shared" si="39"/>
        <v>7075520</v>
      </c>
      <c r="R29" s="14">
        <f t="shared" si="40"/>
        <v>8119866.7519999994</v>
      </c>
      <c r="S29" s="79">
        <f t="shared" si="41"/>
        <v>16000</v>
      </c>
      <c r="T29" s="99">
        <f t="shared" si="42"/>
        <v>2361.6000000000004</v>
      </c>
      <c r="U29" s="59">
        <f t="shared" si="43"/>
        <v>18361.599999999999</v>
      </c>
      <c r="V29" s="83">
        <v>442.22</v>
      </c>
      <c r="W29" s="99">
        <f t="shared" si="44"/>
        <v>7075520</v>
      </c>
      <c r="X29" s="14">
        <f t="shared" si="45"/>
        <v>8119866.7519999994</v>
      </c>
      <c r="Y29" s="62"/>
      <c r="Z29" s="31">
        <f t="shared" si="31"/>
        <v>289.59999999999854</v>
      </c>
      <c r="AA29" s="14">
        <f t="shared" si="46"/>
        <v>128066.91199999937</v>
      </c>
      <c r="AB29" s="122"/>
      <c r="AD29" s="4"/>
      <c r="AF29" s="121"/>
      <c r="AG29" s="4"/>
    </row>
    <row r="30" spans="1:33" ht="20" x14ac:dyDescent="0.25">
      <c r="A30" s="6">
        <v>4.008</v>
      </c>
      <c r="B30" s="7" t="s">
        <v>62</v>
      </c>
      <c r="C30" s="41" t="s">
        <v>4</v>
      </c>
      <c r="D30" s="31">
        <v>42500</v>
      </c>
      <c r="E30" s="99">
        <f t="shared" si="33"/>
        <v>5503.75</v>
      </c>
      <c r="F30" s="59">
        <f t="shared" si="34"/>
        <v>48003.75</v>
      </c>
      <c r="G30" s="59">
        <v>76.118140669999988</v>
      </c>
      <c r="H30" s="99">
        <f t="shared" si="0"/>
        <v>3235020.9784749993</v>
      </c>
      <c r="I30" s="76">
        <f t="shared" si="35"/>
        <v>3653956.1951875119</v>
      </c>
      <c r="J30" s="75"/>
      <c r="K30" s="14">
        <f t="shared" si="36"/>
        <v>0</v>
      </c>
      <c r="L30" s="62"/>
      <c r="M30" s="31">
        <v>42000</v>
      </c>
      <c r="N30" s="99">
        <f t="shared" si="37"/>
        <v>6199.2000000000007</v>
      </c>
      <c r="O30" s="8">
        <f t="shared" si="38"/>
        <v>48199.199999999997</v>
      </c>
      <c r="P30" s="8">
        <v>76.12</v>
      </c>
      <c r="Q30" s="99">
        <f t="shared" si="39"/>
        <v>3197040</v>
      </c>
      <c r="R30" s="14">
        <f t="shared" si="40"/>
        <v>3668923.1039999998</v>
      </c>
      <c r="S30" s="79">
        <f t="shared" si="41"/>
        <v>42000</v>
      </c>
      <c r="T30" s="99">
        <f t="shared" si="42"/>
        <v>6199.2000000000007</v>
      </c>
      <c r="U30" s="59">
        <f t="shared" si="43"/>
        <v>48199.199999999997</v>
      </c>
      <c r="V30" s="83">
        <v>40.450000000000003</v>
      </c>
      <c r="W30" s="99">
        <f t="shared" si="44"/>
        <v>1698900.0000000002</v>
      </c>
      <c r="X30" s="14">
        <f t="shared" si="45"/>
        <v>1949657.6400000001</v>
      </c>
      <c r="Y30" s="62"/>
      <c r="Z30" s="31">
        <f t="shared" si="31"/>
        <v>195.44999999999709</v>
      </c>
      <c r="AA30" s="14">
        <f t="shared" si="46"/>
        <v>7905.952499999883</v>
      </c>
      <c r="AB30" s="122"/>
      <c r="AD30" s="4"/>
      <c r="AF30" s="121"/>
      <c r="AG30" s="4"/>
    </row>
    <row r="31" spans="1:33" ht="30" x14ac:dyDescent="0.25">
      <c r="A31" s="6">
        <v>4.0090000000000003</v>
      </c>
      <c r="B31" s="7" t="s">
        <v>63</v>
      </c>
      <c r="C31" s="41" t="s">
        <v>22</v>
      </c>
      <c r="D31" s="31">
        <v>33200</v>
      </c>
      <c r="E31" s="99">
        <f t="shared" si="33"/>
        <v>4299.4000000000005</v>
      </c>
      <c r="F31" s="59">
        <f t="shared" si="34"/>
        <v>37499.4</v>
      </c>
      <c r="G31" s="59">
        <v>5.556</v>
      </c>
      <c r="H31" s="99">
        <f t="shared" si="0"/>
        <v>184459.2</v>
      </c>
      <c r="I31" s="76">
        <f t="shared" si="35"/>
        <v>208346.66640000002</v>
      </c>
      <c r="J31" s="75"/>
      <c r="K31" s="14">
        <f t="shared" si="36"/>
        <v>0</v>
      </c>
      <c r="L31" s="62"/>
      <c r="M31" s="31">
        <v>32637.91</v>
      </c>
      <c r="N31" s="99">
        <f t="shared" si="37"/>
        <v>4817.3555160000005</v>
      </c>
      <c r="O31" s="8">
        <f t="shared" si="38"/>
        <v>37455.265515999999</v>
      </c>
      <c r="P31" s="8">
        <v>5.556</v>
      </c>
      <c r="Q31" s="99">
        <f t="shared" si="39"/>
        <v>181336.22795999999</v>
      </c>
      <c r="R31" s="14">
        <f t="shared" si="40"/>
        <v>208101.455206896</v>
      </c>
      <c r="S31" s="79">
        <f t="shared" si="41"/>
        <v>32637.91</v>
      </c>
      <c r="T31" s="99">
        <f t="shared" si="42"/>
        <v>4817.3555160000005</v>
      </c>
      <c r="U31" s="59">
        <f t="shared" si="43"/>
        <v>37455.265515999999</v>
      </c>
      <c r="V31" s="83">
        <v>3.12</v>
      </c>
      <c r="W31" s="99">
        <f t="shared" si="44"/>
        <v>101830.2792</v>
      </c>
      <c r="X31" s="14">
        <f t="shared" si="45"/>
        <v>116860.42840992</v>
      </c>
      <c r="Y31" s="62"/>
      <c r="Z31" s="31">
        <f t="shared" si="31"/>
        <v>0</v>
      </c>
      <c r="AA31" s="14">
        <f t="shared" si="46"/>
        <v>0</v>
      </c>
      <c r="AB31" s="122"/>
      <c r="AD31" s="4"/>
      <c r="AF31" s="121"/>
      <c r="AG31" s="4"/>
    </row>
    <row r="32" spans="1:33" ht="30" x14ac:dyDescent="0.25">
      <c r="A32" s="6">
        <v>4.01</v>
      </c>
      <c r="B32" s="7" t="s">
        <v>64</v>
      </c>
      <c r="C32" s="41" t="s">
        <v>22</v>
      </c>
      <c r="D32" s="31">
        <v>33200</v>
      </c>
      <c r="E32" s="99">
        <f t="shared" si="33"/>
        <v>4299.4000000000005</v>
      </c>
      <c r="F32" s="59">
        <f t="shared" ref="F32:F40" si="47">+D32+E32</f>
        <v>37499.4</v>
      </c>
      <c r="G32" s="59">
        <v>139.54489999999998</v>
      </c>
      <c r="H32" s="99">
        <f t="shared" si="0"/>
        <v>4632890.68</v>
      </c>
      <c r="I32" s="76">
        <f t="shared" si="35"/>
        <v>5232850.0230599996</v>
      </c>
      <c r="J32" s="75"/>
      <c r="K32" s="14">
        <f t="shared" si="36"/>
        <v>0</v>
      </c>
      <c r="L32" s="62"/>
      <c r="M32" s="31">
        <v>32637.91</v>
      </c>
      <c r="N32" s="99">
        <f t="shared" si="37"/>
        <v>4817.3555160000005</v>
      </c>
      <c r="O32" s="8">
        <f t="shared" si="38"/>
        <v>37455.265515999999</v>
      </c>
      <c r="P32" s="8">
        <v>139.54490000000001</v>
      </c>
      <c r="Q32" s="99">
        <f t="shared" si="39"/>
        <v>4554453.8871590002</v>
      </c>
      <c r="R32" s="14">
        <f t="shared" si="40"/>
        <v>5226691.2809036691</v>
      </c>
      <c r="S32" s="79">
        <f t="shared" si="41"/>
        <v>32637.91</v>
      </c>
      <c r="T32" s="99">
        <f t="shared" si="42"/>
        <v>4817.3555160000005</v>
      </c>
      <c r="U32" s="59">
        <f t="shared" si="43"/>
        <v>37455.265515999999</v>
      </c>
      <c r="V32" s="83">
        <v>139.54</v>
      </c>
      <c r="W32" s="99">
        <f t="shared" si="44"/>
        <v>4554293.9613999994</v>
      </c>
      <c r="X32" s="14">
        <f t="shared" si="45"/>
        <v>5226507.7501026392</v>
      </c>
      <c r="Y32" s="62"/>
      <c r="Z32" s="31">
        <f t="shared" si="31"/>
        <v>0</v>
      </c>
      <c r="AA32" s="14">
        <f t="shared" si="46"/>
        <v>0</v>
      </c>
      <c r="AB32" s="122"/>
      <c r="AD32" s="4"/>
      <c r="AF32" s="121"/>
      <c r="AG32" s="4"/>
    </row>
    <row r="33" spans="1:33" ht="30" x14ac:dyDescent="0.25">
      <c r="A33" s="6">
        <v>4.0110000000000001</v>
      </c>
      <c r="B33" s="7" t="s">
        <v>65</v>
      </c>
      <c r="C33" s="41" t="s">
        <v>22</v>
      </c>
      <c r="D33" s="31">
        <v>14250</v>
      </c>
      <c r="E33" s="99">
        <f t="shared" si="33"/>
        <v>1845.375</v>
      </c>
      <c r="F33" s="59">
        <f t="shared" si="47"/>
        <v>16095.375</v>
      </c>
      <c r="G33" s="59">
        <v>37.415400000000005</v>
      </c>
      <c r="H33" s="99">
        <f t="shared" si="0"/>
        <v>533169.45000000007</v>
      </c>
      <c r="I33" s="76">
        <f t="shared" si="35"/>
        <v>602214.89377500012</v>
      </c>
      <c r="J33" s="75"/>
      <c r="K33" s="14">
        <f t="shared" si="36"/>
        <v>0</v>
      </c>
      <c r="L33" s="62"/>
      <c r="M33" s="31">
        <v>15481.37</v>
      </c>
      <c r="N33" s="99">
        <f t="shared" si="37"/>
        <v>2285.0502120000001</v>
      </c>
      <c r="O33" s="8">
        <f t="shared" si="38"/>
        <v>17766.420212000001</v>
      </c>
      <c r="P33" s="8">
        <v>37.415399999999998</v>
      </c>
      <c r="Q33" s="99">
        <f t="shared" si="39"/>
        <v>579241.651098</v>
      </c>
      <c r="R33" s="14">
        <f t="shared" si="40"/>
        <v>664737.71880006476</v>
      </c>
      <c r="S33" s="79">
        <f t="shared" si="41"/>
        <v>15481.37</v>
      </c>
      <c r="T33" s="99">
        <f t="shared" si="42"/>
        <v>2285.0502120000001</v>
      </c>
      <c r="U33" s="59">
        <f t="shared" si="43"/>
        <v>17766.420212000001</v>
      </c>
      <c r="V33" s="83">
        <v>34.81</v>
      </c>
      <c r="W33" s="99">
        <f t="shared" si="44"/>
        <v>538906.48970000003</v>
      </c>
      <c r="X33" s="14">
        <f t="shared" si="45"/>
        <v>618449.08757972007</v>
      </c>
      <c r="Y33" s="62"/>
      <c r="Z33" s="31">
        <f t="shared" si="31"/>
        <v>1671.0452120000009</v>
      </c>
      <c r="AA33" s="14">
        <f t="shared" si="46"/>
        <v>58169.083829720032</v>
      </c>
      <c r="AB33" s="122"/>
      <c r="AD33" s="4"/>
      <c r="AF33" s="121"/>
      <c r="AG33" s="4"/>
    </row>
    <row r="34" spans="1:33" ht="30" x14ac:dyDescent="0.25">
      <c r="A34" s="6">
        <v>4.0119999999999996</v>
      </c>
      <c r="B34" s="7" t="s">
        <v>66</v>
      </c>
      <c r="C34" s="41" t="s">
        <v>20</v>
      </c>
      <c r="D34" s="31">
        <v>8500</v>
      </c>
      <c r="E34" s="99">
        <f t="shared" si="33"/>
        <v>1100.75</v>
      </c>
      <c r="F34" s="59">
        <f t="shared" si="47"/>
        <v>9600.75</v>
      </c>
      <c r="G34" s="59">
        <v>122</v>
      </c>
      <c r="H34" s="99">
        <f t="shared" si="0"/>
        <v>1037000</v>
      </c>
      <c r="I34" s="76">
        <f t="shared" si="35"/>
        <v>1171291.5</v>
      </c>
      <c r="J34" s="75"/>
      <c r="K34" s="14">
        <f t="shared" si="36"/>
        <v>0</v>
      </c>
      <c r="L34" s="62"/>
      <c r="M34" s="31">
        <v>8500</v>
      </c>
      <c r="N34" s="99">
        <f t="shared" si="37"/>
        <v>1254.6000000000001</v>
      </c>
      <c r="O34" s="8">
        <f t="shared" si="38"/>
        <v>9754.6</v>
      </c>
      <c r="P34" s="8">
        <v>122</v>
      </c>
      <c r="Q34" s="99">
        <f t="shared" si="39"/>
        <v>1037000</v>
      </c>
      <c r="R34" s="14">
        <f t="shared" si="40"/>
        <v>1190061.2</v>
      </c>
      <c r="S34" s="79">
        <f t="shared" si="41"/>
        <v>8500</v>
      </c>
      <c r="T34" s="99">
        <f t="shared" si="42"/>
        <v>1254.6000000000001</v>
      </c>
      <c r="U34" s="59">
        <f t="shared" si="43"/>
        <v>9754.6</v>
      </c>
      <c r="V34" s="83">
        <v>120</v>
      </c>
      <c r="W34" s="99">
        <f t="shared" si="44"/>
        <v>1020000</v>
      </c>
      <c r="X34" s="14">
        <f t="shared" si="45"/>
        <v>1170552</v>
      </c>
      <c r="Y34" s="62"/>
      <c r="Z34" s="31">
        <f t="shared" si="31"/>
        <v>153.85000000000036</v>
      </c>
      <c r="AA34" s="14">
        <f t="shared" si="46"/>
        <v>18462.000000000044</v>
      </c>
      <c r="AB34" s="122"/>
      <c r="AD34" s="4"/>
      <c r="AF34" s="121"/>
      <c r="AG34" s="4"/>
    </row>
    <row r="35" spans="1:33" ht="30" x14ac:dyDescent="0.25">
      <c r="A35" s="6">
        <v>4.0129999999999999</v>
      </c>
      <c r="B35" s="7" t="s">
        <v>67</v>
      </c>
      <c r="C35" s="41" t="s">
        <v>4</v>
      </c>
      <c r="D35" s="31">
        <v>32000</v>
      </c>
      <c r="E35" s="99">
        <f t="shared" si="33"/>
        <v>4144</v>
      </c>
      <c r="F35" s="59">
        <f t="shared" si="47"/>
        <v>36144</v>
      </c>
      <c r="G35" s="59">
        <v>34.275999999999996</v>
      </c>
      <c r="H35" s="99">
        <f t="shared" si="0"/>
        <v>1096831.9999999998</v>
      </c>
      <c r="I35" s="76">
        <f t="shared" si="35"/>
        <v>1238871.7439999999</v>
      </c>
      <c r="J35" s="75"/>
      <c r="K35" s="14">
        <f t="shared" si="36"/>
        <v>0</v>
      </c>
      <c r="L35" s="62"/>
      <c r="M35" s="31">
        <v>31886.59</v>
      </c>
      <c r="N35" s="99">
        <f t="shared" si="37"/>
        <v>4706.4606840000006</v>
      </c>
      <c r="O35" s="8">
        <f t="shared" si="38"/>
        <v>36593.050684000002</v>
      </c>
      <c r="P35" s="8">
        <v>34.28</v>
      </c>
      <c r="Q35" s="99">
        <f t="shared" si="39"/>
        <v>1093072.3052000001</v>
      </c>
      <c r="R35" s="14">
        <f t="shared" si="40"/>
        <v>1254409.7774475201</v>
      </c>
      <c r="S35" s="79">
        <f t="shared" si="41"/>
        <v>31886.59</v>
      </c>
      <c r="T35" s="99">
        <f t="shared" si="42"/>
        <v>4706.4606840000006</v>
      </c>
      <c r="U35" s="59">
        <f t="shared" si="43"/>
        <v>36593.050684000002</v>
      </c>
      <c r="V35" s="83">
        <v>21.83</v>
      </c>
      <c r="W35" s="99">
        <f t="shared" si="44"/>
        <v>696084.25969999994</v>
      </c>
      <c r="X35" s="14">
        <f t="shared" si="45"/>
        <v>798826.29643172002</v>
      </c>
      <c r="Y35" s="62"/>
      <c r="Z35" s="31">
        <f t="shared" si="31"/>
        <v>449.05068400000164</v>
      </c>
      <c r="AA35" s="14">
        <f t="shared" si="46"/>
        <v>9802.7764317200345</v>
      </c>
      <c r="AB35" s="122"/>
      <c r="AD35" s="4"/>
      <c r="AF35" s="121"/>
      <c r="AG35" s="4"/>
    </row>
    <row r="36" spans="1:33" ht="40" x14ac:dyDescent="0.25">
      <c r="A36" s="6">
        <v>4.0140000000000002</v>
      </c>
      <c r="B36" s="7" t="s">
        <v>68</v>
      </c>
      <c r="C36" s="41" t="s">
        <v>22</v>
      </c>
      <c r="D36" s="31">
        <v>33200</v>
      </c>
      <c r="E36" s="99">
        <f t="shared" si="33"/>
        <v>4299.4000000000005</v>
      </c>
      <c r="F36" s="59">
        <f t="shared" si="47"/>
        <v>37499.4</v>
      </c>
      <c r="G36" s="59">
        <v>20.419999999999998</v>
      </c>
      <c r="H36" s="99">
        <f t="shared" si="0"/>
        <v>677943.99999999988</v>
      </c>
      <c r="I36" s="76">
        <f t="shared" si="35"/>
        <v>765737.74799999991</v>
      </c>
      <c r="J36" s="75"/>
      <c r="K36" s="14">
        <f t="shared" si="36"/>
        <v>0</v>
      </c>
      <c r="L36" s="62"/>
      <c r="M36" s="31">
        <v>24594.37</v>
      </c>
      <c r="N36" s="99">
        <f t="shared" si="37"/>
        <v>3630.1290119999999</v>
      </c>
      <c r="O36" s="8">
        <f t="shared" si="38"/>
        <v>28224.499012</v>
      </c>
      <c r="P36" s="8">
        <v>20.420000000000002</v>
      </c>
      <c r="Q36" s="99">
        <f t="shared" si="39"/>
        <v>502217.03539999999</v>
      </c>
      <c r="R36" s="14">
        <f t="shared" si="40"/>
        <v>576344.26982504001</v>
      </c>
      <c r="S36" s="79">
        <f t="shared" si="41"/>
        <v>24594.37</v>
      </c>
      <c r="T36" s="99">
        <f t="shared" si="42"/>
        <v>3630.1290119999999</v>
      </c>
      <c r="U36" s="59">
        <f t="shared" si="43"/>
        <v>28224.499012</v>
      </c>
      <c r="V36" s="83">
        <v>20.420000000000002</v>
      </c>
      <c r="W36" s="99">
        <f t="shared" si="44"/>
        <v>502217.03539999999</v>
      </c>
      <c r="X36" s="14">
        <f t="shared" si="45"/>
        <v>576344.26982504001</v>
      </c>
      <c r="Y36" s="62"/>
      <c r="Z36" s="31">
        <f t="shared" si="31"/>
        <v>0</v>
      </c>
      <c r="AA36" s="14">
        <f t="shared" si="46"/>
        <v>0</v>
      </c>
      <c r="AB36" s="122"/>
      <c r="AD36" s="4"/>
      <c r="AF36" s="121"/>
      <c r="AG36" s="4"/>
    </row>
    <row r="37" spans="1:33" ht="30" x14ac:dyDescent="0.25">
      <c r="A37" s="6">
        <v>4.016</v>
      </c>
      <c r="B37" s="7" t="s">
        <v>69</v>
      </c>
      <c r="C37" s="41" t="s">
        <v>22</v>
      </c>
      <c r="D37" s="31">
        <v>15200</v>
      </c>
      <c r="E37" s="99">
        <f t="shared" si="33"/>
        <v>1968.4</v>
      </c>
      <c r="F37" s="59">
        <f t="shared" si="47"/>
        <v>17168.400000000001</v>
      </c>
      <c r="G37" s="59">
        <v>45.599999999999994</v>
      </c>
      <c r="H37" s="99">
        <f t="shared" si="0"/>
        <v>693119.99999999988</v>
      </c>
      <c r="I37" s="76">
        <f t="shared" si="35"/>
        <v>782879.03999999992</v>
      </c>
      <c r="J37" s="75"/>
      <c r="K37" s="14">
        <f t="shared" si="36"/>
        <v>0</v>
      </c>
      <c r="L37" s="62"/>
      <c r="M37" s="31">
        <v>15481.37</v>
      </c>
      <c r="N37" s="99">
        <f t="shared" si="37"/>
        <v>2285.0502120000001</v>
      </c>
      <c r="O37" s="8">
        <f t="shared" si="38"/>
        <v>17766.420212000001</v>
      </c>
      <c r="P37" s="8">
        <v>45.6</v>
      </c>
      <c r="Q37" s="99">
        <f t="shared" si="39"/>
        <v>705950.47200000007</v>
      </c>
      <c r="R37" s="14">
        <f t="shared" si="40"/>
        <v>810148.76166720001</v>
      </c>
      <c r="S37" s="79">
        <f t="shared" si="41"/>
        <v>15481.37</v>
      </c>
      <c r="T37" s="99">
        <f t="shared" si="42"/>
        <v>2285.0502120000001</v>
      </c>
      <c r="U37" s="59">
        <f t="shared" si="43"/>
        <v>17766.420212000001</v>
      </c>
      <c r="V37" s="83">
        <v>45.6</v>
      </c>
      <c r="W37" s="99">
        <f t="shared" si="44"/>
        <v>705950.47200000007</v>
      </c>
      <c r="X37" s="14">
        <f t="shared" si="45"/>
        <v>810148.76166720001</v>
      </c>
      <c r="Y37" s="62"/>
      <c r="Z37" s="31">
        <f t="shared" si="31"/>
        <v>598.02021199999945</v>
      </c>
      <c r="AA37" s="14">
        <f t="shared" si="46"/>
        <v>27269.721667199974</v>
      </c>
      <c r="AB37" s="122"/>
      <c r="AD37" s="4"/>
      <c r="AF37" s="121"/>
      <c r="AG37" s="4"/>
    </row>
    <row r="38" spans="1:33" ht="20" x14ac:dyDescent="0.25">
      <c r="A38" s="6">
        <v>4.0170000000000003</v>
      </c>
      <c r="B38" s="7" t="s">
        <v>70</v>
      </c>
      <c r="C38" s="41" t="s">
        <v>22</v>
      </c>
      <c r="D38" s="31">
        <v>9000</v>
      </c>
      <c r="E38" s="99">
        <f t="shared" si="33"/>
        <v>1165.5</v>
      </c>
      <c r="F38" s="59">
        <f t="shared" si="47"/>
        <v>10165.5</v>
      </c>
      <c r="G38" s="59">
        <v>24</v>
      </c>
      <c r="H38" s="99">
        <f t="shared" si="0"/>
        <v>216000</v>
      </c>
      <c r="I38" s="76">
        <f t="shared" si="35"/>
        <v>243972</v>
      </c>
      <c r="J38" s="75"/>
      <c r="K38" s="14">
        <f t="shared" si="36"/>
        <v>0</v>
      </c>
      <c r="L38" s="62"/>
      <c r="M38" s="31">
        <v>8500</v>
      </c>
      <c r="N38" s="99">
        <f t="shared" si="37"/>
        <v>1254.6000000000001</v>
      </c>
      <c r="O38" s="8">
        <f t="shared" si="38"/>
        <v>9754.6</v>
      </c>
      <c r="P38" s="8">
        <v>24</v>
      </c>
      <c r="Q38" s="99">
        <f t="shared" si="39"/>
        <v>204000</v>
      </c>
      <c r="R38" s="14">
        <f t="shared" si="40"/>
        <v>234110.40000000002</v>
      </c>
      <c r="S38" s="79">
        <f t="shared" si="41"/>
        <v>8500</v>
      </c>
      <c r="T38" s="99">
        <f t="shared" si="42"/>
        <v>1254.6000000000001</v>
      </c>
      <c r="U38" s="59">
        <f t="shared" si="43"/>
        <v>9754.6</v>
      </c>
      <c r="V38" s="83">
        <v>24</v>
      </c>
      <c r="W38" s="99">
        <f t="shared" si="44"/>
        <v>204000</v>
      </c>
      <c r="X38" s="14">
        <f t="shared" si="45"/>
        <v>234110.40000000002</v>
      </c>
      <c r="Y38" s="62"/>
      <c r="Z38" s="31">
        <f t="shared" si="31"/>
        <v>0</v>
      </c>
      <c r="AA38" s="14">
        <f t="shared" si="46"/>
        <v>0</v>
      </c>
      <c r="AB38" s="122"/>
      <c r="AD38" s="4"/>
      <c r="AF38" s="121"/>
      <c r="AG38" s="4"/>
    </row>
    <row r="39" spans="1:33" ht="20" x14ac:dyDescent="0.25">
      <c r="A39" s="6">
        <v>4.0190000000000001</v>
      </c>
      <c r="B39" s="7" t="s">
        <v>71</v>
      </c>
      <c r="C39" s="41" t="s">
        <v>4</v>
      </c>
      <c r="D39" s="31">
        <v>15500</v>
      </c>
      <c r="E39" s="99">
        <f t="shared" si="33"/>
        <v>2007.25</v>
      </c>
      <c r="F39" s="59">
        <f t="shared" si="47"/>
        <v>17507.25</v>
      </c>
      <c r="G39" s="59">
        <v>254.28999999999996</v>
      </c>
      <c r="H39" s="99">
        <f t="shared" si="0"/>
        <v>3941494.9999999995</v>
      </c>
      <c r="I39" s="76">
        <f t="shared" si="35"/>
        <v>4451918.6024999991</v>
      </c>
      <c r="J39" s="75"/>
      <c r="K39" s="14">
        <f t="shared" si="36"/>
        <v>0</v>
      </c>
      <c r="L39" s="62"/>
      <c r="M39" s="31">
        <v>16556</v>
      </c>
      <c r="N39" s="99">
        <f t="shared" si="37"/>
        <v>2443.6656000000003</v>
      </c>
      <c r="O39" s="8">
        <f t="shared" si="38"/>
        <v>18999.6656</v>
      </c>
      <c r="P39" s="8">
        <v>254.29</v>
      </c>
      <c r="Q39" s="99">
        <f t="shared" si="39"/>
        <v>4210025.24</v>
      </c>
      <c r="R39" s="14">
        <f t="shared" si="40"/>
        <v>4831424.9654240003</v>
      </c>
      <c r="S39" s="79">
        <f t="shared" si="41"/>
        <v>16556</v>
      </c>
      <c r="T39" s="99">
        <f t="shared" si="42"/>
        <v>2443.6656000000003</v>
      </c>
      <c r="U39" s="59">
        <f t="shared" si="43"/>
        <v>18999.6656</v>
      </c>
      <c r="V39" s="83">
        <v>254.29000000000002</v>
      </c>
      <c r="W39" s="99">
        <f t="shared" si="44"/>
        <v>4210025.24</v>
      </c>
      <c r="X39" s="14">
        <f t="shared" si="45"/>
        <v>4831424.9654240003</v>
      </c>
      <c r="Y39" s="62"/>
      <c r="Z39" s="31">
        <f t="shared" si="31"/>
        <v>1492.4156000000003</v>
      </c>
      <c r="AA39" s="14">
        <f t="shared" si="46"/>
        <v>379506.36292400007</v>
      </c>
      <c r="AB39" s="122"/>
      <c r="AD39" s="4"/>
      <c r="AF39" s="121"/>
      <c r="AG39" s="4"/>
    </row>
    <row r="40" spans="1:33" ht="13.5" x14ac:dyDescent="0.25">
      <c r="A40" s="6">
        <v>4.0199999999999996</v>
      </c>
      <c r="B40" s="7" t="s">
        <v>72</v>
      </c>
      <c r="C40" s="41" t="s">
        <v>4</v>
      </c>
      <c r="D40" s="31">
        <v>1500</v>
      </c>
      <c r="E40" s="99">
        <f t="shared" si="33"/>
        <v>194.25</v>
      </c>
      <c r="F40" s="59">
        <f t="shared" si="47"/>
        <v>1694.25</v>
      </c>
      <c r="G40" s="59">
        <v>681.55628133999994</v>
      </c>
      <c r="H40" s="99">
        <f t="shared" si="0"/>
        <v>1022334.4220099999</v>
      </c>
      <c r="I40" s="76">
        <f t="shared" si="35"/>
        <v>1154726.729660295</v>
      </c>
      <c r="J40" s="75"/>
      <c r="K40" s="14">
        <f t="shared" si="36"/>
        <v>0</v>
      </c>
      <c r="L40" s="62"/>
      <c r="M40" s="31">
        <v>8768.7099999999991</v>
      </c>
      <c r="N40" s="99">
        <f t="shared" si="37"/>
        <v>1294.2615960000001</v>
      </c>
      <c r="O40" s="8">
        <f t="shared" si="38"/>
        <v>10062.971595999999</v>
      </c>
      <c r="P40" s="8">
        <v>681.55628134000006</v>
      </c>
      <c r="Q40" s="99">
        <f t="shared" si="39"/>
        <v>5976369.3797488715</v>
      </c>
      <c r="R40" s="14">
        <f t="shared" si="40"/>
        <v>6858481.500199805</v>
      </c>
      <c r="S40" s="79">
        <f t="shared" si="41"/>
        <v>8768.7099999999991</v>
      </c>
      <c r="T40" s="99">
        <f t="shared" si="42"/>
        <v>1294.2615960000001</v>
      </c>
      <c r="U40" s="59">
        <f t="shared" si="43"/>
        <v>10062.971595999999</v>
      </c>
      <c r="V40" s="83">
        <v>681.56</v>
      </c>
      <c r="W40" s="99">
        <f t="shared" si="44"/>
        <v>5976401.9875999987</v>
      </c>
      <c r="X40" s="14">
        <f t="shared" si="45"/>
        <v>6858518.9209697591</v>
      </c>
      <c r="Y40" s="62"/>
      <c r="Z40" s="31">
        <f t="shared" si="31"/>
        <v>8368.7215959999994</v>
      </c>
      <c r="AA40" s="14">
        <f t="shared" si="46"/>
        <v>5703785.8909697589</v>
      </c>
      <c r="AB40" s="122"/>
      <c r="AD40" s="4"/>
      <c r="AF40" s="121"/>
      <c r="AG40" s="4"/>
    </row>
    <row r="41" spans="1:33" ht="11.5" customHeight="1" x14ac:dyDescent="0.25">
      <c r="A41" s="265" t="s">
        <v>73</v>
      </c>
      <c r="B41" s="266"/>
      <c r="C41" s="267"/>
      <c r="D41" s="32"/>
      <c r="E41" s="66"/>
      <c r="F41" s="66"/>
      <c r="G41" s="18"/>
      <c r="H41" s="142"/>
      <c r="I41" s="33"/>
      <c r="J41" s="34"/>
      <c r="K41" s="33"/>
      <c r="L41" s="64"/>
      <c r="M41" s="67"/>
      <c r="N41" s="66"/>
      <c r="O41" s="66"/>
      <c r="P41" s="66"/>
      <c r="Q41" s="66"/>
      <c r="R41" s="33"/>
      <c r="S41" s="32"/>
      <c r="T41" s="66"/>
      <c r="U41" s="66"/>
      <c r="V41" s="66"/>
      <c r="W41" s="66"/>
      <c r="X41" s="33"/>
      <c r="Y41" s="64"/>
      <c r="Z41" s="67"/>
      <c r="AA41" s="110"/>
      <c r="AB41" s="122"/>
      <c r="AD41" s="4"/>
      <c r="AF41" s="123"/>
      <c r="AG41" s="4"/>
    </row>
    <row r="42" spans="1:33" ht="40" x14ac:dyDescent="0.25">
      <c r="A42" s="6">
        <v>5.0010000000000003</v>
      </c>
      <c r="B42" s="7" t="s">
        <v>74</v>
      </c>
      <c r="C42" s="41" t="s">
        <v>4</v>
      </c>
      <c r="D42" s="31">
        <v>32000</v>
      </c>
      <c r="E42" s="99">
        <f t="shared" si="33"/>
        <v>4144</v>
      </c>
      <c r="F42" s="59">
        <f t="shared" ref="F42:F44" si="48">+D42+E42</f>
        <v>36144</v>
      </c>
      <c r="G42" s="59">
        <v>429.54799999999994</v>
      </c>
      <c r="H42" s="99">
        <f t="shared" si="0"/>
        <v>13745535.999999998</v>
      </c>
      <c r="I42" s="76">
        <f t="shared" si="35"/>
        <v>15525582.911999999</v>
      </c>
      <c r="J42" s="75"/>
      <c r="K42" s="14">
        <f>+F42*J42</f>
        <v>0</v>
      </c>
      <c r="L42" s="62"/>
      <c r="M42" s="31">
        <v>34000</v>
      </c>
      <c r="N42" s="99">
        <f t="shared" si="37"/>
        <v>5018.4000000000005</v>
      </c>
      <c r="O42" s="8">
        <f t="shared" ref="O42" si="49">+M42+N42</f>
        <v>39018.400000000001</v>
      </c>
      <c r="P42" s="8">
        <v>442.5</v>
      </c>
      <c r="Q42" s="99">
        <f>+M42*P42</f>
        <v>15045000</v>
      </c>
      <c r="R42" s="14">
        <f>+O42*P42</f>
        <v>17265642</v>
      </c>
      <c r="S42" s="79">
        <f>+M42</f>
        <v>34000</v>
      </c>
      <c r="T42" s="99">
        <f>+S42*14.76%</f>
        <v>5018.4000000000005</v>
      </c>
      <c r="U42" s="59">
        <f>+S42+T42</f>
        <v>39018.400000000001</v>
      </c>
      <c r="V42" s="83">
        <v>428.81</v>
      </c>
      <c r="W42" s="99">
        <f>+S42*V42</f>
        <v>14579540</v>
      </c>
      <c r="X42" s="14">
        <f>+U42*V42</f>
        <v>16731480.104</v>
      </c>
      <c r="Y42" s="62"/>
      <c r="Z42" s="31">
        <f>IF(U42&lt;=F42,,U42-F42)</f>
        <v>2874.4000000000015</v>
      </c>
      <c r="AA42" s="14">
        <f t="shared" ref="AA42" si="50">+V42*Z42</f>
        <v>1232571.4640000006</v>
      </c>
      <c r="AB42" s="122"/>
      <c r="AD42" s="4"/>
      <c r="AF42" s="121"/>
      <c r="AG42" s="4"/>
    </row>
    <row r="43" spans="1:33" ht="13.5" x14ac:dyDescent="0.25">
      <c r="A43" s="6">
        <v>5.0019999999999998</v>
      </c>
      <c r="B43" s="7" t="s">
        <v>75</v>
      </c>
      <c r="C43" s="41" t="s">
        <v>6</v>
      </c>
      <c r="D43" s="31">
        <v>600</v>
      </c>
      <c r="E43" s="99">
        <f t="shared" si="33"/>
        <v>77.7</v>
      </c>
      <c r="F43" s="59">
        <f t="shared" si="48"/>
        <v>677.7</v>
      </c>
      <c r="G43" s="59">
        <v>987.73920000000044</v>
      </c>
      <c r="H43" s="99">
        <f t="shared" si="0"/>
        <v>592643.52000000025</v>
      </c>
      <c r="I43" s="76">
        <f t="shared" si="35"/>
        <v>669390.85584000032</v>
      </c>
      <c r="J43" s="75"/>
      <c r="K43" s="14">
        <f t="shared" ref="K43:K44" si="51">+F43*J43</f>
        <v>0</v>
      </c>
      <c r="L43" s="62"/>
      <c r="M43" s="31">
        <v>576.98</v>
      </c>
      <c r="N43" s="99">
        <f t="shared" si="37"/>
        <v>85.162248000000005</v>
      </c>
      <c r="O43" s="8">
        <f t="shared" ref="O43:O44" si="52">+M43+N43</f>
        <v>662.142248</v>
      </c>
      <c r="P43" s="8">
        <v>855.4</v>
      </c>
      <c r="Q43" s="8">
        <v>493548.69199999998</v>
      </c>
      <c r="R43" s="14">
        <v>566396.47893919994</v>
      </c>
      <c r="S43" s="79">
        <f t="shared" ref="S43:S44" si="53">+M43</f>
        <v>576.98</v>
      </c>
      <c r="T43" s="99">
        <f t="shared" ref="T43:T96" si="54">+S43*14.76%</f>
        <v>85.162248000000005</v>
      </c>
      <c r="U43" s="59">
        <f t="shared" ref="U43:U96" si="55">+S43+T43</f>
        <v>662.142248</v>
      </c>
      <c r="V43" s="83">
        <v>812.92</v>
      </c>
      <c r="W43" s="99">
        <f t="shared" ref="W43:W96" si="56">+S43*V43</f>
        <v>469038.58159999998</v>
      </c>
      <c r="X43" s="14">
        <f t="shared" ref="X43:X96" si="57">+U43*V43</f>
        <v>538268.67624415993</v>
      </c>
      <c r="Y43" s="62"/>
      <c r="Z43" s="31">
        <f>IF(U43&lt;=F43,,U43-F43)</f>
        <v>0</v>
      </c>
      <c r="AA43" s="14">
        <f t="shared" ref="AA43:AA67" si="58">+V43*Z43</f>
        <v>0</v>
      </c>
      <c r="AB43" s="122"/>
      <c r="AD43" s="4"/>
      <c r="AF43" s="121"/>
      <c r="AG43" s="4"/>
    </row>
    <row r="44" spans="1:33" ht="13.5" x14ac:dyDescent="0.25">
      <c r="A44" s="6">
        <v>5.0030000000000001</v>
      </c>
      <c r="B44" s="7" t="s">
        <v>76</v>
      </c>
      <c r="C44" s="41" t="s">
        <v>6</v>
      </c>
      <c r="D44" s="31">
        <v>600</v>
      </c>
      <c r="E44" s="99">
        <f t="shared" si="33"/>
        <v>77.7</v>
      </c>
      <c r="F44" s="59">
        <f t="shared" si="48"/>
        <v>677.7</v>
      </c>
      <c r="G44" s="59">
        <v>1129.943</v>
      </c>
      <c r="H44" s="99">
        <f t="shared" si="0"/>
        <v>677965.8</v>
      </c>
      <c r="I44" s="76">
        <f t="shared" si="35"/>
        <v>765762.37109999999</v>
      </c>
      <c r="J44" s="75"/>
      <c r="K44" s="14">
        <f t="shared" si="51"/>
        <v>0</v>
      </c>
      <c r="L44" s="62"/>
      <c r="M44" s="31">
        <v>637.09</v>
      </c>
      <c r="N44" s="99">
        <f t="shared" si="37"/>
        <v>94.034484000000006</v>
      </c>
      <c r="O44" s="8">
        <f t="shared" si="52"/>
        <v>731.12448400000005</v>
      </c>
      <c r="P44" s="8">
        <v>1877.18</v>
      </c>
      <c r="Q44" s="8">
        <v>1195932.6062</v>
      </c>
      <c r="R44" s="14">
        <v>1372452.2588751202</v>
      </c>
      <c r="S44" s="79">
        <f t="shared" si="53"/>
        <v>637.09</v>
      </c>
      <c r="T44" s="99">
        <f t="shared" si="54"/>
        <v>94.034484000000006</v>
      </c>
      <c r="U44" s="59">
        <f t="shared" si="55"/>
        <v>731.12448400000005</v>
      </c>
      <c r="V44" s="83">
        <v>1129.94</v>
      </c>
      <c r="W44" s="99">
        <f t="shared" si="56"/>
        <v>719873.47460000007</v>
      </c>
      <c r="X44" s="14">
        <f t="shared" si="57"/>
        <v>826126.79945096013</v>
      </c>
      <c r="Y44" s="62"/>
      <c r="Z44" s="31">
        <f>IF(U44&lt;=F44,,U44-F44)</f>
        <v>53.424484000000007</v>
      </c>
      <c r="AA44" s="14">
        <f t="shared" si="58"/>
        <v>60366.461450960007</v>
      </c>
      <c r="AB44" s="122"/>
      <c r="AD44" s="4"/>
      <c r="AF44" s="121"/>
      <c r="AG44" s="4"/>
    </row>
    <row r="45" spans="1:33" ht="11.5" customHeight="1" x14ac:dyDescent="0.25">
      <c r="A45" s="260" t="s">
        <v>77</v>
      </c>
      <c r="B45" s="261"/>
      <c r="C45" s="268"/>
      <c r="D45" s="32"/>
      <c r="E45" s="66"/>
      <c r="F45" s="66"/>
      <c r="G45" s="18"/>
      <c r="H45" s="142"/>
      <c r="I45" s="33"/>
      <c r="J45" s="34"/>
      <c r="K45" s="33"/>
      <c r="L45" s="64"/>
      <c r="M45" s="67"/>
      <c r="N45" s="109"/>
      <c r="O45" s="109"/>
      <c r="P45" s="109"/>
      <c r="Q45" s="109"/>
      <c r="R45" s="110"/>
      <c r="S45" s="32"/>
      <c r="T45" s="66"/>
      <c r="U45" s="18"/>
      <c r="V45" s="66"/>
      <c r="W45" s="66"/>
      <c r="X45" s="42"/>
      <c r="Y45" s="64"/>
      <c r="Z45" s="129"/>
      <c r="AA45" s="130"/>
      <c r="AB45" s="122"/>
      <c r="AD45" s="4"/>
      <c r="AF45" s="123"/>
      <c r="AG45" s="4"/>
    </row>
    <row r="46" spans="1:33" ht="30" x14ac:dyDescent="0.25">
      <c r="A46" s="6">
        <v>6.0039999999999996</v>
      </c>
      <c r="B46" s="7" t="s">
        <v>78</v>
      </c>
      <c r="C46" s="41" t="s">
        <v>22</v>
      </c>
      <c r="D46" s="31">
        <v>16800</v>
      </c>
      <c r="E46" s="99">
        <f t="shared" si="33"/>
        <v>2175.6</v>
      </c>
      <c r="F46" s="59">
        <f t="shared" ref="F46" si="59">+D46+E46</f>
        <v>18975.599999999999</v>
      </c>
      <c r="G46" s="59">
        <v>122.1</v>
      </c>
      <c r="H46" s="99">
        <f t="shared" si="0"/>
        <v>2051280</v>
      </c>
      <c r="I46" s="76">
        <f t="shared" si="35"/>
        <v>2316920.7599999998</v>
      </c>
      <c r="J46" s="75"/>
      <c r="K46" s="14">
        <f>+F46*J46</f>
        <v>0</v>
      </c>
      <c r="L46" s="62"/>
      <c r="M46" s="31">
        <v>28200</v>
      </c>
      <c r="N46" s="99">
        <f t="shared" si="37"/>
        <v>4162.3200000000006</v>
      </c>
      <c r="O46" s="8">
        <f t="shared" ref="O46" si="60">+M46+N46</f>
        <v>32362.32</v>
      </c>
      <c r="P46" s="8">
        <v>122.1</v>
      </c>
      <c r="Q46" s="99">
        <f>+M46*P46</f>
        <v>3443220</v>
      </c>
      <c r="R46" s="14">
        <f>+O46*P46</f>
        <v>3951439.2719999999</v>
      </c>
      <c r="S46" s="79">
        <f>+M46</f>
        <v>28200</v>
      </c>
      <c r="T46" s="99">
        <f t="shared" si="54"/>
        <v>4162.3200000000006</v>
      </c>
      <c r="U46" s="59">
        <f t="shared" si="55"/>
        <v>32362.32</v>
      </c>
      <c r="V46" s="83">
        <v>13.83</v>
      </c>
      <c r="W46" s="99">
        <f t="shared" si="56"/>
        <v>390006</v>
      </c>
      <c r="X46" s="14">
        <f t="shared" si="57"/>
        <v>447570.88559999998</v>
      </c>
      <c r="Y46" s="62"/>
      <c r="Z46" s="31">
        <f t="shared" ref="Z46:Z67" si="61">IF(U46&lt;=F46,,U46-F46)</f>
        <v>13386.720000000001</v>
      </c>
      <c r="AA46" s="14">
        <f t="shared" si="58"/>
        <v>185138.33760000003</v>
      </c>
      <c r="AB46" s="122"/>
      <c r="AD46" s="4"/>
      <c r="AF46" s="124"/>
      <c r="AG46" s="4"/>
    </row>
    <row r="47" spans="1:33" ht="20" x14ac:dyDescent="0.25">
      <c r="A47" s="6">
        <v>6.0060000000000002</v>
      </c>
      <c r="B47" s="7" t="s">
        <v>79</v>
      </c>
      <c r="C47" s="41" t="s">
        <v>22</v>
      </c>
      <c r="D47" s="31">
        <v>9000</v>
      </c>
      <c r="E47" s="99">
        <f t="shared" si="33"/>
        <v>1165.5</v>
      </c>
      <c r="F47" s="59">
        <f t="shared" ref="F47:F50" si="62">+D47+E47</f>
        <v>10165.5</v>
      </c>
      <c r="G47" s="59">
        <v>8.5</v>
      </c>
      <c r="H47" s="99">
        <f t="shared" si="0"/>
        <v>76500</v>
      </c>
      <c r="I47" s="76">
        <f t="shared" si="35"/>
        <v>86406.75</v>
      </c>
      <c r="J47" s="75"/>
      <c r="K47" s="14">
        <f t="shared" ref="K47:K87" si="63">+F47*J47</f>
        <v>0</v>
      </c>
      <c r="L47" s="62"/>
      <c r="M47" s="31">
        <v>18360</v>
      </c>
      <c r="N47" s="99">
        <f t="shared" si="37"/>
        <v>2709.9360000000001</v>
      </c>
      <c r="O47" s="8">
        <f t="shared" ref="O47:O67" si="64">+M47+N47</f>
        <v>21069.936000000002</v>
      </c>
      <c r="P47" s="8">
        <v>8.5</v>
      </c>
      <c r="Q47" s="99">
        <f t="shared" ref="Q47:Q67" si="65">+M47*P47</f>
        <v>156060</v>
      </c>
      <c r="R47" s="14">
        <f t="shared" ref="R47:R67" si="66">+O47*P47</f>
        <v>179094.45600000001</v>
      </c>
      <c r="S47" s="79">
        <f t="shared" ref="S47:S67" si="67">+M47</f>
        <v>18360</v>
      </c>
      <c r="T47" s="99">
        <f t="shared" si="54"/>
        <v>2709.9360000000001</v>
      </c>
      <c r="U47" s="59">
        <f t="shared" si="55"/>
        <v>21069.936000000002</v>
      </c>
      <c r="V47" s="83">
        <v>8.5</v>
      </c>
      <c r="W47" s="99">
        <f t="shared" si="56"/>
        <v>156060</v>
      </c>
      <c r="X47" s="14">
        <f t="shared" si="57"/>
        <v>179094.45600000001</v>
      </c>
      <c r="Y47" s="62"/>
      <c r="Z47" s="31">
        <f t="shared" si="61"/>
        <v>10904.436000000002</v>
      </c>
      <c r="AA47" s="14">
        <f t="shared" si="58"/>
        <v>92687.706000000006</v>
      </c>
      <c r="AB47" s="122"/>
      <c r="AD47" s="4"/>
      <c r="AF47" s="124"/>
      <c r="AG47" s="4"/>
    </row>
    <row r="48" spans="1:33" ht="20" x14ac:dyDescent="0.25">
      <c r="A48" s="6">
        <v>6.0069999999999997</v>
      </c>
      <c r="B48" s="7" t="s">
        <v>80</v>
      </c>
      <c r="C48" s="41" t="s">
        <v>22</v>
      </c>
      <c r="D48" s="31">
        <v>8000</v>
      </c>
      <c r="E48" s="99">
        <f t="shared" si="33"/>
        <v>1036</v>
      </c>
      <c r="F48" s="59">
        <f t="shared" si="62"/>
        <v>9036</v>
      </c>
      <c r="G48" s="59">
        <v>23.03</v>
      </c>
      <c r="H48" s="99">
        <f t="shared" si="0"/>
        <v>184240</v>
      </c>
      <c r="I48" s="76">
        <f t="shared" si="35"/>
        <v>208099.08000000002</v>
      </c>
      <c r="J48" s="75"/>
      <c r="K48" s="14">
        <f t="shared" si="63"/>
        <v>0</v>
      </c>
      <c r="L48" s="62"/>
      <c r="M48" s="31">
        <v>8160</v>
      </c>
      <c r="N48" s="99">
        <f t="shared" si="37"/>
        <v>1204.4160000000002</v>
      </c>
      <c r="O48" s="8">
        <f t="shared" si="64"/>
        <v>9364.4160000000011</v>
      </c>
      <c r="P48" s="8">
        <v>23.03</v>
      </c>
      <c r="Q48" s="99">
        <f t="shared" si="65"/>
        <v>187924.80000000002</v>
      </c>
      <c r="R48" s="14">
        <f t="shared" si="66"/>
        <v>215662.50048000005</v>
      </c>
      <c r="S48" s="79">
        <f t="shared" si="67"/>
        <v>8160</v>
      </c>
      <c r="T48" s="99">
        <f t="shared" si="54"/>
        <v>1204.4160000000002</v>
      </c>
      <c r="U48" s="59">
        <f t="shared" si="55"/>
        <v>9364.4160000000011</v>
      </c>
      <c r="V48" s="83">
        <v>23</v>
      </c>
      <c r="W48" s="99">
        <f t="shared" si="56"/>
        <v>187680</v>
      </c>
      <c r="X48" s="14">
        <f t="shared" si="57"/>
        <v>215381.56800000003</v>
      </c>
      <c r="Y48" s="62"/>
      <c r="Z48" s="31">
        <f t="shared" si="61"/>
        <v>328.41600000000108</v>
      </c>
      <c r="AA48" s="14">
        <f t="shared" si="58"/>
        <v>7553.5680000000248</v>
      </c>
      <c r="AB48" s="122"/>
      <c r="AD48" s="4"/>
      <c r="AF48" s="124"/>
      <c r="AG48" s="4"/>
    </row>
    <row r="49" spans="1:33" ht="20" x14ac:dyDescent="0.25">
      <c r="A49" s="6">
        <v>6.008</v>
      </c>
      <c r="B49" s="7" t="s">
        <v>81</v>
      </c>
      <c r="C49" s="41" t="s">
        <v>22</v>
      </c>
      <c r="D49" s="31">
        <v>8000</v>
      </c>
      <c r="E49" s="99">
        <f t="shared" si="33"/>
        <v>1036</v>
      </c>
      <c r="F49" s="59">
        <f t="shared" si="62"/>
        <v>9036</v>
      </c>
      <c r="G49" s="59">
        <v>20</v>
      </c>
      <c r="H49" s="99">
        <f t="shared" si="0"/>
        <v>160000</v>
      </c>
      <c r="I49" s="76">
        <f t="shared" si="35"/>
        <v>180720</v>
      </c>
      <c r="J49" s="75"/>
      <c r="K49" s="14">
        <f t="shared" si="63"/>
        <v>0</v>
      </c>
      <c r="L49" s="62"/>
      <c r="M49" s="31">
        <v>6960</v>
      </c>
      <c r="N49" s="99">
        <f t="shared" si="37"/>
        <v>1027.296</v>
      </c>
      <c r="O49" s="8">
        <f t="shared" si="64"/>
        <v>7987.2960000000003</v>
      </c>
      <c r="P49" s="8">
        <v>20</v>
      </c>
      <c r="Q49" s="99">
        <f t="shared" si="65"/>
        <v>139200</v>
      </c>
      <c r="R49" s="14">
        <f t="shared" si="66"/>
        <v>159745.92000000001</v>
      </c>
      <c r="S49" s="79">
        <f t="shared" si="67"/>
        <v>6960</v>
      </c>
      <c r="T49" s="99">
        <f t="shared" si="54"/>
        <v>1027.296</v>
      </c>
      <c r="U49" s="59">
        <f t="shared" si="55"/>
        <v>7987.2960000000003</v>
      </c>
      <c r="V49" s="83">
        <v>20</v>
      </c>
      <c r="W49" s="99">
        <f t="shared" si="56"/>
        <v>139200</v>
      </c>
      <c r="X49" s="14">
        <f t="shared" si="57"/>
        <v>159745.92000000001</v>
      </c>
      <c r="Y49" s="62"/>
      <c r="Z49" s="31">
        <f t="shared" si="61"/>
        <v>0</v>
      </c>
      <c r="AA49" s="14">
        <f t="shared" si="58"/>
        <v>0</v>
      </c>
      <c r="AB49" s="122"/>
      <c r="AD49" s="4"/>
      <c r="AF49" s="124"/>
      <c r="AG49" s="4"/>
    </row>
    <row r="50" spans="1:33" ht="30" x14ac:dyDescent="0.25">
      <c r="A50" s="6">
        <v>6.0090000000000003</v>
      </c>
      <c r="B50" s="7" t="s">
        <v>82</v>
      </c>
      <c r="C50" s="41" t="s">
        <v>20</v>
      </c>
      <c r="D50" s="31">
        <v>45000</v>
      </c>
      <c r="E50" s="99">
        <f t="shared" si="33"/>
        <v>5827.5</v>
      </c>
      <c r="F50" s="59">
        <f t="shared" si="62"/>
        <v>50827.5</v>
      </c>
      <c r="G50" s="59">
        <v>28</v>
      </c>
      <c r="H50" s="99">
        <f t="shared" si="0"/>
        <v>1260000</v>
      </c>
      <c r="I50" s="76">
        <f t="shared" si="35"/>
        <v>1423170</v>
      </c>
      <c r="J50" s="75"/>
      <c r="K50" s="14">
        <f t="shared" si="63"/>
        <v>0</v>
      </c>
      <c r="L50" s="62"/>
      <c r="M50" s="31">
        <v>40000</v>
      </c>
      <c r="N50" s="99">
        <f t="shared" si="37"/>
        <v>5904</v>
      </c>
      <c r="O50" s="8">
        <f t="shared" si="64"/>
        <v>45904</v>
      </c>
      <c r="P50" s="8">
        <v>28</v>
      </c>
      <c r="Q50" s="99">
        <f t="shared" si="65"/>
        <v>1120000</v>
      </c>
      <c r="R50" s="14">
        <f t="shared" si="66"/>
        <v>1285312</v>
      </c>
      <c r="S50" s="79">
        <f t="shared" si="67"/>
        <v>40000</v>
      </c>
      <c r="T50" s="99">
        <f t="shared" si="54"/>
        <v>5904</v>
      </c>
      <c r="U50" s="59">
        <f t="shared" si="55"/>
        <v>45904</v>
      </c>
      <c r="V50" s="83">
        <v>28</v>
      </c>
      <c r="W50" s="99">
        <f t="shared" si="56"/>
        <v>1120000</v>
      </c>
      <c r="X50" s="14">
        <f t="shared" si="57"/>
        <v>1285312</v>
      </c>
      <c r="Y50" s="62"/>
      <c r="Z50" s="31">
        <f t="shared" si="61"/>
        <v>0</v>
      </c>
      <c r="AA50" s="14">
        <f t="shared" si="58"/>
        <v>0</v>
      </c>
      <c r="AB50" s="122"/>
      <c r="AD50" s="4"/>
      <c r="AF50" s="124"/>
      <c r="AG50" s="4"/>
    </row>
    <row r="51" spans="1:33" ht="20" x14ac:dyDescent="0.25">
      <c r="A51" s="6">
        <v>6.01</v>
      </c>
      <c r="B51" s="7" t="s">
        <v>83</v>
      </c>
      <c r="C51" s="41" t="s">
        <v>20</v>
      </c>
      <c r="D51" s="31">
        <v>130000</v>
      </c>
      <c r="E51" s="99">
        <f t="shared" si="33"/>
        <v>16835</v>
      </c>
      <c r="F51" s="59">
        <f t="shared" ref="F51:F67" si="68">+D51+E51</f>
        <v>146835</v>
      </c>
      <c r="G51" s="59">
        <v>3</v>
      </c>
      <c r="H51" s="99">
        <f t="shared" si="0"/>
        <v>390000</v>
      </c>
      <c r="I51" s="76">
        <f t="shared" si="35"/>
        <v>440505</v>
      </c>
      <c r="J51" s="75"/>
      <c r="K51" s="14">
        <f t="shared" si="63"/>
        <v>0</v>
      </c>
      <c r="L51" s="62"/>
      <c r="M51" s="31">
        <v>76800</v>
      </c>
      <c r="N51" s="99">
        <f t="shared" si="37"/>
        <v>11335.68</v>
      </c>
      <c r="O51" s="8">
        <f t="shared" si="64"/>
        <v>88135.679999999993</v>
      </c>
      <c r="P51" s="8">
        <v>3</v>
      </c>
      <c r="Q51" s="99">
        <f t="shared" si="65"/>
        <v>230400</v>
      </c>
      <c r="R51" s="14">
        <f t="shared" si="66"/>
        <v>264407.03999999998</v>
      </c>
      <c r="S51" s="79">
        <f t="shared" si="67"/>
        <v>76800</v>
      </c>
      <c r="T51" s="99">
        <f t="shared" si="54"/>
        <v>11335.68</v>
      </c>
      <c r="U51" s="59">
        <f t="shared" si="55"/>
        <v>88135.679999999993</v>
      </c>
      <c r="V51" s="83">
        <v>3</v>
      </c>
      <c r="W51" s="99">
        <f t="shared" si="56"/>
        <v>230400</v>
      </c>
      <c r="X51" s="14">
        <f t="shared" si="57"/>
        <v>264407.03999999998</v>
      </c>
      <c r="Y51" s="62"/>
      <c r="Z51" s="31">
        <f t="shared" si="61"/>
        <v>0</v>
      </c>
      <c r="AA51" s="14">
        <f t="shared" si="58"/>
        <v>0</v>
      </c>
      <c r="AB51" s="122"/>
      <c r="AD51" s="4"/>
      <c r="AF51" s="124"/>
      <c r="AG51" s="4"/>
    </row>
    <row r="52" spans="1:33" ht="20" x14ac:dyDescent="0.25">
      <c r="A52" s="6">
        <v>6.0110000000000001</v>
      </c>
      <c r="B52" s="7" t="s">
        <v>84</v>
      </c>
      <c r="C52" s="41" t="s">
        <v>20</v>
      </c>
      <c r="D52" s="31">
        <v>108000</v>
      </c>
      <c r="E52" s="99">
        <f t="shared" si="33"/>
        <v>13986</v>
      </c>
      <c r="F52" s="59">
        <f t="shared" si="68"/>
        <v>121986</v>
      </c>
      <c r="G52" s="59">
        <v>4</v>
      </c>
      <c r="H52" s="99">
        <f t="shared" si="0"/>
        <v>432000</v>
      </c>
      <c r="I52" s="76">
        <f t="shared" si="35"/>
        <v>487944</v>
      </c>
      <c r="J52" s="75"/>
      <c r="K52" s="14">
        <f t="shared" si="63"/>
        <v>0</v>
      </c>
      <c r="L52" s="62"/>
      <c r="M52" s="31">
        <v>46800</v>
      </c>
      <c r="N52" s="99">
        <f t="shared" si="37"/>
        <v>6907.68</v>
      </c>
      <c r="O52" s="8">
        <f t="shared" si="64"/>
        <v>53707.68</v>
      </c>
      <c r="P52" s="8">
        <v>4</v>
      </c>
      <c r="Q52" s="99">
        <f t="shared" si="65"/>
        <v>187200</v>
      </c>
      <c r="R52" s="14">
        <f t="shared" si="66"/>
        <v>214830.72</v>
      </c>
      <c r="S52" s="79">
        <f t="shared" si="67"/>
        <v>46800</v>
      </c>
      <c r="T52" s="99">
        <f t="shared" si="54"/>
        <v>6907.68</v>
      </c>
      <c r="U52" s="59">
        <f t="shared" si="55"/>
        <v>53707.68</v>
      </c>
      <c r="V52" s="83">
        <v>4</v>
      </c>
      <c r="W52" s="99">
        <f t="shared" si="56"/>
        <v>187200</v>
      </c>
      <c r="X52" s="14">
        <f t="shared" si="57"/>
        <v>214830.72</v>
      </c>
      <c r="Y52" s="62"/>
      <c r="Z52" s="31">
        <f t="shared" si="61"/>
        <v>0</v>
      </c>
      <c r="AA52" s="14">
        <f t="shared" si="58"/>
        <v>0</v>
      </c>
      <c r="AB52" s="122"/>
      <c r="AD52" s="4"/>
      <c r="AF52" s="124"/>
      <c r="AG52" s="4"/>
    </row>
    <row r="53" spans="1:33" ht="20" x14ac:dyDescent="0.25">
      <c r="A53" s="6">
        <v>6.0119999999999996</v>
      </c>
      <c r="B53" s="7" t="s">
        <v>85</v>
      </c>
      <c r="C53" s="41" t="s">
        <v>20</v>
      </c>
      <c r="D53" s="31">
        <v>69000</v>
      </c>
      <c r="E53" s="99">
        <f t="shared" si="33"/>
        <v>8935.5</v>
      </c>
      <c r="F53" s="59">
        <f t="shared" si="68"/>
        <v>77935.5</v>
      </c>
      <c r="G53" s="59">
        <v>5</v>
      </c>
      <c r="H53" s="99">
        <f t="shared" si="0"/>
        <v>345000</v>
      </c>
      <c r="I53" s="76">
        <f t="shared" si="35"/>
        <v>389677.5</v>
      </c>
      <c r="J53" s="75"/>
      <c r="K53" s="14">
        <f t="shared" si="63"/>
        <v>0</v>
      </c>
      <c r="L53" s="62"/>
      <c r="M53" s="31">
        <v>46800</v>
      </c>
      <c r="N53" s="99">
        <f t="shared" si="37"/>
        <v>6907.68</v>
      </c>
      <c r="O53" s="8">
        <f t="shared" si="64"/>
        <v>53707.68</v>
      </c>
      <c r="P53" s="8">
        <v>5</v>
      </c>
      <c r="Q53" s="99">
        <f t="shared" si="65"/>
        <v>234000</v>
      </c>
      <c r="R53" s="14">
        <f t="shared" si="66"/>
        <v>268538.40000000002</v>
      </c>
      <c r="S53" s="79">
        <f t="shared" si="67"/>
        <v>46800</v>
      </c>
      <c r="T53" s="99">
        <f t="shared" si="54"/>
        <v>6907.68</v>
      </c>
      <c r="U53" s="59">
        <f t="shared" si="55"/>
        <v>53707.68</v>
      </c>
      <c r="V53" s="83">
        <v>2</v>
      </c>
      <c r="W53" s="99">
        <f t="shared" si="56"/>
        <v>93600</v>
      </c>
      <c r="X53" s="14">
        <f t="shared" si="57"/>
        <v>107415.36</v>
      </c>
      <c r="Y53" s="62"/>
      <c r="Z53" s="31">
        <f t="shared" si="61"/>
        <v>0</v>
      </c>
      <c r="AA53" s="14">
        <f t="shared" si="58"/>
        <v>0</v>
      </c>
      <c r="AB53" s="122"/>
      <c r="AD53" s="4"/>
      <c r="AF53" s="124"/>
      <c r="AG53" s="4"/>
    </row>
    <row r="54" spans="1:33" ht="20" x14ac:dyDescent="0.25">
      <c r="A54" s="6">
        <v>6.016</v>
      </c>
      <c r="B54" s="7" t="s">
        <v>86</v>
      </c>
      <c r="C54" s="41" t="s">
        <v>20</v>
      </c>
      <c r="D54" s="31">
        <v>22000</v>
      </c>
      <c r="E54" s="99">
        <f t="shared" si="33"/>
        <v>2849</v>
      </c>
      <c r="F54" s="59">
        <f t="shared" si="68"/>
        <v>24849</v>
      </c>
      <c r="G54" s="59">
        <v>6</v>
      </c>
      <c r="H54" s="99">
        <f t="shared" si="0"/>
        <v>132000</v>
      </c>
      <c r="I54" s="76">
        <f t="shared" si="35"/>
        <v>149094</v>
      </c>
      <c r="J54" s="75"/>
      <c r="K54" s="14">
        <f t="shared" si="63"/>
        <v>0</v>
      </c>
      <c r="L54" s="62"/>
      <c r="M54" s="31">
        <v>36000</v>
      </c>
      <c r="N54" s="99">
        <f t="shared" si="37"/>
        <v>5313.6</v>
      </c>
      <c r="O54" s="8">
        <f t="shared" si="64"/>
        <v>41313.599999999999</v>
      </c>
      <c r="P54" s="8">
        <v>6</v>
      </c>
      <c r="Q54" s="99">
        <f t="shared" si="65"/>
        <v>216000</v>
      </c>
      <c r="R54" s="14">
        <f t="shared" si="66"/>
        <v>247881.59999999998</v>
      </c>
      <c r="S54" s="79">
        <f t="shared" si="67"/>
        <v>36000</v>
      </c>
      <c r="T54" s="99">
        <f t="shared" si="54"/>
        <v>5313.6</v>
      </c>
      <c r="U54" s="59">
        <f t="shared" si="55"/>
        <v>41313.599999999999</v>
      </c>
      <c r="V54" s="83">
        <v>6</v>
      </c>
      <c r="W54" s="99">
        <f t="shared" si="56"/>
        <v>216000</v>
      </c>
      <c r="X54" s="14">
        <f t="shared" si="57"/>
        <v>247881.59999999998</v>
      </c>
      <c r="Y54" s="62"/>
      <c r="Z54" s="31">
        <f t="shared" si="61"/>
        <v>16464.599999999999</v>
      </c>
      <c r="AA54" s="14">
        <f t="shared" si="58"/>
        <v>98787.599999999991</v>
      </c>
      <c r="AB54" s="122"/>
      <c r="AD54" s="4"/>
      <c r="AF54" s="124"/>
      <c r="AG54" s="4"/>
    </row>
    <row r="55" spans="1:33" ht="20" x14ac:dyDescent="0.25">
      <c r="A55" s="6">
        <v>6.0179999999999998</v>
      </c>
      <c r="B55" s="7" t="s">
        <v>87</v>
      </c>
      <c r="C55" s="41" t="s">
        <v>20</v>
      </c>
      <c r="D55" s="31">
        <v>162350</v>
      </c>
      <c r="E55" s="99">
        <f t="shared" si="33"/>
        <v>21024.325000000001</v>
      </c>
      <c r="F55" s="59">
        <f t="shared" si="68"/>
        <v>183374.32500000001</v>
      </c>
      <c r="G55" s="59">
        <v>3</v>
      </c>
      <c r="H55" s="99">
        <f t="shared" si="0"/>
        <v>487050</v>
      </c>
      <c r="I55" s="76">
        <f t="shared" si="35"/>
        <v>550122.97500000009</v>
      </c>
      <c r="J55" s="75"/>
      <c r="K55" s="14">
        <f t="shared" si="63"/>
        <v>0</v>
      </c>
      <c r="L55" s="62"/>
      <c r="M55" s="31">
        <v>144000</v>
      </c>
      <c r="N55" s="99">
        <f t="shared" si="37"/>
        <v>21254.400000000001</v>
      </c>
      <c r="O55" s="8">
        <f t="shared" si="64"/>
        <v>165254.39999999999</v>
      </c>
      <c r="P55" s="8">
        <v>3</v>
      </c>
      <c r="Q55" s="99">
        <f t="shared" si="65"/>
        <v>432000</v>
      </c>
      <c r="R55" s="14">
        <f t="shared" si="66"/>
        <v>495763.19999999995</v>
      </c>
      <c r="S55" s="79">
        <f t="shared" si="67"/>
        <v>144000</v>
      </c>
      <c r="T55" s="99">
        <f t="shared" si="54"/>
        <v>21254.400000000001</v>
      </c>
      <c r="U55" s="59">
        <f t="shared" si="55"/>
        <v>165254.39999999999</v>
      </c>
      <c r="V55" s="83">
        <v>3</v>
      </c>
      <c r="W55" s="99">
        <f t="shared" si="56"/>
        <v>432000</v>
      </c>
      <c r="X55" s="14">
        <f t="shared" si="57"/>
        <v>495763.19999999995</v>
      </c>
      <c r="Y55" s="62"/>
      <c r="Z55" s="31">
        <f t="shared" si="61"/>
        <v>0</v>
      </c>
      <c r="AA55" s="14">
        <f t="shared" si="58"/>
        <v>0</v>
      </c>
      <c r="AB55" s="122"/>
      <c r="AD55" s="4"/>
      <c r="AF55" s="124"/>
      <c r="AG55" s="4"/>
    </row>
    <row r="56" spans="1:33" ht="20" x14ac:dyDescent="0.25">
      <c r="A56" s="6">
        <v>6.024</v>
      </c>
      <c r="B56" s="7" t="s">
        <v>88</v>
      </c>
      <c r="C56" s="41" t="s">
        <v>22</v>
      </c>
      <c r="D56" s="31">
        <v>45000</v>
      </c>
      <c r="E56" s="99">
        <f t="shared" si="33"/>
        <v>5827.5</v>
      </c>
      <c r="F56" s="59">
        <f t="shared" si="68"/>
        <v>50827.5</v>
      </c>
      <c r="G56" s="59">
        <v>25.34</v>
      </c>
      <c r="H56" s="99">
        <f t="shared" si="0"/>
        <v>1140300</v>
      </c>
      <c r="I56" s="76">
        <f t="shared" si="35"/>
        <v>1287968.8500000001</v>
      </c>
      <c r="J56" s="75"/>
      <c r="K56" s="14">
        <f t="shared" si="63"/>
        <v>0</v>
      </c>
      <c r="L56" s="62"/>
      <c r="M56" s="31">
        <v>45600</v>
      </c>
      <c r="N56" s="99">
        <f t="shared" si="37"/>
        <v>6730.56</v>
      </c>
      <c r="O56" s="8">
        <f t="shared" si="64"/>
        <v>52330.559999999998</v>
      </c>
      <c r="P56" s="8">
        <v>25.34</v>
      </c>
      <c r="Q56" s="99">
        <f t="shared" si="65"/>
        <v>1155504</v>
      </c>
      <c r="R56" s="14">
        <f t="shared" si="66"/>
        <v>1326056.3903999999</v>
      </c>
      <c r="S56" s="79">
        <f t="shared" si="67"/>
        <v>45600</v>
      </c>
      <c r="T56" s="99">
        <f t="shared" si="54"/>
        <v>6730.56</v>
      </c>
      <c r="U56" s="59">
        <f t="shared" si="55"/>
        <v>52330.559999999998</v>
      </c>
      <c r="V56" s="83">
        <v>21.5</v>
      </c>
      <c r="W56" s="99">
        <f t="shared" si="56"/>
        <v>980400</v>
      </c>
      <c r="X56" s="14">
        <f t="shared" si="57"/>
        <v>1125107.04</v>
      </c>
      <c r="Y56" s="62"/>
      <c r="Z56" s="31">
        <f t="shared" si="61"/>
        <v>1503.0599999999977</v>
      </c>
      <c r="AA56" s="14">
        <f t="shared" si="58"/>
        <v>32315.78999999995</v>
      </c>
      <c r="AB56" s="122"/>
      <c r="AD56" s="4"/>
      <c r="AF56" s="124"/>
      <c r="AG56" s="4"/>
    </row>
    <row r="57" spans="1:33" ht="20" x14ac:dyDescent="0.25">
      <c r="A57" s="6">
        <v>6.0250000000000004</v>
      </c>
      <c r="B57" s="7" t="s">
        <v>89</v>
      </c>
      <c r="C57" s="41" t="s">
        <v>22</v>
      </c>
      <c r="D57" s="31">
        <v>30000</v>
      </c>
      <c r="E57" s="99">
        <f t="shared" si="33"/>
        <v>3885</v>
      </c>
      <c r="F57" s="59">
        <f t="shared" si="68"/>
        <v>33885</v>
      </c>
      <c r="G57" s="59">
        <v>3</v>
      </c>
      <c r="H57" s="99">
        <f t="shared" si="0"/>
        <v>90000</v>
      </c>
      <c r="I57" s="76">
        <f t="shared" si="35"/>
        <v>101655</v>
      </c>
      <c r="J57" s="75"/>
      <c r="K57" s="14">
        <f t="shared" si="63"/>
        <v>0</v>
      </c>
      <c r="L57" s="62"/>
      <c r="M57" s="31">
        <v>29400</v>
      </c>
      <c r="N57" s="99">
        <f t="shared" si="37"/>
        <v>4339.4400000000005</v>
      </c>
      <c r="O57" s="8">
        <f t="shared" si="64"/>
        <v>33739.440000000002</v>
      </c>
      <c r="P57" s="8">
        <v>3</v>
      </c>
      <c r="Q57" s="99">
        <f t="shared" si="65"/>
        <v>88200</v>
      </c>
      <c r="R57" s="14">
        <f t="shared" si="66"/>
        <v>101218.32</v>
      </c>
      <c r="S57" s="79">
        <f t="shared" si="67"/>
        <v>29400</v>
      </c>
      <c r="T57" s="99">
        <f t="shared" si="54"/>
        <v>4339.4400000000005</v>
      </c>
      <c r="U57" s="59">
        <f t="shared" si="55"/>
        <v>33739.440000000002</v>
      </c>
      <c r="V57" s="83">
        <v>2.48</v>
      </c>
      <c r="W57" s="99">
        <f t="shared" si="56"/>
        <v>72912</v>
      </c>
      <c r="X57" s="14">
        <f t="shared" si="57"/>
        <v>83673.811200000011</v>
      </c>
      <c r="Y57" s="62"/>
      <c r="Z57" s="31">
        <f t="shared" si="61"/>
        <v>0</v>
      </c>
      <c r="AA57" s="14">
        <f t="shared" si="58"/>
        <v>0</v>
      </c>
      <c r="AB57" s="122"/>
      <c r="AD57" s="4"/>
      <c r="AF57" s="124"/>
      <c r="AG57" s="4"/>
    </row>
    <row r="58" spans="1:33" ht="20" x14ac:dyDescent="0.25">
      <c r="A58" s="6">
        <v>6.0259999999999998</v>
      </c>
      <c r="B58" s="7" t="s">
        <v>90</v>
      </c>
      <c r="C58" s="41" t="s">
        <v>22</v>
      </c>
      <c r="D58" s="31">
        <v>27000</v>
      </c>
      <c r="E58" s="99">
        <f t="shared" si="33"/>
        <v>3496.5</v>
      </c>
      <c r="F58" s="59">
        <f t="shared" si="68"/>
        <v>30496.5</v>
      </c>
      <c r="G58" s="59">
        <v>18.559999999999999</v>
      </c>
      <c r="H58" s="99">
        <f t="shared" si="0"/>
        <v>501119.99999999994</v>
      </c>
      <c r="I58" s="76">
        <f t="shared" si="35"/>
        <v>566015.03999999992</v>
      </c>
      <c r="J58" s="75"/>
      <c r="K58" s="14">
        <f t="shared" si="63"/>
        <v>0</v>
      </c>
      <c r="L58" s="62"/>
      <c r="M58" s="31">
        <v>26400</v>
      </c>
      <c r="N58" s="99">
        <f t="shared" si="37"/>
        <v>3896.6400000000003</v>
      </c>
      <c r="O58" s="8">
        <f t="shared" si="64"/>
        <v>30296.639999999999</v>
      </c>
      <c r="P58" s="8">
        <v>18.559999999999999</v>
      </c>
      <c r="Q58" s="99">
        <f t="shared" si="65"/>
        <v>489983.99999999994</v>
      </c>
      <c r="R58" s="14">
        <f t="shared" si="66"/>
        <v>562305.63839999994</v>
      </c>
      <c r="S58" s="79">
        <f t="shared" si="67"/>
        <v>26400</v>
      </c>
      <c r="T58" s="99">
        <f t="shared" si="54"/>
        <v>3896.6400000000003</v>
      </c>
      <c r="U58" s="59">
        <f t="shared" si="55"/>
        <v>30296.639999999999</v>
      </c>
      <c r="V58" s="83">
        <v>18.559999999999999</v>
      </c>
      <c r="W58" s="99">
        <f t="shared" si="56"/>
        <v>489983.99999999994</v>
      </c>
      <c r="X58" s="14">
        <f t="shared" si="57"/>
        <v>562305.63839999994</v>
      </c>
      <c r="Y58" s="62"/>
      <c r="Z58" s="31">
        <f t="shared" si="61"/>
        <v>0</v>
      </c>
      <c r="AA58" s="14">
        <f t="shared" si="58"/>
        <v>0</v>
      </c>
      <c r="AB58" s="122"/>
      <c r="AD58" s="4"/>
      <c r="AF58" s="124"/>
      <c r="AG58" s="4"/>
    </row>
    <row r="59" spans="1:33" ht="20" x14ac:dyDescent="0.25">
      <c r="A59" s="6">
        <v>6.0279999999999996</v>
      </c>
      <c r="B59" s="7" t="s">
        <v>91</v>
      </c>
      <c r="C59" s="41" t="s">
        <v>22</v>
      </c>
      <c r="D59" s="31">
        <v>20000</v>
      </c>
      <c r="E59" s="99">
        <f t="shared" si="33"/>
        <v>2590</v>
      </c>
      <c r="F59" s="59">
        <f t="shared" si="68"/>
        <v>22590</v>
      </c>
      <c r="G59" s="59">
        <v>17.53</v>
      </c>
      <c r="H59" s="99">
        <f t="shared" si="0"/>
        <v>350600</v>
      </c>
      <c r="I59" s="76">
        <f t="shared" si="35"/>
        <v>396002.7</v>
      </c>
      <c r="J59" s="75"/>
      <c r="K59" s="14">
        <f t="shared" si="63"/>
        <v>0</v>
      </c>
      <c r="L59" s="62"/>
      <c r="M59" s="31">
        <v>20400</v>
      </c>
      <c r="N59" s="99">
        <f t="shared" si="37"/>
        <v>3011.04</v>
      </c>
      <c r="O59" s="8">
        <f t="shared" si="64"/>
        <v>23411.040000000001</v>
      </c>
      <c r="P59" s="8">
        <v>17.53</v>
      </c>
      <c r="Q59" s="99">
        <f t="shared" si="65"/>
        <v>357612</v>
      </c>
      <c r="R59" s="14">
        <f t="shared" si="66"/>
        <v>410395.53120000003</v>
      </c>
      <c r="S59" s="79">
        <f t="shared" si="67"/>
        <v>20400</v>
      </c>
      <c r="T59" s="99">
        <f t="shared" si="54"/>
        <v>3011.04</v>
      </c>
      <c r="U59" s="59">
        <f t="shared" si="55"/>
        <v>23411.040000000001</v>
      </c>
      <c r="V59" s="83">
        <v>17.53</v>
      </c>
      <c r="W59" s="99">
        <f t="shared" si="56"/>
        <v>357612</v>
      </c>
      <c r="X59" s="14">
        <f t="shared" si="57"/>
        <v>410395.53120000003</v>
      </c>
      <c r="Y59" s="62"/>
      <c r="Z59" s="31">
        <f t="shared" si="61"/>
        <v>821.04000000000087</v>
      </c>
      <c r="AA59" s="14">
        <f t="shared" si="58"/>
        <v>14392.831200000017</v>
      </c>
      <c r="AB59" s="122"/>
      <c r="AD59" s="4"/>
      <c r="AF59" s="124"/>
      <c r="AG59" s="4"/>
    </row>
    <row r="60" spans="1:33" ht="13.5" x14ac:dyDescent="0.25">
      <c r="A60" s="6">
        <v>6.0309999999999997</v>
      </c>
      <c r="B60" s="7" t="s">
        <v>92</v>
      </c>
      <c r="C60" s="41" t="s">
        <v>20</v>
      </c>
      <c r="D60" s="31">
        <v>62450</v>
      </c>
      <c r="E60" s="99">
        <f t="shared" si="33"/>
        <v>8087.2750000000005</v>
      </c>
      <c r="F60" s="59">
        <f t="shared" si="68"/>
        <v>70537.274999999994</v>
      </c>
      <c r="G60" s="59">
        <v>14</v>
      </c>
      <c r="H60" s="99">
        <f t="shared" si="0"/>
        <v>874300</v>
      </c>
      <c r="I60" s="76">
        <f t="shared" si="35"/>
        <v>987521.84999999986</v>
      </c>
      <c r="J60" s="75"/>
      <c r="K60" s="14">
        <f t="shared" si="63"/>
        <v>0</v>
      </c>
      <c r="L60" s="62"/>
      <c r="M60" s="31">
        <v>76800</v>
      </c>
      <c r="N60" s="99">
        <f t="shared" si="37"/>
        <v>11335.68</v>
      </c>
      <c r="O60" s="8">
        <f t="shared" si="64"/>
        <v>88135.679999999993</v>
      </c>
      <c r="P60" s="8">
        <v>14</v>
      </c>
      <c r="Q60" s="99">
        <f t="shared" si="65"/>
        <v>1075200</v>
      </c>
      <c r="R60" s="14">
        <f t="shared" si="66"/>
        <v>1233899.52</v>
      </c>
      <c r="S60" s="79">
        <f t="shared" si="67"/>
        <v>76800</v>
      </c>
      <c r="T60" s="99">
        <f t="shared" si="54"/>
        <v>11335.68</v>
      </c>
      <c r="U60" s="59">
        <f t="shared" si="55"/>
        <v>88135.679999999993</v>
      </c>
      <c r="V60" s="83">
        <v>14</v>
      </c>
      <c r="W60" s="99">
        <f t="shared" si="56"/>
        <v>1075200</v>
      </c>
      <c r="X60" s="14">
        <f t="shared" si="57"/>
        <v>1233899.52</v>
      </c>
      <c r="Y60" s="62"/>
      <c r="Z60" s="31">
        <f t="shared" si="61"/>
        <v>17598.404999999999</v>
      </c>
      <c r="AA60" s="14">
        <f t="shared" si="58"/>
        <v>246377.66999999998</v>
      </c>
      <c r="AB60" s="122"/>
      <c r="AD60" s="4"/>
      <c r="AF60" s="124"/>
      <c r="AG60" s="4"/>
    </row>
    <row r="61" spans="1:33" ht="13.5" x14ac:dyDescent="0.25">
      <c r="A61" s="6">
        <v>6.032</v>
      </c>
      <c r="B61" s="7" t="s">
        <v>93</v>
      </c>
      <c r="C61" s="41" t="s">
        <v>20</v>
      </c>
      <c r="D61" s="31">
        <v>48000</v>
      </c>
      <c r="E61" s="99">
        <f t="shared" si="33"/>
        <v>6216</v>
      </c>
      <c r="F61" s="59">
        <f t="shared" si="68"/>
        <v>54216</v>
      </c>
      <c r="G61" s="59">
        <v>12</v>
      </c>
      <c r="H61" s="99">
        <f t="shared" si="0"/>
        <v>576000</v>
      </c>
      <c r="I61" s="76">
        <f t="shared" si="35"/>
        <v>650592</v>
      </c>
      <c r="J61" s="75"/>
      <c r="K61" s="14">
        <f t="shared" si="63"/>
        <v>0</v>
      </c>
      <c r="L61" s="62"/>
      <c r="M61" s="31">
        <v>64800</v>
      </c>
      <c r="N61" s="99">
        <f t="shared" si="37"/>
        <v>9564.4800000000014</v>
      </c>
      <c r="O61" s="8">
        <f t="shared" si="64"/>
        <v>74364.479999999996</v>
      </c>
      <c r="P61" s="8">
        <v>12</v>
      </c>
      <c r="Q61" s="99">
        <f t="shared" si="65"/>
        <v>777600</v>
      </c>
      <c r="R61" s="14">
        <f t="shared" si="66"/>
        <v>892373.76</v>
      </c>
      <c r="S61" s="79">
        <f t="shared" si="67"/>
        <v>64800</v>
      </c>
      <c r="T61" s="99">
        <f t="shared" si="54"/>
        <v>9564.4800000000014</v>
      </c>
      <c r="U61" s="59">
        <f t="shared" si="55"/>
        <v>74364.479999999996</v>
      </c>
      <c r="V61" s="83">
        <v>12</v>
      </c>
      <c r="W61" s="99">
        <f t="shared" si="56"/>
        <v>777600</v>
      </c>
      <c r="X61" s="14">
        <f t="shared" si="57"/>
        <v>892373.76</v>
      </c>
      <c r="Y61" s="62"/>
      <c r="Z61" s="31">
        <f t="shared" si="61"/>
        <v>20148.479999999996</v>
      </c>
      <c r="AA61" s="14">
        <f t="shared" si="58"/>
        <v>241781.75999999995</v>
      </c>
      <c r="AB61" s="122"/>
      <c r="AD61" s="4"/>
      <c r="AF61" s="124"/>
      <c r="AG61" s="4"/>
    </row>
    <row r="62" spans="1:33" ht="20" x14ac:dyDescent="0.25">
      <c r="A62" s="6">
        <v>6.0330000000000004</v>
      </c>
      <c r="B62" s="7" t="s">
        <v>94</v>
      </c>
      <c r="C62" s="41" t="s">
        <v>20</v>
      </c>
      <c r="D62" s="31">
        <v>70000</v>
      </c>
      <c r="E62" s="99">
        <f t="shared" si="33"/>
        <v>9065</v>
      </c>
      <c r="F62" s="59">
        <f t="shared" si="68"/>
        <v>79065</v>
      </c>
      <c r="G62" s="59">
        <v>4</v>
      </c>
      <c r="H62" s="99">
        <f t="shared" si="0"/>
        <v>280000</v>
      </c>
      <c r="I62" s="76">
        <f t="shared" si="35"/>
        <v>316260</v>
      </c>
      <c r="J62" s="75"/>
      <c r="K62" s="14">
        <f t="shared" si="63"/>
        <v>0</v>
      </c>
      <c r="L62" s="62"/>
      <c r="M62" s="31">
        <v>88800</v>
      </c>
      <c r="N62" s="99">
        <f t="shared" si="37"/>
        <v>13106.880000000001</v>
      </c>
      <c r="O62" s="8">
        <f t="shared" si="64"/>
        <v>101906.88</v>
      </c>
      <c r="P62" s="8">
        <v>4</v>
      </c>
      <c r="Q62" s="99">
        <f t="shared" si="65"/>
        <v>355200</v>
      </c>
      <c r="R62" s="14">
        <f t="shared" si="66"/>
        <v>407627.52000000002</v>
      </c>
      <c r="S62" s="79">
        <f t="shared" si="67"/>
        <v>88800</v>
      </c>
      <c r="T62" s="99">
        <f t="shared" si="54"/>
        <v>13106.880000000001</v>
      </c>
      <c r="U62" s="59">
        <f t="shared" si="55"/>
        <v>101906.88</v>
      </c>
      <c r="V62" s="83">
        <v>4</v>
      </c>
      <c r="W62" s="99">
        <f t="shared" si="56"/>
        <v>355200</v>
      </c>
      <c r="X62" s="14">
        <f t="shared" si="57"/>
        <v>407627.52000000002</v>
      </c>
      <c r="Y62" s="62"/>
      <c r="Z62" s="31">
        <f t="shared" si="61"/>
        <v>22841.880000000005</v>
      </c>
      <c r="AA62" s="14">
        <f t="shared" si="58"/>
        <v>91367.520000000019</v>
      </c>
      <c r="AB62" s="122"/>
      <c r="AD62" s="4"/>
      <c r="AF62" s="124"/>
      <c r="AG62" s="4"/>
    </row>
    <row r="63" spans="1:33" ht="20" x14ac:dyDescent="0.25">
      <c r="A63" s="6">
        <v>6.0339999999999998</v>
      </c>
      <c r="B63" s="7" t="s">
        <v>95</v>
      </c>
      <c r="C63" s="41" t="s">
        <v>20</v>
      </c>
      <c r="D63" s="31">
        <v>55000</v>
      </c>
      <c r="E63" s="99">
        <f t="shared" si="33"/>
        <v>7122.5</v>
      </c>
      <c r="F63" s="59">
        <f t="shared" si="68"/>
        <v>62122.5</v>
      </c>
      <c r="G63" s="59">
        <v>2</v>
      </c>
      <c r="H63" s="99">
        <f t="shared" si="0"/>
        <v>110000</v>
      </c>
      <c r="I63" s="76">
        <f t="shared" si="35"/>
        <v>124245</v>
      </c>
      <c r="J63" s="75"/>
      <c r="K63" s="14">
        <f t="shared" si="63"/>
        <v>0</v>
      </c>
      <c r="L63" s="62"/>
      <c r="M63" s="31">
        <v>90000</v>
      </c>
      <c r="N63" s="99">
        <f t="shared" si="37"/>
        <v>13284</v>
      </c>
      <c r="O63" s="8">
        <f t="shared" si="64"/>
        <v>103284</v>
      </c>
      <c r="P63" s="8">
        <v>2</v>
      </c>
      <c r="Q63" s="99">
        <f t="shared" si="65"/>
        <v>180000</v>
      </c>
      <c r="R63" s="14">
        <f t="shared" si="66"/>
        <v>206568</v>
      </c>
      <c r="S63" s="79">
        <f t="shared" si="67"/>
        <v>90000</v>
      </c>
      <c r="T63" s="99">
        <f t="shared" si="54"/>
        <v>13284</v>
      </c>
      <c r="U63" s="59">
        <f t="shared" si="55"/>
        <v>103284</v>
      </c>
      <c r="V63" s="83">
        <v>2</v>
      </c>
      <c r="W63" s="99">
        <f t="shared" si="56"/>
        <v>180000</v>
      </c>
      <c r="X63" s="14">
        <f t="shared" si="57"/>
        <v>206568</v>
      </c>
      <c r="Y63" s="62"/>
      <c r="Z63" s="31">
        <f t="shared" si="61"/>
        <v>41161.5</v>
      </c>
      <c r="AA63" s="14">
        <f t="shared" si="58"/>
        <v>82323</v>
      </c>
      <c r="AB63" s="122"/>
      <c r="AD63" s="4"/>
      <c r="AF63" s="124"/>
      <c r="AG63" s="4"/>
    </row>
    <row r="64" spans="1:33" ht="20" x14ac:dyDescent="0.25">
      <c r="A64" s="6">
        <v>6.0350000000000001</v>
      </c>
      <c r="B64" s="7" t="s">
        <v>96</v>
      </c>
      <c r="C64" s="41" t="s">
        <v>22</v>
      </c>
      <c r="D64" s="31">
        <v>54000</v>
      </c>
      <c r="E64" s="99">
        <f t="shared" si="33"/>
        <v>6993</v>
      </c>
      <c r="F64" s="59">
        <f t="shared" si="68"/>
        <v>60993</v>
      </c>
      <c r="G64" s="59">
        <v>3</v>
      </c>
      <c r="H64" s="99">
        <f t="shared" si="0"/>
        <v>162000</v>
      </c>
      <c r="I64" s="76">
        <f t="shared" si="35"/>
        <v>182979</v>
      </c>
      <c r="J64" s="75"/>
      <c r="K64" s="14">
        <f t="shared" si="63"/>
        <v>0</v>
      </c>
      <c r="L64" s="62"/>
      <c r="M64" s="31">
        <v>95000</v>
      </c>
      <c r="N64" s="99">
        <f t="shared" si="37"/>
        <v>14022</v>
      </c>
      <c r="O64" s="8">
        <f t="shared" si="64"/>
        <v>109022</v>
      </c>
      <c r="P64" s="8">
        <v>3</v>
      </c>
      <c r="Q64" s="99">
        <f t="shared" si="65"/>
        <v>285000</v>
      </c>
      <c r="R64" s="14">
        <f t="shared" si="66"/>
        <v>327066</v>
      </c>
      <c r="S64" s="79">
        <f t="shared" si="67"/>
        <v>95000</v>
      </c>
      <c r="T64" s="99">
        <f t="shared" si="54"/>
        <v>14022</v>
      </c>
      <c r="U64" s="59">
        <f t="shared" si="55"/>
        <v>109022</v>
      </c>
      <c r="V64" s="83">
        <v>3</v>
      </c>
      <c r="W64" s="99">
        <f t="shared" si="56"/>
        <v>285000</v>
      </c>
      <c r="X64" s="14">
        <f t="shared" si="57"/>
        <v>327066</v>
      </c>
      <c r="Y64" s="62"/>
      <c r="Z64" s="31">
        <f t="shared" si="61"/>
        <v>48029</v>
      </c>
      <c r="AA64" s="14">
        <f t="shared" si="58"/>
        <v>144087</v>
      </c>
      <c r="AB64" s="122"/>
      <c r="AD64" s="4"/>
      <c r="AF64" s="124"/>
      <c r="AG64" s="4"/>
    </row>
    <row r="65" spans="1:33" ht="20" x14ac:dyDescent="0.25">
      <c r="A65" s="6">
        <v>6.0359999999999996</v>
      </c>
      <c r="B65" s="7" t="s">
        <v>97</v>
      </c>
      <c r="C65" s="41" t="s">
        <v>22</v>
      </c>
      <c r="D65" s="31">
        <v>80000</v>
      </c>
      <c r="E65" s="99">
        <f t="shared" si="33"/>
        <v>10360</v>
      </c>
      <c r="F65" s="59">
        <f t="shared" si="68"/>
        <v>90360</v>
      </c>
      <c r="G65" s="59">
        <v>76.59</v>
      </c>
      <c r="H65" s="99">
        <f t="shared" si="0"/>
        <v>6127200</v>
      </c>
      <c r="I65" s="76">
        <f t="shared" si="35"/>
        <v>6920672.4000000004</v>
      </c>
      <c r="J65" s="75">
        <v>50</v>
      </c>
      <c r="K65" s="14">
        <f t="shared" si="63"/>
        <v>4518000</v>
      </c>
      <c r="L65" s="62"/>
      <c r="M65" s="31">
        <v>72000</v>
      </c>
      <c r="N65" s="99">
        <f t="shared" si="37"/>
        <v>10627.2</v>
      </c>
      <c r="O65" s="8">
        <f t="shared" si="64"/>
        <v>82627.199999999997</v>
      </c>
      <c r="P65" s="8">
        <v>76.59</v>
      </c>
      <c r="Q65" s="99">
        <f t="shared" si="65"/>
        <v>5514480</v>
      </c>
      <c r="R65" s="14">
        <f t="shared" si="66"/>
        <v>6328417.2479999997</v>
      </c>
      <c r="S65" s="79">
        <f t="shared" si="67"/>
        <v>72000</v>
      </c>
      <c r="T65" s="99">
        <f t="shared" si="54"/>
        <v>10627.2</v>
      </c>
      <c r="U65" s="59">
        <f t="shared" si="55"/>
        <v>82627.199999999997</v>
      </c>
      <c r="V65" s="83">
        <v>73.790000000000006</v>
      </c>
      <c r="W65" s="99">
        <f t="shared" si="56"/>
        <v>5312880</v>
      </c>
      <c r="X65" s="14">
        <f t="shared" si="57"/>
        <v>6097061.0880000005</v>
      </c>
      <c r="Y65" s="62"/>
      <c r="Z65" s="31">
        <f t="shared" si="61"/>
        <v>0</v>
      </c>
      <c r="AA65" s="14">
        <f t="shared" si="58"/>
        <v>0</v>
      </c>
      <c r="AB65" s="122"/>
      <c r="AD65" s="4"/>
      <c r="AF65" s="124"/>
      <c r="AG65" s="4"/>
    </row>
    <row r="66" spans="1:33" ht="20" x14ac:dyDescent="0.25">
      <c r="A66" s="6">
        <v>6.0389999999999997</v>
      </c>
      <c r="B66" s="7" t="s">
        <v>98</v>
      </c>
      <c r="C66" s="41" t="s">
        <v>20</v>
      </c>
      <c r="D66" s="31">
        <v>700000</v>
      </c>
      <c r="E66" s="99">
        <f t="shared" si="33"/>
        <v>90650</v>
      </c>
      <c r="F66" s="59">
        <f t="shared" si="68"/>
        <v>790650</v>
      </c>
      <c r="G66" s="59">
        <v>2</v>
      </c>
      <c r="H66" s="99">
        <f t="shared" si="0"/>
        <v>1400000</v>
      </c>
      <c r="I66" s="76">
        <f t="shared" si="35"/>
        <v>1581300</v>
      </c>
      <c r="J66" s="75">
        <v>2</v>
      </c>
      <c r="K66" s="14">
        <f t="shared" si="63"/>
        <v>1581300</v>
      </c>
      <c r="L66" s="62"/>
      <c r="M66" s="31">
        <v>972000</v>
      </c>
      <c r="N66" s="99">
        <f t="shared" si="37"/>
        <v>143467.20000000001</v>
      </c>
      <c r="O66" s="8">
        <f t="shared" si="64"/>
        <v>1115467.2</v>
      </c>
      <c r="P66" s="8">
        <v>2</v>
      </c>
      <c r="Q66" s="99">
        <f t="shared" si="65"/>
        <v>1944000</v>
      </c>
      <c r="R66" s="14">
        <f t="shared" si="66"/>
        <v>2230934.4</v>
      </c>
      <c r="S66" s="79">
        <f t="shared" si="67"/>
        <v>972000</v>
      </c>
      <c r="T66" s="99">
        <f t="shared" si="54"/>
        <v>143467.20000000001</v>
      </c>
      <c r="U66" s="59">
        <f t="shared" si="55"/>
        <v>1115467.2</v>
      </c>
      <c r="V66" s="83">
        <v>2</v>
      </c>
      <c r="W66" s="99">
        <f t="shared" si="56"/>
        <v>1944000</v>
      </c>
      <c r="X66" s="14">
        <f t="shared" si="57"/>
        <v>2230934.4</v>
      </c>
      <c r="Y66" s="62"/>
      <c r="Z66" s="31">
        <f t="shared" si="61"/>
        <v>324817.19999999995</v>
      </c>
      <c r="AA66" s="14">
        <f t="shared" si="58"/>
        <v>649634.39999999991</v>
      </c>
      <c r="AB66" s="122"/>
      <c r="AD66" s="4"/>
      <c r="AF66" s="124"/>
      <c r="AG66" s="4"/>
    </row>
    <row r="67" spans="1:33" ht="20" x14ac:dyDescent="0.25">
      <c r="A67" s="6">
        <v>6.048</v>
      </c>
      <c r="B67" s="7" t="s">
        <v>99</v>
      </c>
      <c r="C67" s="41" t="s">
        <v>20</v>
      </c>
      <c r="D67" s="31">
        <v>43110</v>
      </c>
      <c r="E67" s="99">
        <f t="shared" si="33"/>
        <v>5582.7449999999999</v>
      </c>
      <c r="F67" s="59">
        <f t="shared" si="68"/>
        <v>48692.745000000003</v>
      </c>
      <c r="G67" s="59">
        <v>1</v>
      </c>
      <c r="H67" s="99">
        <f t="shared" si="0"/>
        <v>43110</v>
      </c>
      <c r="I67" s="76">
        <f t="shared" si="35"/>
        <v>48692.745000000003</v>
      </c>
      <c r="J67" s="75"/>
      <c r="K67" s="14">
        <f t="shared" si="63"/>
        <v>0</v>
      </c>
      <c r="L67" s="62"/>
      <c r="M67" s="31">
        <v>50000</v>
      </c>
      <c r="N67" s="99">
        <f t="shared" si="37"/>
        <v>7380</v>
      </c>
      <c r="O67" s="8">
        <f t="shared" si="64"/>
        <v>57380</v>
      </c>
      <c r="P67" s="8">
        <v>1</v>
      </c>
      <c r="Q67" s="99">
        <f t="shared" si="65"/>
        <v>50000</v>
      </c>
      <c r="R67" s="14">
        <f t="shared" si="66"/>
        <v>57380</v>
      </c>
      <c r="S67" s="79">
        <f t="shared" si="67"/>
        <v>50000</v>
      </c>
      <c r="T67" s="99">
        <f t="shared" si="54"/>
        <v>7380</v>
      </c>
      <c r="U67" s="59">
        <f t="shared" si="55"/>
        <v>57380</v>
      </c>
      <c r="V67" s="83">
        <v>1</v>
      </c>
      <c r="W67" s="99">
        <f t="shared" si="56"/>
        <v>50000</v>
      </c>
      <c r="X67" s="14">
        <f t="shared" si="57"/>
        <v>57380</v>
      </c>
      <c r="Y67" s="62"/>
      <c r="Z67" s="31">
        <f t="shared" si="61"/>
        <v>8687.2549999999974</v>
      </c>
      <c r="AA67" s="14">
        <f t="shared" si="58"/>
        <v>8687.2549999999974</v>
      </c>
      <c r="AB67" s="122"/>
      <c r="AD67" s="4"/>
      <c r="AF67" s="124"/>
      <c r="AG67" s="4"/>
    </row>
    <row r="68" spans="1:33" ht="11.5" customHeight="1" x14ac:dyDescent="0.25">
      <c r="A68" s="260" t="s">
        <v>100</v>
      </c>
      <c r="B68" s="261"/>
      <c r="C68" s="268"/>
      <c r="D68" s="32"/>
      <c r="E68" s="66"/>
      <c r="F68" s="66"/>
      <c r="G68" s="18"/>
      <c r="H68" s="142"/>
      <c r="I68" s="33"/>
      <c r="J68" s="34"/>
      <c r="K68" s="33"/>
      <c r="L68" s="64"/>
      <c r="M68" s="67"/>
      <c r="N68" s="66"/>
      <c r="O68" s="66"/>
      <c r="P68" s="66"/>
      <c r="Q68" s="66"/>
      <c r="R68" s="33"/>
      <c r="S68" s="67"/>
      <c r="T68" s="67"/>
      <c r="U68" s="66"/>
      <c r="V68" s="18"/>
      <c r="W68" s="33"/>
      <c r="X68" s="33"/>
      <c r="Y68" s="64"/>
      <c r="Z68" s="67"/>
      <c r="AA68" s="110"/>
      <c r="AB68" s="122"/>
      <c r="AD68" s="4"/>
      <c r="AF68" s="123"/>
      <c r="AG68" s="4"/>
    </row>
    <row r="69" spans="1:33" ht="20" x14ac:dyDescent="0.25">
      <c r="A69" s="6">
        <v>8.0009999999999994</v>
      </c>
      <c r="B69" s="7" t="s">
        <v>101</v>
      </c>
      <c r="C69" s="41" t="s">
        <v>4</v>
      </c>
      <c r="D69" s="31">
        <v>20200</v>
      </c>
      <c r="E69" s="99">
        <f t="shared" si="33"/>
        <v>2615.9</v>
      </c>
      <c r="F69" s="59">
        <f t="shared" ref="F69" si="69">+D69+E69</f>
        <v>22815.9</v>
      </c>
      <c r="G69" s="59">
        <v>524.10659999999996</v>
      </c>
      <c r="H69" s="99">
        <f t="shared" si="0"/>
        <v>10586953.319999998</v>
      </c>
      <c r="I69" s="76">
        <f t="shared" si="35"/>
        <v>11957963.774939999</v>
      </c>
      <c r="J69" s="75"/>
      <c r="K69" s="14">
        <f t="shared" si="63"/>
        <v>0</v>
      </c>
      <c r="L69" s="62"/>
      <c r="M69" s="31">
        <v>20042</v>
      </c>
      <c r="N69" s="99">
        <f t="shared" si="37"/>
        <v>2958.1992</v>
      </c>
      <c r="O69" s="8">
        <f t="shared" ref="O69" si="70">+M69+N69</f>
        <v>23000.199199999999</v>
      </c>
      <c r="P69" s="8">
        <v>524.10659999999996</v>
      </c>
      <c r="Q69" s="99">
        <f>+M69*P69</f>
        <v>10504144.4772</v>
      </c>
      <c r="R69" s="14">
        <f>+O69*P69</f>
        <v>12054556.202034719</v>
      </c>
      <c r="S69" s="79">
        <f>+M69</f>
        <v>20042</v>
      </c>
      <c r="T69" s="99">
        <f t="shared" si="54"/>
        <v>2958.1992</v>
      </c>
      <c r="U69" s="59">
        <f t="shared" si="55"/>
        <v>23000.199199999999</v>
      </c>
      <c r="V69" s="83">
        <v>463.89000000000004</v>
      </c>
      <c r="W69" s="99">
        <f t="shared" si="56"/>
        <v>9297283.3800000008</v>
      </c>
      <c r="X69" s="14">
        <f t="shared" si="57"/>
        <v>10669562.406888001</v>
      </c>
      <c r="Y69" s="62"/>
      <c r="Z69" s="31">
        <f>IF(U69&lt;=F69,,U69-F69)</f>
        <v>184.29919999999765</v>
      </c>
      <c r="AA69" s="14">
        <f t="shared" ref="AA69" si="71">+V69*Z69</f>
        <v>85494.555887998926</v>
      </c>
      <c r="AB69" s="122"/>
      <c r="AD69" s="4"/>
      <c r="AF69" s="121"/>
      <c r="AG69" s="4"/>
    </row>
    <row r="70" spans="1:33" ht="11.5" customHeight="1" x14ac:dyDescent="0.25">
      <c r="A70" s="260" t="s">
        <v>102</v>
      </c>
      <c r="B70" s="261"/>
      <c r="C70" s="268"/>
      <c r="D70" s="32"/>
      <c r="E70" s="66"/>
      <c r="F70" s="66"/>
      <c r="G70" s="18"/>
      <c r="H70" s="142"/>
      <c r="I70" s="33"/>
      <c r="J70" s="34"/>
      <c r="K70" s="33"/>
      <c r="L70" s="64"/>
      <c r="M70" s="67"/>
      <c r="N70" s="66"/>
      <c r="O70" s="66"/>
      <c r="P70" s="66"/>
      <c r="Q70" s="66"/>
      <c r="R70" s="33"/>
      <c r="S70" s="67"/>
      <c r="T70" s="67"/>
      <c r="U70" s="66"/>
      <c r="V70" s="18"/>
      <c r="W70" s="33"/>
      <c r="X70" s="33"/>
      <c r="Y70" s="64"/>
      <c r="Z70" s="67"/>
      <c r="AA70" s="110"/>
      <c r="AB70" s="122"/>
      <c r="AD70" s="4"/>
      <c r="AF70" s="123"/>
      <c r="AG70" s="4"/>
    </row>
    <row r="71" spans="1:33" ht="20" x14ac:dyDescent="0.25">
      <c r="A71" s="6">
        <v>9.0009999999999994</v>
      </c>
      <c r="B71" s="7" t="s">
        <v>103</v>
      </c>
      <c r="C71" s="41" t="s">
        <v>4</v>
      </c>
      <c r="D71" s="31">
        <v>23000</v>
      </c>
      <c r="E71" s="99">
        <f t="shared" si="33"/>
        <v>2978.5</v>
      </c>
      <c r="F71" s="59">
        <f t="shared" ref="F71" si="72">+D71+E71</f>
        <v>25978.5</v>
      </c>
      <c r="G71" s="59">
        <v>276.85860000000002</v>
      </c>
      <c r="H71" s="99">
        <f t="shared" si="0"/>
        <v>6367747.8000000007</v>
      </c>
      <c r="I71" s="76">
        <f t="shared" si="35"/>
        <v>7192371.1401000004</v>
      </c>
      <c r="J71" s="75"/>
      <c r="K71" s="14">
        <f t="shared" si="63"/>
        <v>0</v>
      </c>
      <c r="L71" s="62"/>
      <c r="M71" s="31">
        <v>23000</v>
      </c>
      <c r="N71" s="99">
        <f t="shared" si="37"/>
        <v>3394.8</v>
      </c>
      <c r="O71" s="8">
        <f t="shared" ref="O71:O72" si="73">+M71+N71</f>
        <v>26394.799999999999</v>
      </c>
      <c r="P71" s="8">
        <v>276.85860000000002</v>
      </c>
      <c r="Q71" s="99">
        <f>+M71*P71</f>
        <v>6367747.8000000007</v>
      </c>
      <c r="R71" s="14">
        <f>+O71*P71</f>
        <v>7307627.3752800003</v>
      </c>
      <c r="S71" s="79">
        <f>+M71</f>
        <v>23000</v>
      </c>
      <c r="T71" s="99">
        <f t="shared" si="54"/>
        <v>3394.8</v>
      </c>
      <c r="U71" s="59">
        <f t="shared" si="55"/>
        <v>26394.799999999999</v>
      </c>
      <c r="V71" s="83">
        <v>271.03999999999996</v>
      </c>
      <c r="W71" s="99">
        <f t="shared" si="56"/>
        <v>6233919.9999999991</v>
      </c>
      <c r="X71" s="14">
        <f t="shared" si="57"/>
        <v>7154046.5919999992</v>
      </c>
      <c r="Y71" s="62"/>
      <c r="Z71" s="31">
        <f>IF(U71&lt;=F71,,U71-F71)</f>
        <v>416.29999999999927</v>
      </c>
      <c r="AA71" s="14">
        <f t="shared" ref="AA71" si="74">+V71*Z71</f>
        <v>112833.95199999979</v>
      </c>
      <c r="AB71" s="122"/>
      <c r="AD71" s="4"/>
      <c r="AF71" s="121"/>
      <c r="AG71" s="4"/>
    </row>
    <row r="72" spans="1:33" ht="30" x14ac:dyDescent="0.25">
      <c r="A72" s="6">
        <v>9.0020000000000007</v>
      </c>
      <c r="B72" s="7" t="s">
        <v>104</v>
      </c>
      <c r="C72" s="41" t="s">
        <v>22</v>
      </c>
      <c r="D72" s="31">
        <v>225000</v>
      </c>
      <c r="E72" s="99">
        <f t="shared" si="33"/>
        <v>29137.5</v>
      </c>
      <c r="F72" s="59">
        <f t="shared" ref="F72" si="75">+D72+E72</f>
        <v>254137.5</v>
      </c>
      <c r="G72" s="59">
        <v>8.9600000000000009</v>
      </c>
      <c r="H72" s="99">
        <f t="shared" si="0"/>
        <v>2016000.0000000002</v>
      </c>
      <c r="I72" s="76">
        <f t="shared" si="35"/>
        <v>2277072</v>
      </c>
      <c r="J72" s="75"/>
      <c r="K72" s="14">
        <f t="shared" si="63"/>
        <v>0</v>
      </c>
      <c r="L72" s="62"/>
      <c r="M72" s="31">
        <v>220000</v>
      </c>
      <c r="N72" s="99">
        <f t="shared" si="37"/>
        <v>32472.000000000004</v>
      </c>
      <c r="O72" s="8">
        <f t="shared" si="73"/>
        <v>252472</v>
      </c>
      <c r="P72" s="8">
        <v>8.9600000000000009</v>
      </c>
      <c r="Q72" s="99">
        <f>+M72*P72</f>
        <v>1971200.0000000002</v>
      </c>
      <c r="R72" s="14">
        <f>+O72*P72</f>
        <v>2262149.1200000001</v>
      </c>
      <c r="S72" s="79">
        <f>+M72</f>
        <v>220000</v>
      </c>
      <c r="T72" s="99">
        <f t="shared" si="54"/>
        <v>32472.000000000004</v>
      </c>
      <c r="U72" s="59">
        <f t="shared" si="55"/>
        <v>252472</v>
      </c>
      <c r="V72" s="83">
        <v>8.9600000000000009</v>
      </c>
      <c r="W72" s="99">
        <f t="shared" si="56"/>
        <v>1971200.0000000002</v>
      </c>
      <c r="X72" s="14">
        <f t="shared" si="57"/>
        <v>2262149.1200000001</v>
      </c>
      <c r="Y72" s="62"/>
      <c r="Z72" s="31">
        <f>IF(U72&lt;=F72,,U72-F72)</f>
        <v>0</v>
      </c>
      <c r="AA72" s="14">
        <f t="shared" ref="AA72" si="76">+V72*Z72</f>
        <v>0</v>
      </c>
      <c r="AB72" s="122"/>
      <c r="AD72" s="4"/>
      <c r="AF72" s="121"/>
      <c r="AG72" s="4"/>
    </row>
    <row r="73" spans="1:33" ht="11.5" customHeight="1" x14ac:dyDescent="0.25">
      <c r="A73" s="260" t="s">
        <v>105</v>
      </c>
      <c r="B73" s="261"/>
      <c r="C73" s="268"/>
      <c r="D73" s="32"/>
      <c r="E73" s="66"/>
      <c r="F73" s="66"/>
      <c r="G73" s="18"/>
      <c r="H73" s="142"/>
      <c r="I73" s="33"/>
      <c r="J73" s="34"/>
      <c r="K73" s="33"/>
      <c r="L73" s="64"/>
      <c r="M73" s="67"/>
      <c r="N73" s="66"/>
      <c r="O73" s="66"/>
      <c r="P73" s="66"/>
      <c r="Q73" s="66"/>
      <c r="R73" s="33"/>
      <c r="S73" s="67"/>
      <c r="T73" s="67"/>
      <c r="U73" s="66"/>
      <c r="V73" s="18"/>
      <c r="W73" s="33"/>
      <c r="X73" s="33"/>
      <c r="Y73" s="64"/>
      <c r="Z73" s="67"/>
      <c r="AA73" s="110"/>
      <c r="AB73" s="122"/>
      <c r="AD73" s="4"/>
      <c r="AF73" s="123"/>
      <c r="AG73" s="4"/>
    </row>
    <row r="74" spans="1:33" ht="30" x14ac:dyDescent="0.25">
      <c r="A74" s="6">
        <v>10.000999999999999</v>
      </c>
      <c r="B74" s="7" t="s">
        <v>106</v>
      </c>
      <c r="C74" s="41" t="s">
        <v>4</v>
      </c>
      <c r="D74" s="31">
        <v>28000</v>
      </c>
      <c r="E74" s="99">
        <f t="shared" si="33"/>
        <v>3626</v>
      </c>
      <c r="F74" s="59">
        <f t="shared" ref="F74" si="77">+D74+E74</f>
        <v>31626</v>
      </c>
      <c r="G74" s="59">
        <v>17.86</v>
      </c>
      <c r="H74" s="99">
        <f t="shared" si="0"/>
        <v>500080</v>
      </c>
      <c r="I74" s="76">
        <f t="shared" si="35"/>
        <v>564840.36</v>
      </c>
      <c r="J74" s="75"/>
      <c r="K74" s="14">
        <f t="shared" si="63"/>
        <v>0</v>
      </c>
      <c r="L74" s="62"/>
      <c r="M74" s="31">
        <v>28000</v>
      </c>
      <c r="N74" s="99">
        <f t="shared" si="37"/>
        <v>4132.8</v>
      </c>
      <c r="O74" s="8">
        <f t="shared" ref="O74" si="78">+M74+N74</f>
        <v>32132.799999999999</v>
      </c>
      <c r="P74" s="8">
        <v>17.86</v>
      </c>
      <c r="Q74" s="99">
        <f>+M74*P74</f>
        <v>500080</v>
      </c>
      <c r="R74" s="14">
        <f>+O74*P74</f>
        <v>573891.80799999996</v>
      </c>
      <c r="S74" s="79">
        <f>+M74</f>
        <v>28000</v>
      </c>
      <c r="T74" s="99">
        <f t="shared" si="54"/>
        <v>4132.8</v>
      </c>
      <c r="U74" s="59">
        <f t="shared" si="55"/>
        <v>32132.799999999999</v>
      </c>
      <c r="V74" s="83">
        <v>14.16</v>
      </c>
      <c r="W74" s="99">
        <f t="shared" si="56"/>
        <v>396480</v>
      </c>
      <c r="X74" s="14">
        <f t="shared" si="57"/>
        <v>455000.44799999997</v>
      </c>
      <c r="Y74" s="62"/>
      <c r="Z74" s="31">
        <f t="shared" ref="Z74:Z82" si="79">IF(U74&lt;=F74,,U74-F74)</f>
        <v>506.79999999999927</v>
      </c>
      <c r="AA74" s="14">
        <f t="shared" ref="AA74" si="80">+V74*Z74</f>
        <v>7176.2879999999896</v>
      </c>
      <c r="AB74" s="122"/>
      <c r="AD74" s="4"/>
      <c r="AF74" s="124"/>
      <c r="AG74" s="4"/>
    </row>
    <row r="75" spans="1:33" ht="20" x14ac:dyDescent="0.25">
      <c r="A75" s="6">
        <v>10.002000000000001</v>
      </c>
      <c r="B75" s="7" t="s">
        <v>107</v>
      </c>
      <c r="C75" s="41" t="s">
        <v>4</v>
      </c>
      <c r="D75" s="31">
        <v>28000</v>
      </c>
      <c r="E75" s="99">
        <f t="shared" si="33"/>
        <v>3626</v>
      </c>
      <c r="F75" s="59">
        <f t="shared" ref="F75:F82" si="81">+D75+E75</f>
        <v>31626</v>
      </c>
      <c r="G75" s="59">
        <v>145.29</v>
      </c>
      <c r="H75" s="99">
        <f t="shared" si="0"/>
        <v>4068120</v>
      </c>
      <c r="I75" s="76">
        <f t="shared" si="35"/>
        <v>4594941.54</v>
      </c>
      <c r="J75" s="75"/>
      <c r="K75" s="14">
        <f t="shared" si="63"/>
        <v>0</v>
      </c>
      <c r="L75" s="62"/>
      <c r="M75" s="31">
        <v>28000</v>
      </c>
      <c r="N75" s="99">
        <f t="shared" si="37"/>
        <v>4132.8</v>
      </c>
      <c r="O75" s="8">
        <f t="shared" ref="O75:O82" si="82">+M75+N75</f>
        <v>32132.799999999999</v>
      </c>
      <c r="P75" s="8">
        <v>145.29</v>
      </c>
      <c r="Q75" s="99">
        <f t="shared" ref="Q75:Q82" si="83">+M75*P75</f>
        <v>4068120</v>
      </c>
      <c r="R75" s="14">
        <f t="shared" ref="R75:R82" si="84">+O75*P75</f>
        <v>4668574.5120000001</v>
      </c>
      <c r="S75" s="79">
        <f t="shared" ref="S75:S82" si="85">+M75</f>
        <v>28000</v>
      </c>
      <c r="T75" s="99">
        <f t="shared" si="54"/>
        <v>4132.8</v>
      </c>
      <c r="U75" s="59">
        <f t="shared" si="55"/>
        <v>32132.799999999999</v>
      </c>
      <c r="V75" s="83">
        <v>162.29</v>
      </c>
      <c r="W75" s="99">
        <f t="shared" si="56"/>
        <v>4544120</v>
      </c>
      <c r="X75" s="14">
        <f t="shared" si="57"/>
        <v>5214832.1119999997</v>
      </c>
      <c r="Y75" s="62"/>
      <c r="Z75" s="31">
        <f t="shared" si="79"/>
        <v>506.79999999999927</v>
      </c>
      <c r="AA75" s="14">
        <f t="shared" ref="AA75:AA82" si="86">+V75*Z75</f>
        <v>82248.571999999884</v>
      </c>
      <c r="AB75" s="122"/>
      <c r="AD75" s="4"/>
      <c r="AF75" s="124"/>
      <c r="AG75" s="4"/>
    </row>
    <row r="76" spans="1:33" ht="20" x14ac:dyDescent="0.25">
      <c r="A76" s="6">
        <v>10.003</v>
      </c>
      <c r="B76" s="7" t="s">
        <v>108</v>
      </c>
      <c r="C76" s="41" t="s">
        <v>4</v>
      </c>
      <c r="D76" s="31">
        <v>33000</v>
      </c>
      <c r="E76" s="99">
        <f t="shared" si="33"/>
        <v>4273.5</v>
      </c>
      <c r="F76" s="59">
        <f t="shared" si="81"/>
        <v>37273.5</v>
      </c>
      <c r="G76" s="59">
        <v>585.91999999999996</v>
      </c>
      <c r="H76" s="99">
        <f t="shared" ref="H76:H96" si="87">+D76*G76</f>
        <v>19335360</v>
      </c>
      <c r="I76" s="76">
        <f t="shared" si="35"/>
        <v>21839289.119999997</v>
      </c>
      <c r="J76" s="75"/>
      <c r="K76" s="14">
        <f t="shared" si="63"/>
        <v>0</v>
      </c>
      <c r="L76" s="62"/>
      <c r="M76" s="31">
        <v>38000</v>
      </c>
      <c r="N76" s="99">
        <f t="shared" si="37"/>
        <v>5608.8</v>
      </c>
      <c r="O76" s="8">
        <f t="shared" si="82"/>
        <v>43608.800000000003</v>
      </c>
      <c r="P76" s="8">
        <v>585.91999999999996</v>
      </c>
      <c r="Q76" s="99">
        <f t="shared" si="83"/>
        <v>22264960</v>
      </c>
      <c r="R76" s="14">
        <f t="shared" si="84"/>
        <v>25551268.096000001</v>
      </c>
      <c r="S76" s="79">
        <f t="shared" si="85"/>
        <v>38000</v>
      </c>
      <c r="T76" s="99">
        <f t="shared" si="54"/>
        <v>5608.8</v>
      </c>
      <c r="U76" s="59">
        <f t="shared" si="55"/>
        <v>43608.800000000003</v>
      </c>
      <c r="V76" s="83">
        <v>585.91999999999996</v>
      </c>
      <c r="W76" s="99">
        <f t="shared" si="56"/>
        <v>22264960</v>
      </c>
      <c r="X76" s="14">
        <f t="shared" si="57"/>
        <v>25551268.096000001</v>
      </c>
      <c r="Y76" s="62"/>
      <c r="Z76" s="31">
        <f t="shared" si="79"/>
        <v>6335.3000000000029</v>
      </c>
      <c r="AA76" s="14">
        <f t="shared" si="86"/>
        <v>3711978.9760000017</v>
      </c>
      <c r="AB76" s="122"/>
      <c r="AD76" s="4"/>
      <c r="AF76" s="124"/>
      <c r="AG76" s="4"/>
    </row>
    <row r="77" spans="1:33" ht="20" x14ac:dyDescent="0.25">
      <c r="A77" s="6">
        <v>10.004</v>
      </c>
      <c r="B77" s="7" t="s">
        <v>109</v>
      </c>
      <c r="C77" s="41" t="s">
        <v>22</v>
      </c>
      <c r="D77" s="31">
        <v>13000</v>
      </c>
      <c r="E77" s="99">
        <f t="shared" si="33"/>
        <v>1683.5</v>
      </c>
      <c r="F77" s="59">
        <f t="shared" si="81"/>
        <v>14683.5</v>
      </c>
      <c r="G77" s="59">
        <v>263.08</v>
      </c>
      <c r="H77" s="99">
        <f t="shared" si="87"/>
        <v>3420040</v>
      </c>
      <c r="I77" s="76">
        <f t="shared" si="35"/>
        <v>3862935.1799999997</v>
      </c>
      <c r="J77" s="75"/>
      <c r="K77" s="14">
        <f t="shared" si="63"/>
        <v>0</v>
      </c>
      <c r="L77" s="62"/>
      <c r="M77" s="31">
        <v>20000</v>
      </c>
      <c r="N77" s="99">
        <f t="shared" si="37"/>
        <v>2952</v>
      </c>
      <c r="O77" s="8">
        <f t="shared" si="82"/>
        <v>22952</v>
      </c>
      <c r="P77" s="8">
        <v>263.08</v>
      </c>
      <c r="Q77" s="99">
        <f t="shared" si="83"/>
        <v>5261600</v>
      </c>
      <c r="R77" s="14">
        <f t="shared" si="84"/>
        <v>6038212.1599999992</v>
      </c>
      <c r="S77" s="79">
        <f t="shared" si="85"/>
        <v>20000</v>
      </c>
      <c r="T77" s="99">
        <f t="shared" si="54"/>
        <v>2952</v>
      </c>
      <c r="U77" s="59">
        <f t="shared" si="55"/>
        <v>22952</v>
      </c>
      <c r="V77" s="83">
        <v>263.08</v>
      </c>
      <c r="W77" s="99">
        <f t="shared" si="56"/>
        <v>5261600</v>
      </c>
      <c r="X77" s="14">
        <f t="shared" si="57"/>
        <v>6038212.1599999992</v>
      </c>
      <c r="Y77" s="62"/>
      <c r="Z77" s="31">
        <f t="shared" si="79"/>
        <v>8268.5</v>
      </c>
      <c r="AA77" s="14">
        <f t="shared" si="86"/>
        <v>2175276.98</v>
      </c>
      <c r="AB77" s="122"/>
      <c r="AD77" s="4"/>
      <c r="AF77" s="124"/>
      <c r="AG77" s="4"/>
    </row>
    <row r="78" spans="1:33" ht="13.5" x14ac:dyDescent="0.25">
      <c r="A78" s="6">
        <v>10.005000000000001</v>
      </c>
      <c r="B78" s="7" t="s">
        <v>110</v>
      </c>
      <c r="C78" s="41" t="s">
        <v>22</v>
      </c>
      <c r="D78" s="31">
        <v>17000</v>
      </c>
      <c r="E78" s="99">
        <f t="shared" si="33"/>
        <v>2201.5</v>
      </c>
      <c r="F78" s="59">
        <f t="shared" si="81"/>
        <v>19201.5</v>
      </c>
      <c r="G78" s="59">
        <v>65.42</v>
      </c>
      <c r="H78" s="99">
        <f t="shared" si="87"/>
        <v>1112140</v>
      </c>
      <c r="I78" s="76">
        <f t="shared" si="35"/>
        <v>1256162.1300000001</v>
      </c>
      <c r="J78" s="75"/>
      <c r="K78" s="14">
        <f t="shared" si="63"/>
        <v>0</v>
      </c>
      <c r="L78" s="62"/>
      <c r="M78" s="31">
        <v>28000</v>
      </c>
      <c r="N78" s="99">
        <f t="shared" si="37"/>
        <v>4132.8</v>
      </c>
      <c r="O78" s="8">
        <f t="shared" si="82"/>
        <v>32132.799999999999</v>
      </c>
      <c r="P78" s="8">
        <v>65.42</v>
      </c>
      <c r="Q78" s="99">
        <f t="shared" si="83"/>
        <v>1831760</v>
      </c>
      <c r="R78" s="14">
        <f t="shared" si="84"/>
        <v>2102127.7760000001</v>
      </c>
      <c r="S78" s="79">
        <f t="shared" si="85"/>
        <v>28000</v>
      </c>
      <c r="T78" s="99">
        <f t="shared" si="54"/>
        <v>4132.8</v>
      </c>
      <c r="U78" s="59">
        <f t="shared" si="55"/>
        <v>32132.799999999999</v>
      </c>
      <c r="V78" s="83">
        <v>65.42</v>
      </c>
      <c r="W78" s="99">
        <f t="shared" si="56"/>
        <v>1831760</v>
      </c>
      <c r="X78" s="14">
        <f t="shared" si="57"/>
        <v>2102127.7760000001</v>
      </c>
      <c r="Y78" s="62"/>
      <c r="Z78" s="31">
        <f t="shared" si="79"/>
        <v>12931.3</v>
      </c>
      <c r="AA78" s="14">
        <f t="shared" si="86"/>
        <v>845965.64599999995</v>
      </c>
      <c r="AB78" s="122"/>
      <c r="AD78" s="4"/>
      <c r="AF78" s="124"/>
      <c r="AG78" s="4"/>
    </row>
    <row r="79" spans="1:33" ht="20" x14ac:dyDescent="0.25">
      <c r="A79" s="6">
        <v>10.006</v>
      </c>
      <c r="B79" s="7" t="s">
        <v>111</v>
      </c>
      <c r="C79" s="41" t="s">
        <v>4</v>
      </c>
      <c r="D79" s="31">
        <v>25000</v>
      </c>
      <c r="E79" s="99">
        <f t="shared" si="33"/>
        <v>3237.5</v>
      </c>
      <c r="F79" s="59">
        <f t="shared" si="81"/>
        <v>28237.5</v>
      </c>
      <c r="G79" s="59">
        <v>145.29</v>
      </c>
      <c r="H79" s="99">
        <f t="shared" si="87"/>
        <v>3632250</v>
      </c>
      <c r="I79" s="76">
        <f t="shared" si="35"/>
        <v>4102626.375</v>
      </c>
      <c r="J79" s="75"/>
      <c r="K79" s="14">
        <f t="shared" si="63"/>
        <v>0</v>
      </c>
      <c r="L79" s="62"/>
      <c r="M79" s="31">
        <v>28000</v>
      </c>
      <c r="N79" s="99">
        <f t="shared" si="37"/>
        <v>4132.8</v>
      </c>
      <c r="O79" s="8">
        <f t="shared" si="82"/>
        <v>32132.799999999999</v>
      </c>
      <c r="P79" s="8">
        <v>145.29</v>
      </c>
      <c r="Q79" s="99">
        <f t="shared" si="83"/>
        <v>4068120</v>
      </c>
      <c r="R79" s="14">
        <f t="shared" si="84"/>
        <v>4668574.5120000001</v>
      </c>
      <c r="S79" s="79">
        <f t="shared" si="85"/>
        <v>28000</v>
      </c>
      <c r="T79" s="99">
        <f t="shared" si="54"/>
        <v>4132.8</v>
      </c>
      <c r="U79" s="59">
        <f t="shared" si="55"/>
        <v>32132.799999999999</v>
      </c>
      <c r="V79" s="83">
        <v>120.82</v>
      </c>
      <c r="W79" s="99">
        <f t="shared" si="56"/>
        <v>3382960</v>
      </c>
      <c r="X79" s="14">
        <f t="shared" si="57"/>
        <v>3882284.8959999997</v>
      </c>
      <c r="Y79" s="62"/>
      <c r="Z79" s="31">
        <f t="shared" si="79"/>
        <v>3895.2999999999993</v>
      </c>
      <c r="AA79" s="14">
        <f t="shared" si="86"/>
        <v>470630.14599999989</v>
      </c>
      <c r="AB79" s="122"/>
      <c r="AD79" s="4"/>
      <c r="AF79" s="124"/>
      <c r="AG79" s="4"/>
    </row>
    <row r="80" spans="1:33" ht="20" x14ac:dyDescent="0.25">
      <c r="A80" s="6">
        <v>10.007</v>
      </c>
      <c r="B80" s="7" t="s">
        <v>112</v>
      </c>
      <c r="C80" s="41" t="s">
        <v>22</v>
      </c>
      <c r="D80" s="31">
        <v>16000</v>
      </c>
      <c r="E80" s="99">
        <f t="shared" si="33"/>
        <v>2072</v>
      </c>
      <c r="F80" s="59">
        <f t="shared" si="81"/>
        <v>18072</v>
      </c>
      <c r="G80" s="59">
        <v>62.52</v>
      </c>
      <c r="H80" s="99">
        <f t="shared" si="87"/>
        <v>1000320</v>
      </c>
      <c r="I80" s="76">
        <f t="shared" si="35"/>
        <v>1129861.44</v>
      </c>
      <c r="J80" s="75"/>
      <c r="K80" s="14">
        <f t="shared" si="63"/>
        <v>0</v>
      </c>
      <c r="L80" s="62"/>
      <c r="M80" s="31">
        <v>18000</v>
      </c>
      <c r="N80" s="99">
        <f t="shared" si="37"/>
        <v>2656.8</v>
      </c>
      <c r="O80" s="8">
        <f t="shared" si="82"/>
        <v>20656.8</v>
      </c>
      <c r="P80" s="8">
        <v>62.52</v>
      </c>
      <c r="Q80" s="99">
        <f t="shared" si="83"/>
        <v>1125360</v>
      </c>
      <c r="R80" s="14">
        <f t="shared" si="84"/>
        <v>1291463.1359999999</v>
      </c>
      <c r="S80" s="79">
        <f t="shared" si="85"/>
        <v>18000</v>
      </c>
      <c r="T80" s="99">
        <f t="shared" si="54"/>
        <v>2656.8</v>
      </c>
      <c r="U80" s="59">
        <f t="shared" si="55"/>
        <v>20656.8</v>
      </c>
      <c r="V80" s="83">
        <v>62.52</v>
      </c>
      <c r="W80" s="99">
        <f t="shared" si="56"/>
        <v>1125360</v>
      </c>
      <c r="X80" s="14">
        <f t="shared" si="57"/>
        <v>1291463.1359999999</v>
      </c>
      <c r="Y80" s="62"/>
      <c r="Z80" s="31">
        <f t="shared" si="79"/>
        <v>2584.7999999999993</v>
      </c>
      <c r="AA80" s="14">
        <f t="shared" si="86"/>
        <v>161601.69599999997</v>
      </c>
      <c r="AB80" s="122"/>
      <c r="AD80" s="4"/>
      <c r="AF80" s="124"/>
      <c r="AG80" s="4"/>
    </row>
    <row r="81" spans="1:33" ht="30" x14ac:dyDescent="0.25">
      <c r="A81" s="6">
        <v>10.007999999999999</v>
      </c>
      <c r="B81" s="7" t="s">
        <v>113</v>
      </c>
      <c r="C81" s="41" t="s">
        <v>22</v>
      </c>
      <c r="D81" s="31">
        <v>51000</v>
      </c>
      <c r="E81" s="99">
        <f t="shared" si="33"/>
        <v>6604.5</v>
      </c>
      <c r="F81" s="59">
        <f t="shared" si="81"/>
        <v>57604.5</v>
      </c>
      <c r="G81" s="59">
        <v>7.6</v>
      </c>
      <c r="H81" s="99">
        <f t="shared" si="87"/>
        <v>387600</v>
      </c>
      <c r="I81" s="76">
        <f t="shared" si="35"/>
        <v>437794.19999999995</v>
      </c>
      <c r="J81" s="75"/>
      <c r="K81" s="14">
        <f t="shared" si="63"/>
        <v>0</v>
      </c>
      <c r="L81" s="62"/>
      <c r="M81" s="31">
        <v>55000</v>
      </c>
      <c r="N81" s="99">
        <f t="shared" si="37"/>
        <v>8118.0000000000009</v>
      </c>
      <c r="O81" s="8">
        <f t="shared" si="82"/>
        <v>63118</v>
      </c>
      <c r="P81" s="8">
        <v>7.6</v>
      </c>
      <c r="Q81" s="99">
        <f t="shared" si="83"/>
        <v>418000</v>
      </c>
      <c r="R81" s="14">
        <f t="shared" si="84"/>
        <v>479696.8</v>
      </c>
      <c r="S81" s="79">
        <f t="shared" si="85"/>
        <v>55000</v>
      </c>
      <c r="T81" s="99">
        <f t="shared" si="54"/>
        <v>8118.0000000000009</v>
      </c>
      <c r="U81" s="59">
        <f t="shared" si="55"/>
        <v>63118</v>
      </c>
      <c r="V81" s="83">
        <v>7.6</v>
      </c>
      <c r="W81" s="99">
        <f t="shared" si="56"/>
        <v>418000</v>
      </c>
      <c r="X81" s="14">
        <f t="shared" si="57"/>
        <v>479696.8</v>
      </c>
      <c r="Y81" s="62"/>
      <c r="Z81" s="31">
        <f t="shared" si="79"/>
        <v>5513.5</v>
      </c>
      <c r="AA81" s="14">
        <f t="shared" si="86"/>
        <v>41902.6</v>
      </c>
      <c r="AB81" s="122"/>
      <c r="AD81" s="4"/>
      <c r="AF81" s="124"/>
      <c r="AG81" s="4"/>
    </row>
    <row r="82" spans="1:33" ht="20" x14ac:dyDescent="0.25">
      <c r="A82" s="6">
        <v>10.01</v>
      </c>
      <c r="B82" s="7" t="s">
        <v>114</v>
      </c>
      <c r="C82" s="41" t="s">
        <v>20</v>
      </c>
      <c r="D82" s="31">
        <v>1600000</v>
      </c>
      <c r="E82" s="99">
        <f t="shared" si="33"/>
        <v>207200</v>
      </c>
      <c r="F82" s="59">
        <f t="shared" si="81"/>
        <v>1807200</v>
      </c>
      <c r="G82" s="59">
        <v>4</v>
      </c>
      <c r="H82" s="99">
        <f t="shared" si="87"/>
        <v>6400000</v>
      </c>
      <c r="I82" s="76">
        <f t="shared" si="35"/>
        <v>7228800</v>
      </c>
      <c r="J82" s="75"/>
      <c r="K82" s="14">
        <f t="shared" si="63"/>
        <v>0</v>
      </c>
      <c r="L82" s="62"/>
      <c r="M82" s="31">
        <v>2000000</v>
      </c>
      <c r="N82" s="99">
        <f t="shared" si="37"/>
        <v>295200</v>
      </c>
      <c r="O82" s="8">
        <f t="shared" si="82"/>
        <v>2295200</v>
      </c>
      <c r="P82" s="8">
        <v>4</v>
      </c>
      <c r="Q82" s="99">
        <f t="shared" si="83"/>
        <v>8000000</v>
      </c>
      <c r="R82" s="14">
        <f t="shared" si="84"/>
        <v>9180800</v>
      </c>
      <c r="S82" s="79">
        <f t="shared" si="85"/>
        <v>2000000</v>
      </c>
      <c r="T82" s="99">
        <f t="shared" si="54"/>
        <v>295200</v>
      </c>
      <c r="U82" s="59">
        <f t="shared" si="55"/>
        <v>2295200</v>
      </c>
      <c r="V82" s="83">
        <v>1</v>
      </c>
      <c r="W82" s="99">
        <f t="shared" si="56"/>
        <v>2000000</v>
      </c>
      <c r="X82" s="14">
        <f t="shared" si="57"/>
        <v>2295200</v>
      </c>
      <c r="Y82" s="62"/>
      <c r="Z82" s="31">
        <f t="shared" si="79"/>
        <v>488000</v>
      </c>
      <c r="AA82" s="14">
        <f t="shared" si="86"/>
        <v>488000</v>
      </c>
      <c r="AB82" s="122"/>
      <c r="AD82" s="4"/>
      <c r="AF82" s="124"/>
      <c r="AG82" s="4"/>
    </row>
    <row r="83" spans="1:33" ht="11.5" customHeight="1" x14ac:dyDescent="0.25">
      <c r="A83" s="260" t="s">
        <v>115</v>
      </c>
      <c r="B83" s="261"/>
      <c r="C83" s="268"/>
      <c r="D83" s="32"/>
      <c r="E83" s="66"/>
      <c r="F83" s="66"/>
      <c r="G83" s="18"/>
      <c r="H83" s="142"/>
      <c r="I83" s="33"/>
      <c r="J83" s="34"/>
      <c r="K83" s="33"/>
      <c r="L83" s="64"/>
      <c r="M83" s="67"/>
      <c r="N83" s="66"/>
      <c r="O83" s="66"/>
      <c r="P83" s="66"/>
      <c r="Q83" s="66"/>
      <c r="R83" s="33"/>
      <c r="S83" s="67"/>
      <c r="T83" s="67"/>
      <c r="U83" s="66"/>
      <c r="V83" s="18"/>
      <c r="W83" s="33"/>
      <c r="X83" s="33"/>
      <c r="Y83" s="64"/>
      <c r="Z83" s="67"/>
      <c r="AA83" s="110"/>
      <c r="AB83" s="122"/>
      <c r="AD83" s="4"/>
      <c r="AF83" s="123"/>
      <c r="AG83" s="4"/>
    </row>
    <row r="84" spans="1:33" ht="20" x14ac:dyDescent="0.25">
      <c r="A84" s="6">
        <v>15.000999999999999</v>
      </c>
      <c r="B84" s="7" t="s">
        <v>116</v>
      </c>
      <c r="C84" s="41" t="s">
        <v>20</v>
      </c>
      <c r="D84" s="31">
        <v>46800</v>
      </c>
      <c r="E84" s="99">
        <f t="shared" si="33"/>
        <v>6060.6</v>
      </c>
      <c r="F84" s="59">
        <f t="shared" ref="F84" si="88">+D84+E84</f>
        <v>52860.6</v>
      </c>
      <c r="G84" s="59">
        <v>12</v>
      </c>
      <c r="H84" s="99">
        <f t="shared" si="87"/>
        <v>561600</v>
      </c>
      <c r="I84" s="76">
        <f t="shared" si="35"/>
        <v>634327.19999999995</v>
      </c>
      <c r="J84" s="75"/>
      <c r="K84" s="14">
        <f t="shared" si="63"/>
        <v>0</v>
      </c>
      <c r="L84" s="62"/>
      <c r="M84" s="31">
        <v>45000</v>
      </c>
      <c r="N84" s="99">
        <f t="shared" si="37"/>
        <v>6642</v>
      </c>
      <c r="O84" s="8">
        <f t="shared" ref="O84" si="89">+M84+N84</f>
        <v>51642</v>
      </c>
      <c r="P84" s="8">
        <v>12</v>
      </c>
      <c r="Q84" s="99">
        <f>+M84*P84</f>
        <v>540000</v>
      </c>
      <c r="R84" s="14">
        <f>+O84*P84</f>
        <v>619704</v>
      </c>
      <c r="S84" s="79">
        <f>+M84</f>
        <v>45000</v>
      </c>
      <c r="T84" s="99">
        <f t="shared" si="54"/>
        <v>6642</v>
      </c>
      <c r="U84" s="59">
        <f t="shared" si="55"/>
        <v>51642</v>
      </c>
      <c r="V84" s="83">
        <v>12</v>
      </c>
      <c r="W84" s="99">
        <f t="shared" si="56"/>
        <v>540000</v>
      </c>
      <c r="X84" s="14">
        <f t="shared" si="57"/>
        <v>619704</v>
      </c>
      <c r="Y84" s="62"/>
      <c r="Z84" s="31">
        <f>IF(U84&lt;=F84,,U84-F84)</f>
        <v>0</v>
      </c>
      <c r="AA84" s="14">
        <f t="shared" ref="AA84" si="90">+V84*Z84</f>
        <v>0</v>
      </c>
      <c r="AB84" s="122"/>
      <c r="AD84" s="4"/>
      <c r="AF84" s="124"/>
      <c r="AG84" s="4"/>
    </row>
    <row r="85" spans="1:33" ht="30" x14ac:dyDescent="0.25">
      <c r="A85" s="6">
        <v>15.004</v>
      </c>
      <c r="B85" s="7" t="s">
        <v>117</v>
      </c>
      <c r="C85" s="41" t="s">
        <v>20</v>
      </c>
      <c r="D85" s="31">
        <v>46800</v>
      </c>
      <c r="E85" s="99">
        <f t="shared" si="33"/>
        <v>6060.6</v>
      </c>
      <c r="F85" s="59">
        <f t="shared" ref="F85:F87" si="91">+D85+E85</f>
        <v>52860.6</v>
      </c>
      <c r="G85" s="59">
        <v>2</v>
      </c>
      <c r="H85" s="99">
        <f t="shared" si="87"/>
        <v>93600</v>
      </c>
      <c r="I85" s="76">
        <f t="shared" si="35"/>
        <v>105721.2</v>
      </c>
      <c r="J85" s="75"/>
      <c r="K85" s="14">
        <f t="shared" si="63"/>
        <v>0</v>
      </c>
      <c r="L85" s="62"/>
      <c r="M85" s="31">
        <v>45000</v>
      </c>
      <c r="N85" s="99">
        <f t="shared" si="37"/>
        <v>6642</v>
      </c>
      <c r="O85" s="8">
        <f t="shared" ref="O85:O87" si="92">+M85+N85</f>
        <v>51642</v>
      </c>
      <c r="P85" s="8">
        <v>2</v>
      </c>
      <c r="Q85" s="99">
        <f t="shared" ref="Q85:Q87" si="93">+M85*P85</f>
        <v>90000</v>
      </c>
      <c r="R85" s="14">
        <f t="shared" ref="R85:R87" si="94">+O85*P85</f>
        <v>103284</v>
      </c>
      <c r="S85" s="79">
        <f t="shared" ref="S85:S87" si="95">+M85</f>
        <v>45000</v>
      </c>
      <c r="T85" s="99">
        <f t="shared" si="54"/>
        <v>6642</v>
      </c>
      <c r="U85" s="59">
        <f t="shared" si="55"/>
        <v>51642</v>
      </c>
      <c r="V85" s="83">
        <v>2</v>
      </c>
      <c r="W85" s="99">
        <f t="shared" si="56"/>
        <v>90000</v>
      </c>
      <c r="X85" s="14">
        <f t="shared" si="57"/>
        <v>103284</v>
      </c>
      <c r="Y85" s="62"/>
      <c r="Z85" s="31">
        <f>IF(U85&lt;=F85,,U85-F85)</f>
        <v>0</v>
      </c>
      <c r="AA85" s="14">
        <f t="shared" ref="AA85:AA87" si="96">+V85*Z85</f>
        <v>0</v>
      </c>
      <c r="AB85" s="122"/>
      <c r="AD85" s="4"/>
      <c r="AF85" s="124"/>
      <c r="AG85" s="4"/>
    </row>
    <row r="86" spans="1:33" ht="20" x14ac:dyDescent="0.25">
      <c r="A86" s="6">
        <v>15.006</v>
      </c>
      <c r="B86" s="7" t="s">
        <v>118</v>
      </c>
      <c r="C86" s="41" t="s">
        <v>20</v>
      </c>
      <c r="D86" s="31">
        <v>46800</v>
      </c>
      <c r="E86" s="99">
        <f t="shared" si="33"/>
        <v>6060.6</v>
      </c>
      <c r="F86" s="59">
        <f t="shared" si="91"/>
        <v>52860.6</v>
      </c>
      <c r="G86" s="59">
        <v>12</v>
      </c>
      <c r="H86" s="99">
        <f t="shared" si="87"/>
        <v>561600</v>
      </c>
      <c r="I86" s="76">
        <f t="shared" si="35"/>
        <v>634327.19999999995</v>
      </c>
      <c r="J86" s="75"/>
      <c r="K86" s="14">
        <f t="shared" si="63"/>
        <v>0</v>
      </c>
      <c r="L86" s="62"/>
      <c r="M86" s="31">
        <v>45000</v>
      </c>
      <c r="N86" s="99">
        <f t="shared" si="37"/>
        <v>6642</v>
      </c>
      <c r="O86" s="8">
        <f t="shared" si="92"/>
        <v>51642</v>
      </c>
      <c r="P86" s="8">
        <v>12</v>
      </c>
      <c r="Q86" s="99">
        <f t="shared" si="93"/>
        <v>540000</v>
      </c>
      <c r="R86" s="14">
        <f t="shared" si="94"/>
        <v>619704</v>
      </c>
      <c r="S86" s="79">
        <f t="shared" si="95"/>
        <v>45000</v>
      </c>
      <c r="T86" s="99">
        <f t="shared" si="54"/>
        <v>6642</v>
      </c>
      <c r="U86" s="59">
        <f t="shared" si="55"/>
        <v>51642</v>
      </c>
      <c r="V86" s="83">
        <v>12</v>
      </c>
      <c r="W86" s="99">
        <f t="shared" si="56"/>
        <v>540000</v>
      </c>
      <c r="X86" s="14">
        <f t="shared" si="57"/>
        <v>619704</v>
      </c>
      <c r="Y86" s="62"/>
      <c r="Z86" s="31">
        <f>IF(U86&lt;=F86,,U86-F86)</f>
        <v>0</v>
      </c>
      <c r="AA86" s="14">
        <f t="shared" si="96"/>
        <v>0</v>
      </c>
      <c r="AB86" s="122"/>
      <c r="AD86" s="4"/>
      <c r="AF86" s="124"/>
      <c r="AG86" s="4"/>
    </row>
    <row r="87" spans="1:33" ht="30" x14ac:dyDescent="0.25">
      <c r="A87" s="6">
        <v>15.007999999999999</v>
      </c>
      <c r="B87" s="7" t="s">
        <v>119</v>
      </c>
      <c r="C87" s="41" t="s">
        <v>20</v>
      </c>
      <c r="D87" s="31">
        <v>57000</v>
      </c>
      <c r="E87" s="99">
        <f t="shared" si="33"/>
        <v>7381.5</v>
      </c>
      <c r="F87" s="59">
        <f t="shared" si="91"/>
        <v>64381.5</v>
      </c>
      <c r="G87" s="59">
        <v>4</v>
      </c>
      <c r="H87" s="99">
        <f t="shared" si="87"/>
        <v>228000</v>
      </c>
      <c r="I87" s="76">
        <f t="shared" si="35"/>
        <v>257526</v>
      </c>
      <c r="J87" s="75"/>
      <c r="K87" s="14">
        <f t="shared" si="63"/>
        <v>0</v>
      </c>
      <c r="L87" s="62"/>
      <c r="M87" s="31">
        <v>50000</v>
      </c>
      <c r="N87" s="99">
        <f t="shared" si="37"/>
        <v>7380</v>
      </c>
      <c r="O87" s="8">
        <f t="shared" si="92"/>
        <v>57380</v>
      </c>
      <c r="P87" s="8">
        <v>4</v>
      </c>
      <c r="Q87" s="99">
        <f t="shared" si="93"/>
        <v>200000</v>
      </c>
      <c r="R87" s="14">
        <f t="shared" si="94"/>
        <v>229520</v>
      </c>
      <c r="S87" s="79">
        <f t="shared" si="95"/>
        <v>50000</v>
      </c>
      <c r="T87" s="99">
        <f t="shared" si="54"/>
        <v>7380</v>
      </c>
      <c r="U87" s="59">
        <f t="shared" si="55"/>
        <v>57380</v>
      </c>
      <c r="V87" s="83">
        <v>4</v>
      </c>
      <c r="W87" s="99">
        <f t="shared" si="56"/>
        <v>200000</v>
      </c>
      <c r="X87" s="14">
        <f t="shared" si="57"/>
        <v>229520</v>
      </c>
      <c r="Y87" s="62"/>
      <c r="Z87" s="31">
        <f>IF(U87&lt;=F87,,U87-F87)</f>
        <v>0</v>
      </c>
      <c r="AA87" s="14">
        <f t="shared" si="96"/>
        <v>0</v>
      </c>
      <c r="AB87" s="122"/>
      <c r="AD87" s="4"/>
      <c r="AF87" s="124"/>
      <c r="AG87" s="4"/>
    </row>
    <row r="88" spans="1:33" ht="11.5" customHeight="1" x14ac:dyDescent="0.25">
      <c r="A88" s="260" t="s">
        <v>120</v>
      </c>
      <c r="B88" s="261"/>
      <c r="C88" s="268"/>
      <c r="D88" s="32"/>
      <c r="E88" s="66"/>
      <c r="F88" s="66"/>
      <c r="G88" s="18"/>
      <c r="H88" s="142"/>
      <c r="I88" s="33"/>
      <c r="J88" s="34"/>
      <c r="K88" s="33"/>
      <c r="L88" s="64"/>
      <c r="M88" s="67"/>
      <c r="N88" s="66"/>
      <c r="O88" s="66"/>
      <c r="P88" s="66"/>
      <c r="Q88" s="66"/>
      <c r="R88" s="33"/>
      <c r="S88" s="67"/>
      <c r="T88" s="67"/>
      <c r="U88" s="66"/>
      <c r="V88" s="18"/>
      <c r="W88" s="33"/>
      <c r="X88" s="33"/>
      <c r="Y88" s="64"/>
      <c r="Z88" s="67"/>
      <c r="AA88" s="110"/>
      <c r="AB88" s="122"/>
      <c r="AD88" s="4"/>
      <c r="AF88" s="123"/>
      <c r="AG88" s="4"/>
    </row>
    <row r="89" spans="1:33" ht="20" x14ac:dyDescent="0.25">
      <c r="A89" s="6">
        <v>16.001999999999999</v>
      </c>
      <c r="B89" s="7" t="s">
        <v>121</v>
      </c>
      <c r="C89" s="41" t="s">
        <v>4</v>
      </c>
      <c r="D89" s="31">
        <v>47000</v>
      </c>
      <c r="E89" s="99">
        <f t="shared" si="33"/>
        <v>6086.5</v>
      </c>
      <c r="F89" s="59">
        <f t="shared" ref="F89" si="97">+D89+E89</f>
        <v>53086.5</v>
      </c>
      <c r="G89" s="59">
        <v>17.86</v>
      </c>
      <c r="H89" s="99">
        <f t="shared" si="87"/>
        <v>839420</v>
      </c>
      <c r="I89" s="76">
        <f t="shared" si="35"/>
        <v>948124.89</v>
      </c>
      <c r="J89" s="75"/>
      <c r="K89" s="76"/>
      <c r="L89" s="62"/>
      <c r="M89" s="31">
        <v>55000</v>
      </c>
      <c r="N89" s="99">
        <f t="shared" si="37"/>
        <v>8118.0000000000009</v>
      </c>
      <c r="O89" s="8">
        <f t="shared" ref="O89" si="98">+M89+N89</f>
        <v>63118</v>
      </c>
      <c r="P89" s="8">
        <v>17.86</v>
      </c>
      <c r="Q89" s="99">
        <f>+M89*P89</f>
        <v>982300</v>
      </c>
      <c r="R89" s="14">
        <f>+O89*P89</f>
        <v>1127287.48</v>
      </c>
      <c r="S89" s="79">
        <f>+M89</f>
        <v>55000</v>
      </c>
      <c r="T89" s="99">
        <f t="shared" si="54"/>
        <v>8118.0000000000009</v>
      </c>
      <c r="U89" s="59">
        <f t="shared" si="55"/>
        <v>63118</v>
      </c>
      <c r="V89" s="83">
        <v>17.86</v>
      </c>
      <c r="W89" s="99">
        <f t="shared" si="56"/>
        <v>982300</v>
      </c>
      <c r="X89" s="14">
        <f t="shared" si="57"/>
        <v>1127287.48</v>
      </c>
      <c r="Y89" s="62"/>
      <c r="Z89" s="31">
        <f>IF(U89&lt;=F89,,U89-F89)</f>
        <v>10031.5</v>
      </c>
      <c r="AA89" s="14">
        <f t="shared" ref="AA89" si="99">+V89*Z89</f>
        <v>179162.59</v>
      </c>
      <c r="AB89" s="122"/>
      <c r="AD89" s="4"/>
      <c r="AF89" s="124"/>
      <c r="AG89" s="4"/>
    </row>
    <row r="90" spans="1:33" ht="20" x14ac:dyDescent="0.25">
      <c r="A90" s="6">
        <v>16.004000000000001</v>
      </c>
      <c r="B90" s="7" t="s">
        <v>122</v>
      </c>
      <c r="C90" s="41" t="s">
        <v>4</v>
      </c>
      <c r="D90" s="31">
        <v>18000</v>
      </c>
      <c r="E90" s="99">
        <f t="shared" si="33"/>
        <v>2331</v>
      </c>
      <c r="F90" s="59">
        <f t="shared" ref="F90:F91" si="100">+D90+E90</f>
        <v>20331</v>
      </c>
      <c r="G90" s="59">
        <v>179.20000000000002</v>
      </c>
      <c r="H90" s="99">
        <f t="shared" si="87"/>
        <v>3225600.0000000005</v>
      </c>
      <c r="I90" s="76">
        <f t="shared" si="35"/>
        <v>3643315.2</v>
      </c>
      <c r="J90" s="75">
        <v>0</v>
      </c>
      <c r="K90" s="14">
        <f t="shared" ref="K90:K96" si="101">+F90*J90</f>
        <v>0</v>
      </c>
      <c r="L90" s="62"/>
      <c r="M90" s="31">
        <v>18000</v>
      </c>
      <c r="N90" s="99">
        <f t="shared" si="37"/>
        <v>2656.8</v>
      </c>
      <c r="O90" s="8">
        <f t="shared" ref="O90:O91" si="102">+M90+N90</f>
        <v>20656.8</v>
      </c>
      <c r="P90" s="8">
        <v>179.20000000000002</v>
      </c>
      <c r="Q90" s="99">
        <f t="shared" ref="Q90:Q91" si="103">+M90*P90</f>
        <v>3225600.0000000005</v>
      </c>
      <c r="R90" s="14">
        <f t="shared" ref="R90:R91" si="104">+O90*P90</f>
        <v>3701698.5600000001</v>
      </c>
      <c r="S90" s="79">
        <f t="shared" ref="S90:S91" si="105">+M90</f>
        <v>18000</v>
      </c>
      <c r="T90" s="99">
        <f t="shared" si="54"/>
        <v>2656.8</v>
      </c>
      <c r="U90" s="59">
        <f t="shared" si="55"/>
        <v>20656.8</v>
      </c>
      <c r="V90" s="83">
        <v>179.2</v>
      </c>
      <c r="W90" s="99">
        <f t="shared" si="56"/>
        <v>3225600</v>
      </c>
      <c r="X90" s="14">
        <f t="shared" si="57"/>
        <v>3701698.5599999996</v>
      </c>
      <c r="Y90" s="62"/>
      <c r="Z90" s="31">
        <f>IF(U90&lt;=F90,,U90-F90)</f>
        <v>325.79999999999927</v>
      </c>
      <c r="AA90" s="14">
        <f t="shared" ref="AA90:AA91" si="106">+V90*Z90</f>
        <v>58383.359999999862</v>
      </c>
      <c r="AB90" s="122"/>
      <c r="AD90" s="4"/>
      <c r="AF90" s="124"/>
      <c r="AG90" s="4"/>
    </row>
    <row r="91" spans="1:33" ht="30" x14ac:dyDescent="0.25">
      <c r="A91" s="6">
        <v>16.006</v>
      </c>
      <c r="B91" s="7" t="s">
        <v>123</v>
      </c>
      <c r="C91" s="41" t="s">
        <v>4</v>
      </c>
      <c r="D91" s="31">
        <v>22000</v>
      </c>
      <c r="E91" s="99">
        <f t="shared" ref="E91" si="107">+D91*12.95%</f>
        <v>2849</v>
      </c>
      <c r="F91" s="59">
        <f t="shared" si="100"/>
        <v>24849</v>
      </c>
      <c r="G91" s="59">
        <v>57.895999999999987</v>
      </c>
      <c r="H91" s="99">
        <f t="shared" si="87"/>
        <v>1273711.9999999998</v>
      </c>
      <c r="I91" s="76">
        <f t="shared" ref="I91" si="108">+F91*G91</f>
        <v>1438657.7039999997</v>
      </c>
      <c r="J91" s="75">
        <v>57.9</v>
      </c>
      <c r="K91" s="14">
        <f t="shared" si="101"/>
        <v>1438757.0999999999</v>
      </c>
      <c r="L91" s="62"/>
      <c r="M91" s="31">
        <v>22000</v>
      </c>
      <c r="N91" s="99">
        <f t="shared" ref="N91:N96" si="109">+M91*14.76%</f>
        <v>3247.2000000000003</v>
      </c>
      <c r="O91" s="8">
        <f t="shared" si="102"/>
        <v>25247.200000000001</v>
      </c>
      <c r="P91" s="8">
        <v>57.895999999999987</v>
      </c>
      <c r="Q91" s="99">
        <f t="shared" si="103"/>
        <v>1273711.9999999998</v>
      </c>
      <c r="R91" s="14">
        <f t="shared" si="104"/>
        <v>1461711.8911999997</v>
      </c>
      <c r="S91" s="79">
        <f t="shared" si="105"/>
        <v>22000</v>
      </c>
      <c r="T91" s="99">
        <f t="shared" si="54"/>
        <v>3247.2000000000003</v>
      </c>
      <c r="U91" s="59">
        <f t="shared" si="55"/>
        <v>25247.200000000001</v>
      </c>
      <c r="V91" s="83">
        <v>57.9</v>
      </c>
      <c r="W91" s="99">
        <f t="shared" si="56"/>
        <v>1273800</v>
      </c>
      <c r="X91" s="14">
        <f t="shared" si="57"/>
        <v>1461812.8800000001</v>
      </c>
      <c r="Y91" s="62"/>
      <c r="Z91" s="31">
        <f>IF(U91&lt;=F91,,U91-F91)</f>
        <v>398.20000000000073</v>
      </c>
      <c r="AA91" s="14">
        <f t="shared" si="106"/>
        <v>23055.780000000042</v>
      </c>
      <c r="AB91" s="122"/>
      <c r="AD91" s="4"/>
      <c r="AF91" s="124"/>
      <c r="AG91" s="4"/>
    </row>
    <row r="92" spans="1:33" ht="11.5" customHeight="1" x14ac:dyDescent="0.25">
      <c r="A92" s="260" t="s">
        <v>124</v>
      </c>
      <c r="B92" s="261"/>
      <c r="C92" s="268"/>
      <c r="D92" s="32"/>
      <c r="E92" s="66"/>
      <c r="F92" s="66"/>
      <c r="G92" s="18"/>
      <c r="H92" s="142"/>
      <c r="I92" s="33"/>
      <c r="J92" s="34"/>
      <c r="K92" s="33"/>
      <c r="L92" s="64"/>
      <c r="M92" s="67"/>
      <c r="N92" s="66"/>
      <c r="O92" s="66"/>
      <c r="P92" s="66"/>
      <c r="Q92" s="66"/>
      <c r="R92" s="33"/>
      <c r="S92" s="67"/>
      <c r="T92" s="66"/>
      <c r="U92" s="66"/>
      <c r="V92" s="18"/>
      <c r="W92" s="66"/>
      <c r="X92" s="33"/>
      <c r="Y92" s="64"/>
      <c r="Z92" s="67"/>
      <c r="AA92" s="110"/>
      <c r="AB92" s="122"/>
      <c r="AD92" s="4"/>
      <c r="AF92" s="123"/>
      <c r="AG92" s="4"/>
    </row>
    <row r="93" spans="1:33" ht="20" x14ac:dyDescent="0.25">
      <c r="A93" s="6">
        <v>17.001000000000001</v>
      </c>
      <c r="B93" s="7" t="s">
        <v>125</v>
      </c>
      <c r="C93" s="41" t="s">
        <v>4</v>
      </c>
      <c r="D93" s="31">
        <v>140000</v>
      </c>
      <c r="E93" s="99">
        <f t="shared" ref="E93" si="110">+D93*12.95%</f>
        <v>18130</v>
      </c>
      <c r="F93" s="59">
        <f t="shared" ref="F93" si="111">+D93+E93</f>
        <v>158130</v>
      </c>
      <c r="G93" s="59">
        <v>18.47</v>
      </c>
      <c r="H93" s="99">
        <f t="shared" si="87"/>
        <v>2585800</v>
      </c>
      <c r="I93" s="76">
        <f t="shared" ref="I93" si="112">+F93*G93</f>
        <v>2920661.0999999996</v>
      </c>
      <c r="J93" s="75"/>
      <c r="K93" s="14">
        <f t="shared" si="101"/>
        <v>0</v>
      </c>
      <c r="L93" s="62"/>
      <c r="M93" s="31">
        <v>130000</v>
      </c>
      <c r="N93" s="99">
        <f t="shared" si="109"/>
        <v>19188</v>
      </c>
      <c r="O93" s="8">
        <f t="shared" ref="O93" si="113">+M93+N93</f>
        <v>149188</v>
      </c>
      <c r="P93" s="8">
        <v>18.47</v>
      </c>
      <c r="Q93" s="99">
        <f t="shared" ref="Q93" si="114">+M93*P93</f>
        <v>2401100</v>
      </c>
      <c r="R93" s="14">
        <f t="shared" ref="R93" si="115">+O93*P93</f>
        <v>2755502.36</v>
      </c>
      <c r="S93" s="79">
        <f>+M93</f>
        <v>130000</v>
      </c>
      <c r="T93" s="99">
        <f t="shared" si="54"/>
        <v>19188</v>
      </c>
      <c r="U93" s="59">
        <f t="shared" si="55"/>
        <v>149188</v>
      </c>
      <c r="V93" s="83">
        <v>8.94</v>
      </c>
      <c r="W93" s="99">
        <f t="shared" si="56"/>
        <v>1162200</v>
      </c>
      <c r="X93" s="14">
        <f t="shared" si="57"/>
        <v>1333740.72</v>
      </c>
      <c r="Y93" s="62"/>
      <c r="Z93" s="31">
        <f>IF(U93&lt;=F93,,U93-F93)</f>
        <v>0</v>
      </c>
      <c r="AA93" s="14">
        <f t="shared" ref="AA93" si="116">+V93*Z93</f>
        <v>0</v>
      </c>
      <c r="AB93" s="122"/>
      <c r="AD93" s="4"/>
      <c r="AF93" s="124"/>
      <c r="AG93" s="4"/>
    </row>
    <row r="94" spans="1:33" ht="11.5" customHeight="1" x14ac:dyDescent="0.25">
      <c r="A94" s="260" t="s">
        <v>126</v>
      </c>
      <c r="B94" s="261"/>
      <c r="C94" s="268"/>
      <c r="D94" s="32"/>
      <c r="E94" s="66"/>
      <c r="F94" s="66"/>
      <c r="G94" s="18"/>
      <c r="H94" s="142"/>
      <c r="I94" s="33"/>
      <c r="J94" s="34"/>
      <c r="K94" s="33"/>
      <c r="L94" s="64"/>
      <c r="M94" s="67"/>
      <c r="N94" s="66"/>
      <c r="O94" s="66"/>
      <c r="P94" s="66"/>
      <c r="Q94" s="66"/>
      <c r="R94" s="33"/>
      <c r="S94" s="67"/>
      <c r="T94" s="66"/>
      <c r="U94" s="66"/>
      <c r="V94" s="18"/>
      <c r="W94" s="66"/>
      <c r="X94" s="33"/>
      <c r="Y94" s="64"/>
      <c r="Z94" s="67"/>
      <c r="AA94" s="110"/>
      <c r="AB94" s="122"/>
      <c r="AD94" s="4"/>
      <c r="AF94" s="123"/>
      <c r="AG94" s="4"/>
    </row>
    <row r="95" spans="1:33" ht="13.5" x14ac:dyDescent="0.25">
      <c r="A95" s="6">
        <v>19.001000000000001</v>
      </c>
      <c r="B95" s="7" t="s">
        <v>127</v>
      </c>
      <c r="C95" s="41" t="s">
        <v>4</v>
      </c>
      <c r="D95" s="31">
        <v>3300</v>
      </c>
      <c r="E95" s="99">
        <f t="shared" ref="E95:E96" si="117">+D95*12.95%</f>
        <v>427.35</v>
      </c>
      <c r="F95" s="59">
        <f t="shared" ref="F95:F96" si="118">+D95+E95</f>
        <v>3727.35</v>
      </c>
      <c r="G95" s="59">
        <v>429.54799999999994</v>
      </c>
      <c r="H95" s="99">
        <f t="shared" si="87"/>
        <v>1417508.4</v>
      </c>
      <c r="I95" s="76">
        <f t="shared" ref="I95:I96" si="119">+F95*G95</f>
        <v>1601075.7377999998</v>
      </c>
      <c r="J95" s="75"/>
      <c r="K95" s="14">
        <f t="shared" si="101"/>
        <v>0</v>
      </c>
      <c r="L95" s="62"/>
      <c r="M95" s="31">
        <v>3596.32</v>
      </c>
      <c r="N95" s="99">
        <f t="shared" si="109"/>
        <v>530.81683200000009</v>
      </c>
      <c r="O95" s="8">
        <f t="shared" ref="O95:O96" si="120">+M95+N95</f>
        <v>4127.1368320000001</v>
      </c>
      <c r="P95" s="8">
        <v>429.54799999999994</v>
      </c>
      <c r="Q95" s="99">
        <f t="shared" ref="Q95:Q96" si="121">+M95*P95</f>
        <v>1544792.0633599998</v>
      </c>
      <c r="R95" s="14">
        <f t="shared" ref="R95:R96" si="122">+O95*P95</f>
        <v>1772803.3719119357</v>
      </c>
      <c r="S95" s="79">
        <f>+M95</f>
        <v>3596.32</v>
      </c>
      <c r="T95" s="99">
        <f t="shared" si="54"/>
        <v>530.81683200000009</v>
      </c>
      <c r="U95" s="59">
        <f t="shared" si="55"/>
        <v>4127.1368320000001</v>
      </c>
      <c r="V95" s="83">
        <v>429.55</v>
      </c>
      <c r="W95" s="99">
        <f t="shared" si="56"/>
        <v>1544799.2560000001</v>
      </c>
      <c r="X95" s="14">
        <f t="shared" si="57"/>
        <v>1772811.6261856002</v>
      </c>
      <c r="Y95" s="62"/>
      <c r="Z95" s="31">
        <f>IF(U95&lt;=F95,,U95-F95)</f>
        <v>399.78683200000023</v>
      </c>
      <c r="AA95" s="14">
        <f t="shared" ref="AA95" si="123">+V95*Z95</f>
        <v>171728.43368560012</v>
      </c>
      <c r="AB95" s="122"/>
      <c r="AD95" s="4"/>
      <c r="AF95" s="121"/>
      <c r="AG95" s="4"/>
    </row>
    <row r="96" spans="1:33" ht="20.5" thickBot="1" x14ac:dyDescent="0.3">
      <c r="A96" s="6">
        <v>19.001999999999999</v>
      </c>
      <c r="B96" s="7" t="s">
        <v>128</v>
      </c>
      <c r="C96" s="41" t="s">
        <v>20</v>
      </c>
      <c r="D96" s="131">
        <v>34000</v>
      </c>
      <c r="E96" s="139">
        <f t="shared" si="117"/>
        <v>4403</v>
      </c>
      <c r="F96" s="140">
        <f t="shared" si="118"/>
        <v>38403</v>
      </c>
      <c r="G96" s="140">
        <v>12</v>
      </c>
      <c r="H96" s="139">
        <f t="shared" si="87"/>
        <v>408000</v>
      </c>
      <c r="I96" s="143">
        <f t="shared" si="119"/>
        <v>460836</v>
      </c>
      <c r="J96" s="144"/>
      <c r="K96" s="132">
        <f t="shared" si="101"/>
        <v>0</v>
      </c>
      <c r="L96" s="62"/>
      <c r="M96" s="131">
        <v>28000</v>
      </c>
      <c r="N96" s="139">
        <f t="shared" si="109"/>
        <v>4132.8</v>
      </c>
      <c r="O96" s="145">
        <f t="shared" si="120"/>
        <v>32132.799999999999</v>
      </c>
      <c r="P96" s="145">
        <v>12</v>
      </c>
      <c r="Q96" s="139">
        <f t="shared" si="121"/>
        <v>336000</v>
      </c>
      <c r="R96" s="132">
        <f t="shared" si="122"/>
        <v>385593.59999999998</v>
      </c>
      <c r="S96" s="138">
        <v>71829.2</v>
      </c>
      <c r="T96" s="139">
        <f t="shared" si="54"/>
        <v>10601.98992</v>
      </c>
      <c r="U96" s="140">
        <f t="shared" si="55"/>
        <v>82431.189920000004</v>
      </c>
      <c r="V96" s="141">
        <v>18</v>
      </c>
      <c r="W96" s="139">
        <f t="shared" si="56"/>
        <v>1292925.5999999999</v>
      </c>
      <c r="X96" s="132">
        <f t="shared" si="57"/>
        <v>1483761.4185600001</v>
      </c>
      <c r="Y96" s="62"/>
      <c r="Z96" s="131">
        <f>IF(U96&lt;=F96,,U96-F96)</f>
        <v>44028.189920000004</v>
      </c>
      <c r="AA96" s="132">
        <f t="shared" ref="AA96" si="124">+V96*Z96</f>
        <v>792507.41856000014</v>
      </c>
      <c r="AB96" s="122"/>
      <c r="AD96" s="4"/>
      <c r="AF96" s="124"/>
      <c r="AG96" s="4"/>
    </row>
    <row r="97" spans="1:34" ht="14" thickBot="1" x14ac:dyDescent="0.3">
      <c r="A97" s="43" t="s">
        <v>14</v>
      </c>
      <c r="B97" s="82"/>
      <c r="C97" s="44"/>
      <c r="H97" s="111">
        <f>SUM(H10:H96)</f>
        <v>341338793.29048502</v>
      </c>
      <c r="I97" s="16">
        <f>SUM(I10:I96)</f>
        <v>385542167.02160281</v>
      </c>
      <c r="K97" s="26">
        <f>SUM(K10:K96)</f>
        <v>41937754.437000006</v>
      </c>
      <c r="L97" s="58"/>
      <c r="M97" s="22"/>
      <c r="N97" s="22"/>
      <c r="O97" s="22"/>
      <c r="Q97" s="16">
        <f>SUM(Q10:Q96)</f>
        <v>317239467.2409299</v>
      </c>
      <c r="R97" s="16">
        <f>SUM(R10:R96)</f>
        <v>364064012.60569125</v>
      </c>
      <c r="V97" s="22"/>
      <c r="W97" s="26">
        <f>SUM(W10:W96)</f>
        <v>304012504.71209997</v>
      </c>
      <c r="X97" s="26">
        <f>SUM(X10:X96)</f>
        <v>348884750.40760612</v>
      </c>
      <c r="Y97" s="68"/>
      <c r="Z97" s="68"/>
      <c r="AA97" s="104">
        <f>SUM(AA10:AA96)</f>
        <v>51416170.460559413</v>
      </c>
      <c r="AH97" s="68"/>
    </row>
    <row r="98" spans="1:34" ht="11.25" customHeight="1" x14ac:dyDescent="0.25">
      <c r="A98" s="262" t="s">
        <v>8</v>
      </c>
      <c r="B98" s="12" t="s">
        <v>9</v>
      </c>
      <c r="C98" s="46" t="s">
        <v>15</v>
      </c>
      <c r="G98" s="52">
        <v>0.05</v>
      </c>
      <c r="H98" s="49">
        <f>+H97*G98</f>
        <v>17066939.664524253</v>
      </c>
      <c r="I98" s="78"/>
      <c r="P98" s="52">
        <v>0.08</v>
      </c>
      <c r="Q98" s="49">
        <f>+Q97*P98</f>
        <v>25379157.379274394</v>
      </c>
      <c r="S98" s="78"/>
      <c r="T98" s="78"/>
      <c r="U98" s="78"/>
      <c r="W98" s="23">
        <f>+W97*P98</f>
        <v>24321000.376967996</v>
      </c>
      <c r="Y98" s="69"/>
      <c r="Z98" s="69"/>
    </row>
    <row r="99" spans="1:34" ht="11.25" customHeight="1" x14ac:dyDescent="0.25">
      <c r="A99" s="263"/>
      <c r="B99" s="35" t="s">
        <v>10</v>
      </c>
      <c r="C99" s="47" t="s">
        <v>15</v>
      </c>
      <c r="G99" s="53">
        <v>0.02</v>
      </c>
      <c r="H99" s="50">
        <f>+H97*G99</f>
        <v>6826775.8658097005</v>
      </c>
      <c r="I99" s="78"/>
      <c r="P99" s="53">
        <v>0.02</v>
      </c>
      <c r="Q99" s="50">
        <f>+Q97*P99</f>
        <v>6344789.3448185986</v>
      </c>
      <c r="S99" s="78"/>
      <c r="T99" s="78"/>
      <c r="U99" s="78"/>
      <c r="W99" s="24">
        <f>+W97*P99</f>
        <v>6080250.0942419991</v>
      </c>
      <c r="Y99" s="69"/>
      <c r="Z99" s="69"/>
      <c r="AH99" s="22"/>
    </row>
    <row r="100" spans="1:34" x14ac:dyDescent="0.25">
      <c r="A100" s="263"/>
      <c r="B100" s="35" t="s">
        <v>11</v>
      </c>
      <c r="C100" s="47" t="s">
        <v>15</v>
      </c>
      <c r="G100" s="54">
        <v>0.05</v>
      </c>
      <c r="H100" s="51">
        <f>+H97*G100</f>
        <v>17066939.664524253</v>
      </c>
      <c r="I100" s="78"/>
      <c r="P100" s="54">
        <v>0.04</v>
      </c>
      <c r="Q100" s="51">
        <f>+Q97*P100</f>
        <v>12689578.689637197</v>
      </c>
      <c r="S100" s="78"/>
      <c r="T100" s="78"/>
      <c r="U100" s="78"/>
      <c r="W100" s="25">
        <f>+W97*P100</f>
        <v>12160500.188483998</v>
      </c>
      <c r="Y100" s="69"/>
      <c r="Z100" s="69"/>
    </row>
    <row r="101" spans="1:34" s="5" customFormat="1" ht="12" thickBot="1" x14ac:dyDescent="0.3">
      <c r="A101" s="264"/>
      <c r="B101" s="36" t="s">
        <v>16</v>
      </c>
      <c r="C101" s="48" t="s">
        <v>15</v>
      </c>
      <c r="G101" s="55">
        <v>0.19</v>
      </c>
      <c r="H101" s="50">
        <f>+H100*G101</f>
        <v>3242718.5362596083</v>
      </c>
      <c r="I101" s="78"/>
      <c r="K101" s="78"/>
      <c r="L101" s="1"/>
      <c r="P101" s="55">
        <v>0.19</v>
      </c>
      <c r="Q101" s="50">
        <f>+Q100*P101</f>
        <v>2411019.9510310674</v>
      </c>
      <c r="S101" s="78"/>
      <c r="T101" s="78"/>
      <c r="U101" s="78"/>
      <c r="W101" s="24">
        <f>+W100*P101</f>
        <v>2310495.0358119598</v>
      </c>
      <c r="Y101" s="69"/>
      <c r="Z101" s="69"/>
    </row>
    <row r="102" spans="1:34" s="5" customFormat="1" ht="14" thickBot="1" x14ac:dyDescent="0.35">
      <c r="A102" s="38" t="s">
        <v>7</v>
      </c>
      <c r="B102" s="37"/>
      <c r="C102" s="45"/>
      <c r="H102" s="112">
        <f>SUM(H97:H101)</f>
        <v>385542167.02160281</v>
      </c>
      <c r="I102" s="78"/>
      <c r="K102" s="78"/>
      <c r="L102" s="1"/>
      <c r="M102" s="60"/>
      <c r="N102" s="60"/>
      <c r="O102" s="60"/>
      <c r="Q102" s="56">
        <f>SUM(Q97:Q101)</f>
        <v>364064012.60569113</v>
      </c>
      <c r="T102" s="119"/>
      <c r="V102" s="60"/>
      <c r="W102" s="120">
        <f>SUM(W97:W101)</f>
        <v>348884750.40760589</v>
      </c>
      <c r="Y102" s="70"/>
      <c r="Z102" s="70"/>
      <c r="AH102" s="60"/>
    </row>
    <row r="103" spans="1:34" x14ac:dyDescent="0.25">
      <c r="K103" s="78"/>
      <c r="AA103" s="22"/>
    </row>
    <row r="104" spans="1:34" x14ac:dyDescent="0.25">
      <c r="K104" s="78"/>
    </row>
    <row r="105" spans="1:34" x14ac:dyDescent="0.25">
      <c r="L105" s="22"/>
      <c r="X105" s="22"/>
    </row>
    <row r="106" spans="1:34" ht="12" thickBot="1" x14ac:dyDescent="0.3">
      <c r="L106" s="22"/>
      <c r="U106" s="116"/>
      <c r="X106" s="22"/>
    </row>
    <row r="107" spans="1:34" ht="14" thickBot="1" x14ac:dyDescent="0.3">
      <c r="A107" s="205" t="s">
        <v>198</v>
      </c>
      <c r="B107" s="206"/>
      <c r="C107" s="207"/>
      <c r="D107" s="207"/>
      <c r="E107" s="207"/>
      <c r="F107" s="208"/>
      <c r="G107" s="209"/>
      <c r="H107" s="209"/>
      <c r="I107" s="210"/>
      <c r="K107" s="104">
        <f>+AA97</f>
        <v>51416170.460559413</v>
      </c>
    </row>
    <row r="108" spans="1:34" ht="13.5" x14ac:dyDescent="0.3">
      <c r="H108" s="4">
        <v>385542167</v>
      </c>
      <c r="X108" s="70"/>
    </row>
    <row r="112" spans="1:34" x14ac:dyDescent="0.25">
      <c r="D112" s="2">
        <v>0.6</v>
      </c>
      <c r="W112" s="22"/>
    </row>
    <row r="113" spans="4:6" x14ac:dyDescent="0.25">
      <c r="D113" s="2">
        <v>0.6</v>
      </c>
    </row>
    <row r="114" spans="4:6" x14ac:dyDescent="0.25">
      <c r="D114" s="2">
        <v>0.25</v>
      </c>
    </row>
    <row r="115" spans="4:6" x14ac:dyDescent="0.25">
      <c r="D115" s="2">
        <f>+D112*D113*D114</f>
        <v>0.09</v>
      </c>
    </row>
    <row r="116" spans="4:6" x14ac:dyDescent="0.25">
      <c r="D116" s="73">
        <f>+D13</f>
        <v>180000</v>
      </c>
      <c r="E116" s="73"/>
      <c r="F116" s="73"/>
    </row>
    <row r="117" spans="4:6" x14ac:dyDescent="0.25">
      <c r="D117" s="2">
        <f>+D115*D116</f>
        <v>16200</v>
      </c>
    </row>
  </sheetData>
  <mergeCells count="18">
    <mergeCell ref="A9:B9"/>
    <mergeCell ref="A16:B16"/>
    <mergeCell ref="A98:A101"/>
    <mergeCell ref="A24:B24"/>
    <mergeCell ref="A41:C41"/>
    <mergeCell ref="A45:C45"/>
    <mergeCell ref="A68:C68"/>
    <mergeCell ref="A70:C70"/>
    <mergeCell ref="A73:C73"/>
    <mergeCell ref="A83:C83"/>
    <mergeCell ref="A88:C88"/>
    <mergeCell ref="A92:C92"/>
    <mergeCell ref="A94:C94"/>
    <mergeCell ref="Z7:AA7"/>
    <mergeCell ref="J7:K7"/>
    <mergeCell ref="M7:R7"/>
    <mergeCell ref="S7:X7"/>
    <mergeCell ref="D7:I7"/>
  </mergeCells>
  <conditionalFormatting sqref="Z10:AA15">
    <cfRule type="cellIs" dxfId="11" priority="70" operator="lessThan">
      <formula>0</formula>
    </cfRule>
  </conditionalFormatting>
  <conditionalFormatting sqref="Z17:AA23">
    <cfRule type="cellIs" dxfId="10" priority="1" operator="lessThan">
      <formula>0</formula>
    </cfRule>
  </conditionalFormatting>
  <conditionalFormatting sqref="Z25:AA40">
    <cfRule type="cellIs" dxfId="9" priority="3" operator="lessThan">
      <formula>0</formula>
    </cfRule>
  </conditionalFormatting>
  <conditionalFormatting sqref="Z42:AA44">
    <cfRule type="cellIs" dxfId="8" priority="10" operator="lessThan">
      <formula>0</formula>
    </cfRule>
  </conditionalFormatting>
  <conditionalFormatting sqref="Z46:AA67">
    <cfRule type="cellIs" dxfId="7" priority="11" operator="lessThan">
      <formula>0</formula>
    </cfRule>
  </conditionalFormatting>
  <conditionalFormatting sqref="Z69:AA69">
    <cfRule type="cellIs" dxfId="6" priority="52" operator="lessThan">
      <formula>0</formula>
    </cfRule>
  </conditionalFormatting>
  <conditionalFormatting sqref="Z71:AA72">
    <cfRule type="cellIs" dxfId="5" priority="20" operator="lessThan">
      <formula>0</formula>
    </cfRule>
  </conditionalFormatting>
  <conditionalFormatting sqref="Z74:AA82">
    <cfRule type="cellIs" dxfId="4" priority="50" operator="lessThan">
      <formula>0</formula>
    </cfRule>
  </conditionalFormatting>
  <conditionalFormatting sqref="Z84:AA87">
    <cfRule type="cellIs" dxfId="3" priority="21" operator="lessThan">
      <formula>0</formula>
    </cfRule>
  </conditionalFormatting>
  <conditionalFormatting sqref="Z89:AA91">
    <cfRule type="cellIs" dxfId="2" priority="46" operator="lessThan">
      <formula>0</formula>
    </cfRule>
  </conditionalFormatting>
  <conditionalFormatting sqref="Z93:AA93">
    <cfRule type="cellIs" dxfId="1" priority="25" operator="lessThan">
      <formula>0</formula>
    </cfRule>
  </conditionalFormatting>
  <conditionalFormatting sqref="Z95:AA96">
    <cfRule type="cellIs" dxfId="0" priority="42" operator="lessThan">
      <formula>0</formula>
    </cfRule>
  </conditionalFormatting>
  <pageMargins left="0.75" right="0.75" top="1" bottom="1" header="0.5" footer="0.5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7"/>
  <sheetViews>
    <sheetView topLeftCell="A87" zoomScale="90" zoomScaleNormal="90" workbookViewId="0">
      <pane xSplit="6" topLeftCell="M1" activePane="topRight" state="frozen"/>
      <selection pane="topRight" activeCell="O14" sqref="O14"/>
    </sheetView>
  </sheetViews>
  <sheetFormatPr baseColWidth="10" defaultColWidth="11.453125" defaultRowHeight="11.5" x14ac:dyDescent="0.25"/>
  <cols>
    <col min="1" max="1" width="7.81640625" style="2" customWidth="1"/>
    <col min="2" max="2" width="46" style="3" customWidth="1"/>
    <col min="3" max="3" width="6.26953125" style="2" customWidth="1"/>
    <col min="4" max="4" width="16.26953125" style="2" bestFit="1" customWidth="1"/>
    <col min="5" max="5" width="10.54296875" style="4" bestFit="1" customWidth="1"/>
    <col min="6" max="6" width="21.7265625" style="4" bestFit="1" customWidth="1"/>
    <col min="7" max="7" width="9.81640625" style="1" bestFit="1" customWidth="1"/>
    <col min="8" max="8" width="13.453125" style="1" bestFit="1" customWidth="1"/>
    <col min="9" max="9" width="9.81640625" style="1" bestFit="1" customWidth="1"/>
    <col min="10" max="10" width="20.81640625" style="1" bestFit="1" customWidth="1"/>
    <col min="11" max="11" width="9.81640625" style="1" bestFit="1" customWidth="1"/>
    <col min="12" max="12" width="19.54296875" style="1" bestFit="1" customWidth="1"/>
    <col min="13" max="13" width="9.81640625" style="1" bestFit="1" customWidth="1"/>
    <col min="14" max="14" width="19" style="1" bestFit="1" customWidth="1"/>
    <col min="15" max="15" width="9.81640625" style="1" bestFit="1" customWidth="1"/>
    <col min="16" max="16" width="19" style="1" bestFit="1" customWidth="1"/>
    <col min="17" max="17" width="15.1796875" style="1" bestFit="1" customWidth="1"/>
    <col min="18" max="18" width="21" style="1" bestFit="1" customWidth="1"/>
    <col min="19" max="16384" width="11.453125" style="1"/>
  </cols>
  <sheetData>
    <row r="1" spans="1:25" x14ac:dyDescent="0.25">
      <c r="C1" s="3"/>
    </row>
    <row r="2" spans="1:25" ht="13.75" customHeight="1" x14ac:dyDescent="0.25">
      <c r="A2" s="27" t="s">
        <v>23</v>
      </c>
      <c r="B2" s="28"/>
      <c r="C2" s="28"/>
      <c r="D2" s="28"/>
      <c r="E2" s="28"/>
      <c r="F2" s="28"/>
      <c r="G2" s="84"/>
      <c r="H2" s="84"/>
    </row>
    <row r="3" spans="1:25" ht="11.25" customHeight="1" x14ac:dyDescent="0.25">
      <c r="A3" s="27" t="s">
        <v>24</v>
      </c>
      <c r="B3" s="28"/>
      <c r="C3" s="28"/>
      <c r="D3" s="28"/>
      <c r="E3" s="28"/>
      <c r="F3" s="28"/>
      <c r="G3" s="84"/>
      <c r="H3" s="84"/>
    </row>
    <row r="4" spans="1:25" ht="11.25" customHeight="1" x14ac:dyDescent="0.25">
      <c r="A4" s="29" t="s">
        <v>13</v>
      </c>
      <c r="B4" s="30"/>
      <c r="C4" s="30"/>
      <c r="D4" s="30"/>
      <c r="E4" s="30"/>
      <c r="F4" s="30"/>
      <c r="G4" s="85"/>
      <c r="H4" s="85"/>
    </row>
    <row r="5" spans="1:25" ht="18" thickBot="1" x14ac:dyDescent="0.4">
      <c r="A5" s="13"/>
      <c r="J5" s="86" t="s">
        <v>129</v>
      </c>
    </row>
    <row r="6" spans="1:25" ht="34.5" customHeight="1" thickBot="1" x14ac:dyDescent="0.3">
      <c r="A6" s="13"/>
      <c r="C6" s="15"/>
      <c r="D6" s="256" t="s">
        <v>18</v>
      </c>
      <c r="E6" s="269"/>
      <c r="F6" s="270"/>
      <c r="G6" s="87" t="s">
        <v>130</v>
      </c>
      <c r="H6" s="88"/>
      <c r="I6" s="89" t="s">
        <v>131</v>
      </c>
      <c r="J6" s="88"/>
      <c r="K6" s="89" t="s">
        <v>132</v>
      </c>
      <c r="L6" s="88"/>
      <c r="M6" s="89" t="s">
        <v>133</v>
      </c>
      <c r="N6" s="88"/>
      <c r="O6" s="89" t="s">
        <v>146</v>
      </c>
      <c r="P6" s="88"/>
    </row>
    <row r="7" spans="1:25" ht="22.5" customHeight="1" x14ac:dyDescent="0.25">
      <c r="A7" s="9" t="s">
        <v>0</v>
      </c>
      <c r="B7" s="10" t="s">
        <v>1</v>
      </c>
      <c r="C7" s="39" t="s">
        <v>2</v>
      </c>
      <c r="D7" s="19" t="s">
        <v>27</v>
      </c>
      <c r="E7" s="20" t="s">
        <v>3</v>
      </c>
      <c r="F7" s="21" t="s">
        <v>26</v>
      </c>
      <c r="G7" s="19" t="s">
        <v>134</v>
      </c>
      <c r="H7" s="21" t="s">
        <v>26</v>
      </c>
      <c r="I7" s="19" t="s">
        <v>134</v>
      </c>
      <c r="J7" s="21" t="s">
        <v>17</v>
      </c>
      <c r="K7" s="19" t="s">
        <v>134</v>
      </c>
      <c r="L7" s="21" t="s">
        <v>17</v>
      </c>
      <c r="M7" s="19" t="s">
        <v>134</v>
      </c>
      <c r="N7" s="21" t="s">
        <v>17</v>
      </c>
      <c r="O7" s="19" t="s">
        <v>134</v>
      </c>
      <c r="P7" s="21" t="s">
        <v>17</v>
      </c>
      <c r="Q7" s="19" t="s">
        <v>134</v>
      </c>
      <c r="R7" s="21" t="s">
        <v>17</v>
      </c>
    </row>
    <row r="8" spans="1:25" ht="11.5" customHeight="1" x14ac:dyDescent="0.25">
      <c r="A8" s="260" t="s">
        <v>25</v>
      </c>
      <c r="B8" s="261"/>
      <c r="C8" s="40"/>
      <c r="D8" s="32"/>
      <c r="E8" s="18"/>
      <c r="F8" s="33"/>
      <c r="G8" s="90"/>
      <c r="H8" s="90"/>
    </row>
    <row r="9" spans="1:25" ht="35.15" customHeight="1" x14ac:dyDescent="0.25">
      <c r="A9" s="6" t="s">
        <v>28</v>
      </c>
      <c r="B9" s="7" t="s">
        <v>29</v>
      </c>
      <c r="C9" s="41" t="s">
        <v>5</v>
      </c>
      <c r="D9" s="31">
        <v>39000</v>
      </c>
      <c r="E9" s="59">
        <v>165.15</v>
      </c>
      <c r="F9" s="14">
        <f t="shared" ref="F9:F74" si="0">+D9*E9</f>
        <v>6440850</v>
      </c>
      <c r="G9" s="62"/>
      <c r="H9" s="14">
        <f>+G9*$D9</f>
        <v>0</v>
      </c>
      <c r="I9" s="14">
        <v>165.15</v>
      </c>
      <c r="J9" s="14">
        <f>+I9*$D9</f>
        <v>6440850</v>
      </c>
      <c r="K9" s="14"/>
      <c r="L9" s="14">
        <f>+K9*$D9</f>
        <v>0</v>
      </c>
      <c r="M9" s="14"/>
      <c r="N9" s="14">
        <f>+M9*$D9</f>
        <v>0</v>
      </c>
      <c r="O9" s="14"/>
      <c r="P9" s="14">
        <f>+O9*$D9</f>
        <v>0</v>
      </c>
      <c r="Q9" s="92">
        <f>+G9+I9+K9+M9+O9</f>
        <v>165.15</v>
      </c>
      <c r="R9" s="14">
        <f>+Q9*$D9</f>
        <v>6440850</v>
      </c>
    </row>
    <row r="10" spans="1:25" ht="24.65" customHeight="1" x14ac:dyDescent="0.25">
      <c r="A10" s="6" t="s">
        <v>30</v>
      </c>
      <c r="B10" s="7" t="s">
        <v>31</v>
      </c>
      <c r="C10" s="41" t="s">
        <v>5</v>
      </c>
      <c r="D10" s="31">
        <v>55000</v>
      </c>
      <c r="E10" s="59">
        <v>128.13</v>
      </c>
      <c r="F10" s="14">
        <f t="shared" si="0"/>
        <v>7047150</v>
      </c>
      <c r="G10" s="90"/>
      <c r="H10" s="14">
        <f t="shared" ref="H10:H73" si="1">+G10*$D10</f>
        <v>0</v>
      </c>
      <c r="I10" s="17"/>
      <c r="J10" s="14">
        <f t="shared" ref="J10:J73" si="2">+I10*$D10</f>
        <v>0</v>
      </c>
      <c r="K10" s="17"/>
      <c r="L10" s="14">
        <f t="shared" ref="L10:L73" si="3">+K10*$D10</f>
        <v>0</v>
      </c>
      <c r="M10" s="17">
        <v>58.35</v>
      </c>
      <c r="N10" s="14">
        <f t="shared" ref="N10:N73" si="4">+M10*$D10</f>
        <v>3209250</v>
      </c>
      <c r="O10" s="17"/>
      <c r="P10" s="14">
        <f t="shared" ref="P10:P73" si="5">+O10*$D10</f>
        <v>0</v>
      </c>
      <c r="Q10" s="92">
        <f t="shared" ref="Q10:Q73" si="6">+G10+I10+K10+M10+O10</f>
        <v>58.35</v>
      </c>
      <c r="R10" s="14">
        <f t="shared" ref="R10:R73" si="7">+Q10*$D10</f>
        <v>3209250</v>
      </c>
    </row>
    <row r="11" spans="1:25" ht="20" x14ac:dyDescent="0.25">
      <c r="A11" s="6" t="s">
        <v>32</v>
      </c>
      <c r="B11" s="7" t="s">
        <v>33</v>
      </c>
      <c r="C11" s="41" t="s">
        <v>5</v>
      </c>
      <c r="D11" s="31">
        <v>280000</v>
      </c>
      <c r="E11" s="59">
        <v>6.64</v>
      </c>
      <c r="F11" s="14">
        <f t="shared" si="0"/>
        <v>1859200</v>
      </c>
      <c r="G11" s="62"/>
      <c r="H11" s="14">
        <f t="shared" si="1"/>
        <v>0</v>
      </c>
      <c r="I11" s="14">
        <v>6.64</v>
      </c>
      <c r="J11" s="14">
        <f t="shared" si="2"/>
        <v>1859200</v>
      </c>
      <c r="K11" s="14"/>
      <c r="L11" s="14">
        <f t="shared" si="3"/>
        <v>0</v>
      </c>
      <c r="M11" s="14"/>
      <c r="N11" s="14">
        <f t="shared" si="4"/>
        <v>0</v>
      </c>
      <c r="O11" s="14"/>
      <c r="P11" s="14">
        <f t="shared" si="5"/>
        <v>0</v>
      </c>
      <c r="Q11" s="92">
        <f t="shared" si="6"/>
        <v>6.64</v>
      </c>
      <c r="R11" s="14">
        <f t="shared" si="7"/>
        <v>1859200</v>
      </c>
    </row>
    <row r="12" spans="1:25" x14ac:dyDescent="0.25">
      <c r="A12" s="6" t="s">
        <v>34</v>
      </c>
      <c r="B12" s="7" t="s">
        <v>35</v>
      </c>
      <c r="C12" s="41" t="s">
        <v>5</v>
      </c>
      <c r="D12" s="31">
        <v>180000</v>
      </c>
      <c r="E12" s="59">
        <v>28.71</v>
      </c>
      <c r="F12" s="14">
        <f t="shared" si="0"/>
        <v>5167800</v>
      </c>
      <c r="G12" s="62"/>
      <c r="H12" s="14">
        <f t="shared" si="1"/>
        <v>0</v>
      </c>
      <c r="I12" s="14">
        <v>28.71</v>
      </c>
      <c r="J12" s="14">
        <f t="shared" si="2"/>
        <v>5167800</v>
      </c>
      <c r="K12" s="14"/>
      <c r="L12" s="14">
        <f t="shared" si="3"/>
        <v>0</v>
      </c>
      <c r="M12" s="14">
        <v>3.8</v>
      </c>
      <c r="N12" s="14">
        <f t="shared" si="4"/>
        <v>684000</v>
      </c>
      <c r="O12" s="14"/>
      <c r="P12" s="14">
        <f t="shared" si="5"/>
        <v>0</v>
      </c>
      <c r="Q12" s="92">
        <f t="shared" si="6"/>
        <v>32.51</v>
      </c>
      <c r="R12" s="14">
        <f t="shared" si="7"/>
        <v>5851800</v>
      </c>
    </row>
    <row r="13" spans="1:25" ht="15" x14ac:dyDescent="0.25">
      <c r="A13" s="6" t="s">
        <v>36</v>
      </c>
      <c r="B13" s="7" t="s">
        <v>37</v>
      </c>
      <c r="C13" s="41" t="s">
        <v>5</v>
      </c>
      <c r="D13" s="31">
        <v>140000</v>
      </c>
      <c r="E13" s="59">
        <v>18.41</v>
      </c>
      <c r="F13" s="14">
        <f t="shared" si="0"/>
        <v>2577400</v>
      </c>
      <c r="G13" s="62"/>
      <c r="H13" s="14">
        <f t="shared" si="1"/>
        <v>0</v>
      </c>
      <c r="I13" s="14"/>
      <c r="J13" s="14">
        <f t="shared" si="2"/>
        <v>0</v>
      </c>
      <c r="K13" s="14">
        <v>18.41</v>
      </c>
      <c r="L13" s="14">
        <f t="shared" si="3"/>
        <v>2577400</v>
      </c>
      <c r="M13" s="14"/>
      <c r="N13" s="14">
        <f t="shared" si="4"/>
        <v>0</v>
      </c>
      <c r="O13" s="14">
        <v>13.3</v>
      </c>
      <c r="P13" s="14">
        <f>+O13*$D13</f>
        <v>1862000</v>
      </c>
      <c r="Q13" s="92">
        <f t="shared" si="6"/>
        <v>31.71</v>
      </c>
      <c r="R13" s="14">
        <f t="shared" si="7"/>
        <v>4439400</v>
      </c>
      <c r="Y13" s="72" t="s">
        <v>21</v>
      </c>
    </row>
    <row r="14" spans="1:25" x14ac:dyDescent="0.25">
      <c r="A14" s="6" t="s">
        <v>38</v>
      </c>
      <c r="B14" s="7" t="s">
        <v>39</v>
      </c>
      <c r="C14" s="41" t="s">
        <v>40</v>
      </c>
      <c r="D14" s="31">
        <v>600</v>
      </c>
      <c r="E14" s="59">
        <v>3955.92</v>
      </c>
      <c r="F14" s="14">
        <f t="shared" si="0"/>
        <v>2373552</v>
      </c>
      <c r="G14" s="62"/>
      <c r="H14" s="14">
        <f t="shared" si="1"/>
        <v>0</v>
      </c>
      <c r="I14" s="14">
        <v>3955.92</v>
      </c>
      <c r="J14" s="14">
        <f t="shared" si="2"/>
        <v>2373552</v>
      </c>
      <c r="K14" s="14">
        <v>400</v>
      </c>
      <c r="L14" s="14">
        <f t="shared" si="3"/>
        <v>240000</v>
      </c>
      <c r="M14" s="14">
        <v>128.38999999999999</v>
      </c>
      <c r="N14" s="14">
        <f t="shared" si="4"/>
        <v>77033.999999999985</v>
      </c>
      <c r="O14" s="14"/>
      <c r="P14" s="14">
        <f t="shared" si="5"/>
        <v>0</v>
      </c>
      <c r="Q14" s="92">
        <f t="shared" si="6"/>
        <v>4484.3100000000004</v>
      </c>
      <c r="R14" s="14">
        <f t="shared" si="7"/>
        <v>2690586.0000000005</v>
      </c>
    </row>
    <row r="15" spans="1:25" ht="11.5" customHeight="1" x14ac:dyDescent="0.25">
      <c r="A15" s="260" t="s">
        <v>41</v>
      </c>
      <c r="B15" s="261"/>
      <c r="C15" s="42"/>
      <c r="D15" s="32"/>
      <c r="E15" s="18"/>
      <c r="F15" s="33"/>
      <c r="G15" s="62"/>
      <c r="H15" s="14">
        <f t="shared" si="1"/>
        <v>0</v>
      </c>
      <c r="I15" s="14"/>
      <c r="J15" s="14">
        <f t="shared" si="2"/>
        <v>0</v>
      </c>
      <c r="K15" s="14"/>
      <c r="L15" s="14">
        <f t="shared" si="3"/>
        <v>0</v>
      </c>
      <c r="M15" s="14"/>
      <c r="N15" s="14">
        <f t="shared" si="4"/>
        <v>0</v>
      </c>
      <c r="O15" s="14"/>
      <c r="P15" s="14">
        <f t="shared" si="5"/>
        <v>0</v>
      </c>
      <c r="Q15" s="92">
        <f t="shared" si="6"/>
        <v>0</v>
      </c>
      <c r="R15" s="14">
        <f t="shared" si="7"/>
        <v>0</v>
      </c>
    </row>
    <row r="16" spans="1:25" ht="25.5" customHeight="1" x14ac:dyDescent="0.25">
      <c r="A16" s="6" t="s">
        <v>42</v>
      </c>
      <c r="B16" s="7" t="s">
        <v>43</v>
      </c>
      <c r="C16" s="41" t="s">
        <v>5</v>
      </c>
      <c r="D16" s="31">
        <v>310000</v>
      </c>
      <c r="E16" s="59">
        <v>70.27</v>
      </c>
      <c r="F16" s="14">
        <f t="shared" si="0"/>
        <v>21783700</v>
      </c>
      <c r="G16" s="62"/>
      <c r="H16" s="14">
        <f t="shared" si="1"/>
        <v>0</v>
      </c>
      <c r="I16" s="14"/>
      <c r="J16" s="14">
        <f t="shared" si="2"/>
        <v>0</v>
      </c>
      <c r="K16" s="14"/>
      <c r="L16" s="14">
        <f t="shared" si="3"/>
        <v>0</v>
      </c>
      <c r="M16" s="14">
        <v>12</v>
      </c>
      <c r="N16" s="14">
        <f t="shared" si="4"/>
        <v>3720000</v>
      </c>
      <c r="O16" s="14"/>
      <c r="P16" s="14">
        <f t="shared" si="5"/>
        <v>0</v>
      </c>
      <c r="Q16" s="92">
        <f t="shared" si="6"/>
        <v>12</v>
      </c>
      <c r="R16" s="14">
        <f t="shared" si="7"/>
        <v>3720000</v>
      </c>
    </row>
    <row r="17" spans="1:18" ht="20" x14ac:dyDescent="0.25">
      <c r="A17" s="6" t="s">
        <v>44</v>
      </c>
      <c r="B17" s="7" t="s">
        <v>45</v>
      </c>
      <c r="C17" s="41" t="s">
        <v>4</v>
      </c>
      <c r="D17" s="31">
        <v>140000</v>
      </c>
      <c r="E17" s="59">
        <v>406.51</v>
      </c>
      <c r="F17" s="14">
        <f t="shared" si="0"/>
        <v>56911400</v>
      </c>
      <c r="G17" s="62"/>
      <c r="H17" s="14">
        <f t="shared" si="1"/>
        <v>0</v>
      </c>
      <c r="I17" s="14"/>
      <c r="J17" s="14">
        <f t="shared" si="2"/>
        <v>0</v>
      </c>
      <c r="K17" s="14"/>
      <c r="L17" s="14">
        <f t="shared" si="3"/>
        <v>0</v>
      </c>
      <c r="M17" s="14"/>
      <c r="N17" s="14">
        <f t="shared" si="4"/>
        <v>0</v>
      </c>
      <c r="O17" s="14"/>
      <c r="P17" s="14">
        <f t="shared" si="5"/>
        <v>0</v>
      </c>
      <c r="Q17" s="92">
        <f t="shared" si="6"/>
        <v>0</v>
      </c>
      <c r="R17" s="14">
        <f t="shared" si="7"/>
        <v>0</v>
      </c>
    </row>
    <row r="18" spans="1:18" x14ac:dyDescent="0.25">
      <c r="A18" s="6" t="s">
        <v>46</v>
      </c>
      <c r="B18" s="7" t="s">
        <v>47</v>
      </c>
      <c r="C18" s="41" t="s">
        <v>5</v>
      </c>
      <c r="D18" s="31">
        <v>342000</v>
      </c>
      <c r="E18" s="59">
        <v>75.72</v>
      </c>
      <c r="F18" s="14">
        <f t="shared" si="0"/>
        <v>25896240</v>
      </c>
      <c r="G18" s="90"/>
      <c r="H18" s="14">
        <f t="shared" si="1"/>
        <v>0</v>
      </c>
      <c r="I18" s="17"/>
      <c r="J18" s="14">
        <f t="shared" si="2"/>
        <v>0</v>
      </c>
      <c r="K18" s="17"/>
      <c r="L18" s="14">
        <f t="shared" si="3"/>
        <v>0</v>
      </c>
      <c r="M18" s="17"/>
      <c r="N18" s="14">
        <f t="shared" si="4"/>
        <v>0</v>
      </c>
      <c r="O18" s="17"/>
      <c r="P18" s="14">
        <f t="shared" si="5"/>
        <v>0</v>
      </c>
      <c r="Q18" s="92">
        <f t="shared" si="6"/>
        <v>0</v>
      </c>
      <c r="R18" s="14">
        <f t="shared" si="7"/>
        <v>0</v>
      </c>
    </row>
    <row r="19" spans="1:18" x14ac:dyDescent="0.25">
      <c r="A19" s="6" t="s">
        <v>48</v>
      </c>
      <c r="B19" s="7" t="s">
        <v>49</v>
      </c>
      <c r="C19" s="41" t="s">
        <v>5</v>
      </c>
      <c r="D19" s="31">
        <v>760000</v>
      </c>
      <c r="E19" s="59">
        <v>33.21</v>
      </c>
      <c r="F19" s="14">
        <f t="shared" si="0"/>
        <v>25239600</v>
      </c>
      <c r="G19" s="62"/>
      <c r="H19" s="14">
        <f t="shared" si="1"/>
        <v>0</v>
      </c>
      <c r="I19" s="14"/>
      <c r="J19" s="14">
        <f t="shared" si="2"/>
        <v>0</v>
      </c>
      <c r="K19" s="14"/>
      <c r="L19" s="14">
        <f t="shared" si="3"/>
        <v>0</v>
      </c>
      <c r="M19" s="14"/>
      <c r="N19" s="14">
        <f t="shared" si="4"/>
        <v>0</v>
      </c>
      <c r="O19" s="14"/>
      <c r="P19" s="14">
        <f t="shared" si="5"/>
        <v>0</v>
      </c>
      <c r="Q19" s="92">
        <f t="shared" si="6"/>
        <v>0</v>
      </c>
      <c r="R19" s="14">
        <f t="shared" si="7"/>
        <v>0</v>
      </c>
    </row>
    <row r="20" spans="1:18" ht="20" x14ac:dyDescent="0.25">
      <c r="A20" s="6" t="s">
        <v>50</v>
      </c>
      <c r="B20" s="7" t="s">
        <v>51</v>
      </c>
      <c r="C20" s="41" t="s">
        <v>4</v>
      </c>
      <c r="D20" s="31">
        <v>30000</v>
      </c>
      <c r="E20" s="59">
        <v>16.55</v>
      </c>
      <c r="F20" s="14">
        <f t="shared" si="0"/>
        <v>496500</v>
      </c>
      <c r="G20" s="62"/>
      <c r="H20" s="14">
        <f t="shared" si="1"/>
        <v>0</v>
      </c>
      <c r="I20" s="14"/>
      <c r="J20" s="14">
        <f t="shared" si="2"/>
        <v>0</v>
      </c>
      <c r="K20" s="14"/>
      <c r="L20" s="14">
        <f t="shared" si="3"/>
        <v>0</v>
      </c>
      <c r="M20" s="14"/>
      <c r="N20" s="14">
        <f t="shared" si="4"/>
        <v>0</v>
      </c>
      <c r="O20" s="14"/>
      <c r="P20" s="14">
        <f t="shared" si="5"/>
        <v>0</v>
      </c>
      <c r="Q20" s="92">
        <f t="shared" si="6"/>
        <v>0</v>
      </c>
      <c r="R20" s="14">
        <f t="shared" si="7"/>
        <v>0</v>
      </c>
    </row>
    <row r="21" spans="1:18" x14ac:dyDescent="0.25">
      <c r="A21" s="6" t="s">
        <v>52</v>
      </c>
      <c r="B21" s="7" t="s">
        <v>53</v>
      </c>
      <c r="C21" s="41" t="s">
        <v>40</v>
      </c>
      <c r="D21" s="31">
        <v>600</v>
      </c>
      <c r="E21" s="59">
        <v>20663.400000000001</v>
      </c>
      <c r="F21" s="14">
        <f t="shared" si="0"/>
        <v>12398040</v>
      </c>
      <c r="G21" s="62"/>
      <c r="H21" s="14">
        <f t="shared" si="1"/>
        <v>0</v>
      </c>
      <c r="I21" s="14"/>
      <c r="J21" s="14">
        <f t="shared" si="2"/>
        <v>0</v>
      </c>
      <c r="K21" s="14">
        <v>3741</v>
      </c>
      <c r="L21" s="14">
        <f t="shared" si="3"/>
        <v>2244600</v>
      </c>
      <c r="M21" s="14"/>
      <c r="N21" s="14">
        <f t="shared" si="4"/>
        <v>0</v>
      </c>
      <c r="O21" s="14"/>
      <c r="P21" s="14">
        <f t="shared" si="5"/>
        <v>0</v>
      </c>
      <c r="Q21" s="92">
        <f t="shared" si="6"/>
        <v>3741</v>
      </c>
      <c r="R21" s="14">
        <f t="shared" si="7"/>
        <v>2244600</v>
      </c>
    </row>
    <row r="22" spans="1:18" x14ac:dyDescent="0.25">
      <c r="A22" s="6" t="s">
        <v>54</v>
      </c>
      <c r="B22" s="7" t="s">
        <v>55</v>
      </c>
      <c r="C22" s="41" t="s">
        <v>40</v>
      </c>
      <c r="D22" s="31">
        <v>600</v>
      </c>
      <c r="E22" s="59">
        <v>1642.6</v>
      </c>
      <c r="F22" s="14">
        <f t="shared" si="0"/>
        <v>985560</v>
      </c>
      <c r="G22" s="62"/>
      <c r="H22" s="14">
        <f t="shared" si="1"/>
        <v>0</v>
      </c>
      <c r="I22" s="14"/>
      <c r="J22" s="14">
        <f t="shared" si="2"/>
        <v>0</v>
      </c>
      <c r="K22" s="14"/>
      <c r="L22" s="14">
        <f t="shared" si="3"/>
        <v>0</v>
      </c>
      <c r="M22" s="14"/>
      <c r="N22" s="14">
        <f t="shared" si="4"/>
        <v>0</v>
      </c>
      <c r="O22" s="14"/>
      <c r="P22" s="14">
        <f t="shared" si="5"/>
        <v>0</v>
      </c>
      <c r="Q22" s="92">
        <f t="shared" si="6"/>
        <v>0</v>
      </c>
      <c r="R22" s="14">
        <f t="shared" si="7"/>
        <v>0</v>
      </c>
    </row>
    <row r="23" spans="1:18" ht="11.5" customHeight="1" x14ac:dyDescent="0.25">
      <c r="A23" s="260" t="s">
        <v>56</v>
      </c>
      <c r="B23" s="261"/>
      <c r="C23" s="42"/>
      <c r="D23" s="32"/>
      <c r="E23" s="18"/>
      <c r="F23" s="33"/>
      <c r="G23" s="62"/>
      <c r="H23" s="14">
        <f t="shared" si="1"/>
        <v>0</v>
      </c>
      <c r="I23" s="14"/>
      <c r="J23" s="14">
        <f t="shared" si="2"/>
        <v>0</v>
      </c>
      <c r="K23" s="14"/>
      <c r="L23" s="14">
        <f t="shared" si="3"/>
        <v>0</v>
      </c>
      <c r="M23" s="14"/>
      <c r="N23" s="14">
        <f t="shared" si="4"/>
        <v>0</v>
      </c>
      <c r="O23" s="14"/>
      <c r="P23" s="14">
        <f t="shared" si="5"/>
        <v>0</v>
      </c>
      <c r="Q23" s="92">
        <f t="shared" si="6"/>
        <v>0</v>
      </c>
      <c r="R23" s="14">
        <f t="shared" si="7"/>
        <v>0</v>
      </c>
    </row>
    <row r="24" spans="1:18" ht="20" x14ac:dyDescent="0.25">
      <c r="A24" s="6">
        <v>4.0010000000000003</v>
      </c>
      <c r="B24" s="7" t="s">
        <v>57</v>
      </c>
      <c r="C24" s="41" t="s">
        <v>4</v>
      </c>
      <c r="D24" s="31">
        <v>42000</v>
      </c>
      <c r="E24" s="59">
        <v>531.3224399999998</v>
      </c>
      <c r="F24" s="14">
        <f t="shared" si="0"/>
        <v>22315542.479999993</v>
      </c>
      <c r="G24" s="62"/>
      <c r="H24" s="14">
        <f t="shared" si="1"/>
        <v>0</v>
      </c>
      <c r="I24" s="14"/>
      <c r="J24" s="14">
        <f t="shared" si="2"/>
        <v>0</v>
      </c>
      <c r="K24" s="14"/>
      <c r="L24" s="14">
        <f t="shared" si="3"/>
        <v>0</v>
      </c>
      <c r="M24" s="14"/>
      <c r="N24" s="14">
        <f t="shared" si="4"/>
        <v>0</v>
      </c>
      <c r="O24" s="14"/>
      <c r="P24" s="14">
        <f t="shared" si="5"/>
        <v>0</v>
      </c>
      <c r="Q24" s="92">
        <f t="shared" si="6"/>
        <v>0</v>
      </c>
      <c r="R24" s="14">
        <f t="shared" si="7"/>
        <v>0</v>
      </c>
    </row>
    <row r="25" spans="1:18" ht="30" x14ac:dyDescent="0.25">
      <c r="A25" s="6">
        <v>4.0019999999999998</v>
      </c>
      <c r="B25" s="7" t="s">
        <v>58</v>
      </c>
      <c r="C25" s="41" t="s">
        <v>22</v>
      </c>
      <c r="D25" s="31">
        <v>34100</v>
      </c>
      <c r="E25" s="59">
        <v>295.76240000000001</v>
      </c>
      <c r="F25" s="14">
        <f t="shared" si="0"/>
        <v>10085497.84</v>
      </c>
      <c r="G25" s="90"/>
      <c r="H25" s="14">
        <f t="shared" si="1"/>
        <v>0</v>
      </c>
      <c r="I25" s="17"/>
      <c r="J25" s="14">
        <f t="shared" si="2"/>
        <v>0</v>
      </c>
      <c r="K25" s="17"/>
      <c r="L25" s="14">
        <f t="shared" si="3"/>
        <v>0</v>
      </c>
      <c r="M25" s="17"/>
      <c r="N25" s="14">
        <f t="shared" si="4"/>
        <v>0</v>
      </c>
      <c r="O25" s="17"/>
      <c r="P25" s="14">
        <f t="shared" si="5"/>
        <v>0</v>
      </c>
      <c r="Q25" s="92">
        <f t="shared" si="6"/>
        <v>0</v>
      </c>
      <c r="R25" s="14">
        <f t="shared" si="7"/>
        <v>0</v>
      </c>
    </row>
    <row r="26" spans="1:18" ht="20" x14ac:dyDescent="0.25">
      <c r="A26" s="6">
        <v>4.0030000000000001</v>
      </c>
      <c r="B26" s="7" t="s">
        <v>59</v>
      </c>
      <c r="C26" s="41" t="s">
        <v>22</v>
      </c>
      <c r="D26" s="31">
        <v>15200</v>
      </c>
      <c r="E26" s="59">
        <v>608.19999999999993</v>
      </c>
      <c r="F26" s="14">
        <f t="shared" si="0"/>
        <v>9244639.9999999981</v>
      </c>
      <c r="G26" s="62"/>
      <c r="H26" s="14">
        <f t="shared" si="1"/>
        <v>0</v>
      </c>
      <c r="I26" s="14"/>
      <c r="J26" s="14">
        <f t="shared" si="2"/>
        <v>0</v>
      </c>
      <c r="K26" s="14"/>
      <c r="L26" s="14">
        <f t="shared" si="3"/>
        <v>0</v>
      </c>
      <c r="M26" s="14"/>
      <c r="N26" s="14">
        <f t="shared" si="4"/>
        <v>0</v>
      </c>
      <c r="O26" s="14"/>
      <c r="P26" s="14">
        <f t="shared" si="5"/>
        <v>0</v>
      </c>
      <c r="Q26" s="92">
        <f t="shared" si="6"/>
        <v>0</v>
      </c>
      <c r="R26" s="14">
        <f t="shared" si="7"/>
        <v>0</v>
      </c>
    </row>
    <row r="27" spans="1:18" ht="20" x14ac:dyDescent="0.25">
      <c r="A27" s="6">
        <v>4.0039999999999996</v>
      </c>
      <c r="B27" s="7" t="s">
        <v>60</v>
      </c>
      <c r="C27" s="41" t="s">
        <v>20</v>
      </c>
      <c r="D27" s="31">
        <v>9000</v>
      </c>
      <c r="E27" s="59">
        <v>440</v>
      </c>
      <c r="F27" s="14">
        <f t="shared" si="0"/>
        <v>3960000</v>
      </c>
      <c r="G27" s="62"/>
      <c r="H27" s="14">
        <f t="shared" si="1"/>
        <v>0</v>
      </c>
      <c r="I27" s="14"/>
      <c r="J27" s="14">
        <f t="shared" si="2"/>
        <v>0</v>
      </c>
      <c r="K27" s="14"/>
      <c r="L27" s="14">
        <f t="shared" si="3"/>
        <v>0</v>
      </c>
      <c r="M27" s="14"/>
      <c r="N27" s="14">
        <f t="shared" si="4"/>
        <v>0</v>
      </c>
      <c r="O27" s="14"/>
      <c r="P27" s="14">
        <f t="shared" si="5"/>
        <v>0</v>
      </c>
      <c r="Q27" s="92">
        <f t="shared" si="6"/>
        <v>0</v>
      </c>
      <c r="R27" s="14">
        <f t="shared" si="7"/>
        <v>0</v>
      </c>
    </row>
    <row r="28" spans="1:18" ht="20" x14ac:dyDescent="0.25">
      <c r="A28" s="6">
        <v>4.0060000000000002</v>
      </c>
      <c r="B28" s="7" t="s">
        <v>61</v>
      </c>
      <c r="C28" s="41" t="s">
        <v>22</v>
      </c>
      <c r="D28" s="31">
        <v>16000</v>
      </c>
      <c r="E28" s="59">
        <v>442.22239999999982</v>
      </c>
      <c r="F28" s="14">
        <f t="shared" si="0"/>
        <v>7075558.3999999976</v>
      </c>
      <c r="G28" s="90"/>
      <c r="H28" s="14">
        <f t="shared" si="1"/>
        <v>0</v>
      </c>
      <c r="J28" s="14">
        <f t="shared" si="2"/>
        <v>0</v>
      </c>
      <c r="L28" s="14">
        <f t="shared" si="3"/>
        <v>0</v>
      </c>
      <c r="N28" s="14">
        <f t="shared" si="4"/>
        <v>0</v>
      </c>
      <c r="P28" s="14">
        <f t="shared" si="5"/>
        <v>0</v>
      </c>
      <c r="Q28" s="92">
        <f t="shared" si="6"/>
        <v>0</v>
      </c>
      <c r="R28" s="14">
        <f t="shared" si="7"/>
        <v>0</v>
      </c>
    </row>
    <row r="29" spans="1:18" ht="20" x14ac:dyDescent="0.25">
      <c r="A29" s="6">
        <v>4.008</v>
      </c>
      <c r="B29" s="7" t="s">
        <v>62</v>
      </c>
      <c r="C29" s="41" t="s">
        <v>4</v>
      </c>
      <c r="D29" s="31">
        <v>42500</v>
      </c>
      <c r="E29" s="59">
        <v>76.118140669999988</v>
      </c>
      <c r="F29" s="14">
        <f t="shared" si="0"/>
        <v>3235020.9784749993</v>
      </c>
      <c r="G29" s="62"/>
      <c r="H29" s="14">
        <f t="shared" si="1"/>
        <v>0</v>
      </c>
      <c r="J29" s="14">
        <f t="shared" si="2"/>
        <v>0</v>
      </c>
      <c r="L29" s="14">
        <f t="shared" si="3"/>
        <v>0</v>
      </c>
      <c r="N29" s="14">
        <f t="shared" si="4"/>
        <v>0</v>
      </c>
      <c r="P29" s="14">
        <f t="shared" si="5"/>
        <v>0</v>
      </c>
      <c r="Q29" s="92">
        <f t="shared" si="6"/>
        <v>0</v>
      </c>
      <c r="R29" s="14">
        <f t="shared" si="7"/>
        <v>0</v>
      </c>
    </row>
    <row r="30" spans="1:18" ht="30" x14ac:dyDescent="0.25">
      <c r="A30" s="6">
        <v>4.0090000000000003</v>
      </c>
      <c r="B30" s="7" t="s">
        <v>63</v>
      </c>
      <c r="C30" s="41" t="s">
        <v>22</v>
      </c>
      <c r="D30" s="31">
        <v>33200</v>
      </c>
      <c r="E30" s="59">
        <v>5.556</v>
      </c>
      <c r="F30" s="14">
        <f t="shared" si="0"/>
        <v>184459.2</v>
      </c>
      <c r="G30" s="68"/>
      <c r="H30" s="14">
        <f t="shared" si="1"/>
        <v>0</v>
      </c>
      <c r="J30" s="14">
        <f t="shared" si="2"/>
        <v>0</v>
      </c>
      <c r="L30" s="14">
        <f t="shared" si="3"/>
        <v>0</v>
      </c>
      <c r="N30" s="14">
        <f t="shared" si="4"/>
        <v>0</v>
      </c>
      <c r="P30" s="14">
        <f t="shared" si="5"/>
        <v>0</v>
      </c>
      <c r="Q30" s="92">
        <f t="shared" si="6"/>
        <v>0</v>
      </c>
      <c r="R30" s="14">
        <f t="shared" si="7"/>
        <v>0</v>
      </c>
    </row>
    <row r="31" spans="1:18" ht="30" x14ac:dyDescent="0.25">
      <c r="A31" s="6">
        <v>4.01</v>
      </c>
      <c r="B31" s="7" t="s">
        <v>64</v>
      </c>
      <c r="C31" s="41" t="s">
        <v>22</v>
      </c>
      <c r="D31" s="31">
        <v>33200</v>
      </c>
      <c r="E31" s="59">
        <v>139.54489999999998</v>
      </c>
      <c r="F31" s="14">
        <f t="shared" si="0"/>
        <v>4632890.68</v>
      </c>
      <c r="G31" s="69"/>
      <c r="H31" s="14">
        <f t="shared" si="1"/>
        <v>0</v>
      </c>
      <c r="J31" s="14">
        <f t="shared" si="2"/>
        <v>0</v>
      </c>
      <c r="L31" s="14">
        <f t="shared" si="3"/>
        <v>0</v>
      </c>
      <c r="N31" s="14">
        <f t="shared" si="4"/>
        <v>0</v>
      </c>
      <c r="P31" s="14">
        <f t="shared" si="5"/>
        <v>0</v>
      </c>
      <c r="Q31" s="92">
        <f t="shared" si="6"/>
        <v>0</v>
      </c>
      <c r="R31" s="14">
        <f t="shared" si="7"/>
        <v>0</v>
      </c>
    </row>
    <row r="32" spans="1:18" ht="30" x14ac:dyDescent="0.25">
      <c r="A32" s="6">
        <v>4.0110000000000001</v>
      </c>
      <c r="B32" s="7" t="s">
        <v>65</v>
      </c>
      <c r="C32" s="41" t="s">
        <v>22</v>
      </c>
      <c r="D32" s="31">
        <v>14250</v>
      </c>
      <c r="E32" s="59">
        <v>37.415400000000005</v>
      </c>
      <c r="F32" s="14">
        <f t="shared" si="0"/>
        <v>533169.45000000007</v>
      </c>
      <c r="G32" s="69"/>
      <c r="H32" s="14">
        <f t="shared" si="1"/>
        <v>0</v>
      </c>
      <c r="J32" s="14">
        <f t="shared" si="2"/>
        <v>0</v>
      </c>
      <c r="L32" s="14">
        <f t="shared" si="3"/>
        <v>0</v>
      </c>
      <c r="N32" s="14">
        <f t="shared" si="4"/>
        <v>0</v>
      </c>
      <c r="P32" s="14">
        <f t="shared" si="5"/>
        <v>0</v>
      </c>
      <c r="Q32" s="92">
        <f t="shared" si="6"/>
        <v>0</v>
      </c>
      <c r="R32" s="14">
        <f t="shared" si="7"/>
        <v>0</v>
      </c>
    </row>
    <row r="33" spans="1:19" ht="30" x14ac:dyDescent="0.25">
      <c r="A33" s="6">
        <v>4.0119999999999996</v>
      </c>
      <c r="B33" s="7" t="s">
        <v>66</v>
      </c>
      <c r="C33" s="41" t="s">
        <v>20</v>
      </c>
      <c r="D33" s="31">
        <v>8500</v>
      </c>
      <c r="E33" s="59">
        <v>122</v>
      </c>
      <c r="F33" s="14">
        <f t="shared" si="0"/>
        <v>1037000</v>
      </c>
      <c r="G33" s="69"/>
      <c r="H33" s="14">
        <f t="shared" si="1"/>
        <v>0</v>
      </c>
      <c r="J33" s="14">
        <f t="shared" si="2"/>
        <v>0</v>
      </c>
      <c r="L33" s="14">
        <f t="shared" si="3"/>
        <v>0</v>
      </c>
      <c r="N33" s="14">
        <f t="shared" si="4"/>
        <v>0</v>
      </c>
      <c r="P33" s="14">
        <f t="shared" si="5"/>
        <v>0</v>
      </c>
      <c r="Q33" s="92">
        <f t="shared" si="6"/>
        <v>0</v>
      </c>
      <c r="R33" s="14">
        <f t="shared" si="7"/>
        <v>0</v>
      </c>
    </row>
    <row r="34" spans="1:19" ht="30" x14ac:dyDescent="0.25">
      <c r="A34" s="6">
        <v>4.0129999999999999</v>
      </c>
      <c r="B34" s="7" t="s">
        <v>67</v>
      </c>
      <c r="C34" s="41" t="s">
        <v>4</v>
      </c>
      <c r="D34" s="31">
        <v>32000</v>
      </c>
      <c r="E34" s="59">
        <v>34.275999999999996</v>
      </c>
      <c r="F34" s="14">
        <f t="shared" si="0"/>
        <v>1096831.9999999998</v>
      </c>
      <c r="G34" s="69"/>
      <c r="H34" s="14">
        <f t="shared" si="1"/>
        <v>0</v>
      </c>
      <c r="I34" s="5"/>
      <c r="J34" s="14">
        <f t="shared" si="2"/>
        <v>0</v>
      </c>
      <c r="K34" s="5"/>
      <c r="L34" s="14">
        <f t="shared" si="3"/>
        <v>0</v>
      </c>
      <c r="M34" s="5"/>
      <c r="N34" s="14">
        <f t="shared" si="4"/>
        <v>0</v>
      </c>
      <c r="O34" s="5"/>
      <c r="P34" s="14">
        <f t="shared" si="5"/>
        <v>0</v>
      </c>
      <c r="Q34" s="92">
        <f t="shared" si="6"/>
        <v>0</v>
      </c>
      <c r="R34" s="14">
        <f t="shared" si="7"/>
        <v>0</v>
      </c>
      <c r="S34" s="5"/>
    </row>
    <row r="35" spans="1:19" ht="40" x14ac:dyDescent="0.25">
      <c r="A35" s="6">
        <v>4.0140000000000002</v>
      </c>
      <c r="B35" s="7" t="s">
        <v>68</v>
      </c>
      <c r="C35" s="41" t="s">
        <v>22</v>
      </c>
      <c r="D35" s="31">
        <v>33200</v>
      </c>
      <c r="E35" s="59">
        <v>20.419999999999998</v>
      </c>
      <c r="F35" s="14">
        <f t="shared" si="0"/>
        <v>677943.99999999988</v>
      </c>
      <c r="G35" s="68"/>
      <c r="H35" s="14">
        <f t="shared" si="1"/>
        <v>0</v>
      </c>
      <c r="I35" s="5"/>
      <c r="J35" s="14">
        <f t="shared" si="2"/>
        <v>0</v>
      </c>
      <c r="K35" s="5"/>
      <c r="L35" s="14">
        <f t="shared" si="3"/>
        <v>0</v>
      </c>
      <c r="M35" s="5"/>
      <c r="N35" s="14">
        <f t="shared" si="4"/>
        <v>0</v>
      </c>
      <c r="O35" s="5"/>
      <c r="P35" s="14">
        <f t="shared" si="5"/>
        <v>0</v>
      </c>
      <c r="Q35" s="92">
        <f t="shared" si="6"/>
        <v>0</v>
      </c>
      <c r="R35" s="14">
        <f t="shared" si="7"/>
        <v>0</v>
      </c>
      <c r="S35" s="5"/>
    </row>
    <row r="36" spans="1:19" ht="30" x14ac:dyDescent="0.25">
      <c r="A36" s="6">
        <v>4.016</v>
      </c>
      <c r="B36" s="7" t="s">
        <v>69</v>
      </c>
      <c r="C36" s="41" t="s">
        <v>22</v>
      </c>
      <c r="D36" s="31">
        <v>15200</v>
      </c>
      <c r="E36" s="59">
        <v>45.599999999999994</v>
      </c>
      <c r="F36" s="14">
        <f t="shared" si="0"/>
        <v>693119.99999999988</v>
      </c>
      <c r="H36" s="14">
        <f t="shared" si="1"/>
        <v>0</v>
      </c>
      <c r="J36" s="14">
        <f t="shared" si="2"/>
        <v>0</v>
      </c>
      <c r="L36" s="14">
        <f t="shared" si="3"/>
        <v>0</v>
      </c>
      <c r="N36" s="14">
        <f t="shared" si="4"/>
        <v>0</v>
      </c>
      <c r="P36" s="14">
        <f t="shared" si="5"/>
        <v>0</v>
      </c>
      <c r="Q36" s="92">
        <f t="shared" si="6"/>
        <v>0</v>
      </c>
      <c r="R36" s="14">
        <f t="shared" si="7"/>
        <v>0</v>
      </c>
    </row>
    <row r="37" spans="1:19" ht="20" x14ac:dyDescent="0.3">
      <c r="A37" s="6">
        <v>4.0170000000000003</v>
      </c>
      <c r="B37" s="7" t="s">
        <v>70</v>
      </c>
      <c r="C37" s="41" t="s">
        <v>22</v>
      </c>
      <c r="D37" s="31">
        <v>9000</v>
      </c>
      <c r="E37" s="59">
        <v>24</v>
      </c>
      <c r="F37" s="14">
        <f t="shared" si="0"/>
        <v>216000</v>
      </c>
      <c r="G37" s="91"/>
      <c r="H37" s="14">
        <f t="shared" si="1"/>
        <v>0</v>
      </c>
      <c r="J37" s="14">
        <f t="shared" si="2"/>
        <v>0</v>
      </c>
      <c r="L37" s="14">
        <f t="shared" si="3"/>
        <v>0</v>
      </c>
      <c r="N37" s="14">
        <f t="shared" si="4"/>
        <v>0</v>
      </c>
      <c r="P37" s="14">
        <f t="shared" si="5"/>
        <v>0</v>
      </c>
      <c r="Q37" s="92">
        <f t="shared" si="6"/>
        <v>0</v>
      </c>
      <c r="R37" s="14">
        <f t="shared" si="7"/>
        <v>0</v>
      </c>
    </row>
    <row r="38" spans="1:19" ht="20" x14ac:dyDescent="0.25">
      <c r="A38" s="6">
        <v>4.0190000000000001</v>
      </c>
      <c r="B38" s="7" t="s">
        <v>71</v>
      </c>
      <c r="C38" s="41" t="s">
        <v>4</v>
      </c>
      <c r="D38" s="31">
        <v>15500</v>
      </c>
      <c r="E38" s="59">
        <v>254.28999999999996</v>
      </c>
      <c r="F38" s="14">
        <f t="shared" si="0"/>
        <v>3941494.9999999995</v>
      </c>
      <c r="H38" s="14">
        <f t="shared" si="1"/>
        <v>0</v>
      </c>
      <c r="J38" s="14">
        <f t="shared" si="2"/>
        <v>0</v>
      </c>
      <c r="L38" s="14">
        <f t="shared" si="3"/>
        <v>0</v>
      </c>
      <c r="N38" s="14">
        <f t="shared" si="4"/>
        <v>0</v>
      </c>
      <c r="P38" s="14">
        <f t="shared" si="5"/>
        <v>0</v>
      </c>
      <c r="Q38" s="92">
        <f t="shared" si="6"/>
        <v>0</v>
      </c>
      <c r="R38" s="14">
        <f t="shared" si="7"/>
        <v>0</v>
      </c>
    </row>
    <row r="39" spans="1:19" x14ac:dyDescent="0.25">
      <c r="A39" s="6">
        <v>4.0199999999999996</v>
      </c>
      <c r="B39" s="7" t="s">
        <v>72</v>
      </c>
      <c r="C39" s="41" t="s">
        <v>4</v>
      </c>
      <c r="D39" s="31">
        <v>1500</v>
      </c>
      <c r="E39" s="59">
        <v>681.55628133999994</v>
      </c>
      <c r="F39" s="14">
        <f t="shared" si="0"/>
        <v>1022334.4220099999</v>
      </c>
      <c r="G39" s="22"/>
      <c r="H39" s="14">
        <f t="shared" si="1"/>
        <v>0</v>
      </c>
      <c r="J39" s="14">
        <f t="shared" si="2"/>
        <v>0</v>
      </c>
      <c r="L39" s="14">
        <f t="shared" si="3"/>
        <v>0</v>
      </c>
      <c r="N39" s="14">
        <f t="shared" si="4"/>
        <v>0</v>
      </c>
      <c r="P39" s="14">
        <f t="shared" si="5"/>
        <v>0</v>
      </c>
      <c r="Q39" s="92">
        <f t="shared" si="6"/>
        <v>0</v>
      </c>
      <c r="R39" s="14">
        <f t="shared" si="7"/>
        <v>0</v>
      </c>
    </row>
    <row r="40" spans="1:19" ht="11.5" customHeight="1" x14ac:dyDescent="0.25">
      <c r="A40" s="265" t="s">
        <v>73</v>
      </c>
      <c r="B40" s="266"/>
      <c r="C40" s="267"/>
      <c r="D40" s="32"/>
      <c r="E40" s="18"/>
      <c r="F40" s="33"/>
      <c r="G40" s="22"/>
      <c r="H40" s="14">
        <f t="shared" si="1"/>
        <v>0</v>
      </c>
      <c r="J40" s="14">
        <f t="shared" si="2"/>
        <v>0</v>
      </c>
      <c r="L40" s="14">
        <f t="shared" si="3"/>
        <v>0</v>
      </c>
      <c r="N40" s="14">
        <f t="shared" si="4"/>
        <v>0</v>
      </c>
      <c r="P40" s="14">
        <f t="shared" si="5"/>
        <v>0</v>
      </c>
      <c r="Q40" s="92">
        <f t="shared" si="6"/>
        <v>0</v>
      </c>
      <c r="R40" s="14">
        <f t="shared" si="7"/>
        <v>0</v>
      </c>
    </row>
    <row r="41" spans="1:19" ht="40" x14ac:dyDescent="0.25">
      <c r="A41" s="6">
        <v>5.0010000000000003</v>
      </c>
      <c r="B41" s="7" t="s">
        <v>74</v>
      </c>
      <c r="C41" s="41" t="s">
        <v>4</v>
      </c>
      <c r="D41" s="31">
        <v>32000</v>
      </c>
      <c r="E41" s="59">
        <v>429.54799999999994</v>
      </c>
      <c r="F41" s="14">
        <f t="shared" si="0"/>
        <v>13745535.999999998</v>
      </c>
      <c r="H41" s="14">
        <f t="shared" si="1"/>
        <v>0</v>
      </c>
      <c r="J41" s="14">
        <f t="shared" si="2"/>
        <v>0</v>
      </c>
      <c r="L41" s="14">
        <f t="shared" si="3"/>
        <v>0</v>
      </c>
      <c r="N41" s="14">
        <f t="shared" si="4"/>
        <v>0</v>
      </c>
      <c r="P41" s="14">
        <f t="shared" si="5"/>
        <v>0</v>
      </c>
      <c r="Q41" s="92">
        <f t="shared" si="6"/>
        <v>0</v>
      </c>
      <c r="R41" s="14">
        <f t="shared" si="7"/>
        <v>0</v>
      </c>
    </row>
    <row r="42" spans="1:19" x14ac:dyDescent="0.25">
      <c r="A42" s="6">
        <v>5.0019999999999998</v>
      </c>
      <c r="B42" s="7" t="s">
        <v>75</v>
      </c>
      <c r="C42" s="41" t="s">
        <v>6</v>
      </c>
      <c r="D42" s="31">
        <v>600</v>
      </c>
      <c r="E42" s="59">
        <v>987.73920000000044</v>
      </c>
      <c r="F42" s="14">
        <f t="shared" si="0"/>
        <v>592643.52000000025</v>
      </c>
      <c r="H42" s="14">
        <f t="shared" si="1"/>
        <v>0</v>
      </c>
      <c r="J42" s="14">
        <f t="shared" si="2"/>
        <v>0</v>
      </c>
      <c r="L42" s="14">
        <f t="shared" si="3"/>
        <v>0</v>
      </c>
      <c r="N42" s="14">
        <f t="shared" si="4"/>
        <v>0</v>
      </c>
      <c r="P42" s="14">
        <f t="shared" si="5"/>
        <v>0</v>
      </c>
      <c r="Q42" s="92">
        <f t="shared" si="6"/>
        <v>0</v>
      </c>
      <c r="R42" s="14">
        <f t="shared" si="7"/>
        <v>0</v>
      </c>
    </row>
    <row r="43" spans="1:19" x14ac:dyDescent="0.25">
      <c r="A43" s="6">
        <v>5.0030000000000001</v>
      </c>
      <c r="B43" s="7" t="s">
        <v>76</v>
      </c>
      <c r="C43" s="41" t="s">
        <v>6</v>
      </c>
      <c r="D43" s="31">
        <v>600</v>
      </c>
      <c r="E43" s="59">
        <v>1129.943</v>
      </c>
      <c r="F43" s="14">
        <f t="shared" si="0"/>
        <v>677965.8</v>
      </c>
      <c r="H43" s="14">
        <f t="shared" si="1"/>
        <v>0</v>
      </c>
      <c r="J43" s="14">
        <f t="shared" si="2"/>
        <v>0</v>
      </c>
      <c r="L43" s="14">
        <f t="shared" si="3"/>
        <v>0</v>
      </c>
      <c r="N43" s="14">
        <f t="shared" si="4"/>
        <v>0</v>
      </c>
      <c r="P43" s="14">
        <f t="shared" si="5"/>
        <v>0</v>
      </c>
      <c r="Q43" s="92">
        <f t="shared" si="6"/>
        <v>0</v>
      </c>
      <c r="R43" s="14">
        <f t="shared" si="7"/>
        <v>0</v>
      </c>
    </row>
    <row r="44" spans="1:19" ht="11.5" customHeight="1" x14ac:dyDescent="0.25">
      <c r="A44" s="260" t="s">
        <v>77</v>
      </c>
      <c r="B44" s="261"/>
      <c r="C44" s="268"/>
      <c r="D44" s="32"/>
      <c r="E44" s="18"/>
      <c r="F44" s="33"/>
      <c r="H44" s="14">
        <f t="shared" si="1"/>
        <v>0</v>
      </c>
      <c r="J44" s="14">
        <f t="shared" si="2"/>
        <v>0</v>
      </c>
      <c r="L44" s="14">
        <f t="shared" si="3"/>
        <v>0</v>
      </c>
      <c r="N44" s="14">
        <f t="shared" si="4"/>
        <v>0</v>
      </c>
      <c r="P44" s="14">
        <f t="shared" si="5"/>
        <v>0</v>
      </c>
      <c r="Q44" s="92">
        <f t="shared" si="6"/>
        <v>0</v>
      </c>
      <c r="R44" s="14">
        <f t="shared" si="7"/>
        <v>0</v>
      </c>
    </row>
    <row r="45" spans="1:19" ht="30" x14ac:dyDescent="0.25">
      <c r="A45" s="6">
        <v>6.0039999999999996</v>
      </c>
      <c r="B45" s="7" t="s">
        <v>78</v>
      </c>
      <c r="C45" s="41" t="s">
        <v>22</v>
      </c>
      <c r="D45" s="31">
        <v>16800</v>
      </c>
      <c r="E45" s="59">
        <v>122.1</v>
      </c>
      <c r="F45" s="14">
        <f t="shared" si="0"/>
        <v>2051280</v>
      </c>
      <c r="H45" s="14">
        <f t="shared" si="1"/>
        <v>0</v>
      </c>
      <c r="J45" s="14">
        <f t="shared" si="2"/>
        <v>0</v>
      </c>
      <c r="L45" s="14">
        <f t="shared" si="3"/>
        <v>0</v>
      </c>
      <c r="N45" s="14">
        <f t="shared" si="4"/>
        <v>0</v>
      </c>
      <c r="P45" s="14">
        <f t="shared" si="5"/>
        <v>0</v>
      </c>
      <c r="Q45" s="92">
        <f t="shared" si="6"/>
        <v>0</v>
      </c>
      <c r="R45" s="14">
        <f t="shared" si="7"/>
        <v>0</v>
      </c>
    </row>
    <row r="46" spans="1:19" ht="20" x14ac:dyDescent="0.25">
      <c r="A46" s="6">
        <v>6.0060000000000002</v>
      </c>
      <c r="B46" s="7" t="s">
        <v>79</v>
      </c>
      <c r="C46" s="41" t="s">
        <v>22</v>
      </c>
      <c r="D46" s="31">
        <v>9000</v>
      </c>
      <c r="E46" s="59">
        <v>8.5</v>
      </c>
      <c r="F46" s="14">
        <f t="shared" si="0"/>
        <v>76500</v>
      </c>
      <c r="H46" s="14">
        <f t="shared" si="1"/>
        <v>0</v>
      </c>
      <c r="J46" s="14">
        <f t="shared" si="2"/>
        <v>0</v>
      </c>
      <c r="L46" s="14">
        <f t="shared" si="3"/>
        <v>0</v>
      </c>
      <c r="N46" s="14">
        <f t="shared" si="4"/>
        <v>0</v>
      </c>
      <c r="P46" s="14">
        <f t="shared" si="5"/>
        <v>0</v>
      </c>
      <c r="Q46" s="92">
        <f t="shared" si="6"/>
        <v>0</v>
      </c>
      <c r="R46" s="14">
        <f t="shared" si="7"/>
        <v>0</v>
      </c>
    </row>
    <row r="47" spans="1:19" ht="20" x14ac:dyDescent="0.25">
      <c r="A47" s="6">
        <v>6.0069999999999997</v>
      </c>
      <c r="B47" s="7" t="s">
        <v>80</v>
      </c>
      <c r="C47" s="41" t="s">
        <v>22</v>
      </c>
      <c r="D47" s="31">
        <v>8000</v>
      </c>
      <c r="E47" s="59">
        <v>23.03</v>
      </c>
      <c r="F47" s="14">
        <f t="shared" si="0"/>
        <v>184240</v>
      </c>
      <c r="H47" s="14">
        <f t="shared" si="1"/>
        <v>0</v>
      </c>
      <c r="J47" s="14">
        <f t="shared" si="2"/>
        <v>0</v>
      </c>
      <c r="L47" s="14">
        <f t="shared" si="3"/>
        <v>0</v>
      </c>
      <c r="N47" s="14">
        <f t="shared" si="4"/>
        <v>0</v>
      </c>
      <c r="P47" s="14">
        <f t="shared" si="5"/>
        <v>0</v>
      </c>
      <c r="Q47" s="92">
        <f t="shared" si="6"/>
        <v>0</v>
      </c>
      <c r="R47" s="14">
        <f t="shared" si="7"/>
        <v>0</v>
      </c>
    </row>
    <row r="48" spans="1:19" ht="20" x14ac:dyDescent="0.25">
      <c r="A48" s="6">
        <v>6.008</v>
      </c>
      <c r="B48" s="7" t="s">
        <v>81</v>
      </c>
      <c r="C48" s="41" t="s">
        <v>22</v>
      </c>
      <c r="D48" s="31">
        <v>8000</v>
      </c>
      <c r="E48" s="59">
        <v>20</v>
      </c>
      <c r="F48" s="14">
        <f t="shared" si="0"/>
        <v>160000</v>
      </c>
      <c r="H48" s="14">
        <f t="shared" si="1"/>
        <v>0</v>
      </c>
      <c r="J48" s="14">
        <f t="shared" si="2"/>
        <v>0</v>
      </c>
      <c r="L48" s="14">
        <f t="shared" si="3"/>
        <v>0</v>
      </c>
      <c r="N48" s="14">
        <f t="shared" si="4"/>
        <v>0</v>
      </c>
      <c r="P48" s="14">
        <f t="shared" si="5"/>
        <v>0</v>
      </c>
      <c r="Q48" s="92">
        <f t="shared" si="6"/>
        <v>0</v>
      </c>
      <c r="R48" s="14">
        <f t="shared" si="7"/>
        <v>0</v>
      </c>
    </row>
    <row r="49" spans="1:18" ht="30" x14ac:dyDescent="0.25">
      <c r="A49" s="6">
        <v>6.0090000000000003</v>
      </c>
      <c r="B49" s="7" t="s">
        <v>82</v>
      </c>
      <c r="C49" s="41" t="s">
        <v>20</v>
      </c>
      <c r="D49" s="31">
        <v>45000</v>
      </c>
      <c r="E49" s="59">
        <v>28</v>
      </c>
      <c r="F49" s="14">
        <f t="shared" si="0"/>
        <v>1260000</v>
      </c>
      <c r="H49" s="14">
        <f t="shared" si="1"/>
        <v>0</v>
      </c>
      <c r="J49" s="14">
        <f t="shared" si="2"/>
        <v>0</v>
      </c>
      <c r="L49" s="14">
        <f t="shared" si="3"/>
        <v>0</v>
      </c>
      <c r="N49" s="14">
        <f t="shared" si="4"/>
        <v>0</v>
      </c>
      <c r="P49" s="14">
        <f t="shared" si="5"/>
        <v>0</v>
      </c>
      <c r="Q49" s="92">
        <f t="shared" si="6"/>
        <v>0</v>
      </c>
      <c r="R49" s="14">
        <f t="shared" si="7"/>
        <v>0</v>
      </c>
    </row>
    <row r="50" spans="1:18" ht="20" x14ac:dyDescent="0.25">
      <c r="A50" s="6">
        <v>6.01</v>
      </c>
      <c r="B50" s="7" t="s">
        <v>83</v>
      </c>
      <c r="C50" s="41" t="s">
        <v>20</v>
      </c>
      <c r="D50" s="31">
        <v>130000</v>
      </c>
      <c r="E50" s="59">
        <v>3</v>
      </c>
      <c r="F50" s="14">
        <f t="shared" si="0"/>
        <v>390000</v>
      </c>
      <c r="H50" s="14">
        <f t="shared" si="1"/>
        <v>0</v>
      </c>
      <c r="J50" s="14">
        <f t="shared" si="2"/>
        <v>0</v>
      </c>
      <c r="L50" s="14">
        <f t="shared" si="3"/>
        <v>0</v>
      </c>
      <c r="N50" s="14">
        <f t="shared" si="4"/>
        <v>0</v>
      </c>
      <c r="P50" s="14">
        <f t="shared" si="5"/>
        <v>0</v>
      </c>
      <c r="Q50" s="92">
        <f t="shared" si="6"/>
        <v>0</v>
      </c>
      <c r="R50" s="14">
        <f t="shared" si="7"/>
        <v>0</v>
      </c>
    </row>
    <row r="51" spans="1:18" ht="20" x14ac:dyDescent="0.25">
      <c r="A51" s="6">
        <v>6.0110000000000001</v>
      </c>
      <c r="B51" s="7" t="s">
        <v>84</v>
      </c>
      <c r="C51" s="41" t="s">
        <v>20</v>
      </c>
      <c r="D51" s="31">
        <v>108000</v>
      </c>
      <c r="E51" s="59">
        <v>4</v>
      </c>
      <c r="F51" s="14">
        <f t="shared" si="0"/>
        <v>432000</v>
      </c>
      <c r="H51" s="14">
        <f t="shared" si="1"/>
        <v>0</v>
      </c>
      <c r="J51" s="14">
        <f t="shared" si="2"/>
        <v>0</v>
      </c>
      <c r="L51" s="14">
        <f t="shared" si="3"/>
        <v>0</v>
      </c>
      <c r="N51" s="14">
        <f t="shared" si="4"/>
        <v>0</v>
      </c>
      <c r="P51" s="14">
        <f t="shared" si="5"/>
        <v>0</v>
      </c>
      <c r="Q51" s="92">
        <f t="shared" si="6"/>
        <v>0</v>
      </c>
      <c r="R51" s="14">
        <f t="shared" si="7"/>
        <v>0</v>
      </c>
    </row>
    <row r="52" spans="1:18" ht="20" x14ac:dyDescent="0.25">
      <c r="A52" s="6">
        <v>6.0119999999999996</v>
      </c>
      <c r="B52" s="7" t="s">
        <v>85</v>
      </c>
      <c r="C52" s="41" t="s">
        <v>20</v>
      </c>
      <c r="D52" s="31">
        <v>69000</v>
      </c>
      <c r="E52" s="59">
        <v>5</v>
      </c>
      <c r="F52" s="14">
        <f t="shared" si="0"/>
        <v>345000</v>
      </c>
      <c r="H52" s="14">
        <f t="shared" si="1"/>
        <v>0</v>
      </c>
      <c r="J52" s="14">
        <f t="shared" si="2"/>
        <v>0</v>
      </c>
      <c r="L52" s="14">
        <f t="shared" si="3"/>
        <v>0</v>
      </c>
      <c r="N52" s="14">
        <f t="shared" si="4"/>
        <v>0</v>
      </c>
      <c r="P52" s="14">
        <f t="shared" si="5"/>
        <v>0</v>
      </c>
      <c r="Q52" s="92">
        <f t="shared" si="6"/>
        <v>0</v>
      </c>
      <c r="R52" s="14">
        <f t="shared" si="7"/>
        <v>0</v>
      </c>
    </row>
    <row r="53" spans="1:18" ht="20" x14ac:dyDescent="0.25">
      <c r="A53" s="6">
        <v>6.016</v>
      </c>
      <c r="B53" s="7" t="s">
        <v>86</v>
      </c>
      <c r="C53" s="41" t="s">
        <v>20</v>
      </c>
      <c r="D53" s="31">
        <v>22000</v>
      </c>
      <c r="E53" s="59">
        <v>6</v>
      </c>
      <c r="F53" s="14">
        <f t="shared" si="0"/>
        <v>132000</v>
      </c>
      <c r="H53" s="14">
        <f t="shared" si="1"/>
        <v>0</v>
      </c>
      <c r="J53" s="14">
        <f t="shared" si="2"/>
        <v>0</v>
      </c>
      <c r="L53" s="14">
        <f t="shared" si="3"/>
        <v>0</v>
      </c>
      <c r="N53" s="14">
        <f t="shared" si="4"/>
        <v>0</v>
      </c>
      <c r="P53" s="14">
        <f t="shared" si="5"/>
        <v>0</v>
      </c>
      <c r="Q53" s="92">
        <f t="shared" si="6"/>
        <v>0</v>
      </c>
      <c r="R53" s="14">
        <f t="shared" si="7"/>
        <v>0</v>
      </c>
    </row>
    <row r="54" spans="1:18" ht="20" x14ac:dyDescent="0.25">
      <c r="A54" s="6">
        <v>6.0179999999999998</v>
      </c>
      <c r="B54" s="7" t="s">
        <v>87</v>
      </c>
      <c r="C54" s="41" t="s">
        <v>20</v>
      </c>
      <c r="D54" s="31">
        <v>162350</v>
      </c>
      <c r="E54" s="59">
        <v>3</v>
      </c>
      <c r="F54" s="14">
        <f t="shared" si="0"/>
        <v>487050</v>
      </c>
      <c r="H54" s="14">
        <f t="shared" si="1"/>
        <v>0</v>
      </c>
      <c r="J54" s="14">
        <f t="shared" si="2"/>
        <v>0</v>
      </c>
      <c r="L54" s="14">
        <f t="shared" si="3"/>
        <v>0</v>
      </c>
      <c r="N54" s="14">
        <f t="shared" si="4"/>
        <v>0</v>
      </c>
      <c r="P54" s="14">
        <f t="shared" si="5"/>
        <v>0</v>
      </c>
      <c r="Q54" s="92">
        <f t="shared" si="6"/>
        <v>0</v>
      </c>
      <c r="R54" s="14">
        <f t="shared" si="7"/>
        <v>0</v>
      </c>
    </row>
    <row r="55" spans="1:18" ht="20" x14ac:dyDescent="0.25">
      <c r="A55" s="6">
        <v>6.024</v>
      </c>
      <c r="B55" s="7" t="s">
        <v>88</v>
      </c>
      <c r="C55" s="41" t="s">
        <v>22</v>
      </c>
      <c r="D55" s="31">
        <v>45000</v>
      </c>
      <c r="E55" s="59">
        <v>25.34</v>
      </c>
      <c r="F55" s="14">
        <f t="shared" si="0"/>
        <v>1140300</v>
      </c>
      <c r="H55" s="14">
        <f t="shared" si="1"/>
        <v>0</v>
      </c>
      <c r="J55" s="14">
        <f t="shared" si="2"/>
        <v>0</v>
      </c>
      <c r="L55" s="14">
        <f t="shared" si="3"/>
        <v>0</v>
      </c>
      <c r="N55" s="14">
        <f t="shared" si="4"/>
        <v>0</v>
      </c>
      <c r="P55" s="14">
        <f t="shared" si="5"/>
        <v>0</v>
      </c>
      <c r="Q55" s="92">
        <f t="shared" si="6"/>
        <v>0</v>
      </c>
      <c r="R55" s="14">
        <f t="shared" si="7"/>
        <v>0</v>
      </c>
    </row>
    <row r="56" spans="1:18" ht="20" x14ac:dyDescent="0.25">
      <c r="A56" s="6">
        <v>6.0250000000000004</v>
      </c>
      <c r="B56" s="7" t="s">
        <v>89</v>
      </c>
      <c r="C56" s="41" t="s">
        <v>22</v>
      </c>
      <c r="D56" s="31">
        <v>30000</v>
      </c>
      <c r="E56" s="59">
        <v>3</v>
      </c>
      <c r="F56" s="14">
        <f t="shared" si="0"/>
        <v>90000</v>
      </c>
      <c r="H56" s="14">
        <f t="shared" si="1"/>
        <v>0</v>
      </c>
      <c r="J56" s="14">
        <f t="shared" si="2"/>
        <v>0</v>
      </c>
      <c r="L56" s="14">
        <f t="shared" si="3"/>
        <v>0</v>
      </c>
      <c r="N56" s="14">
        <f t="shared" si="4"/>
        <v>0</v>
      </c>
      <c r="P56" s="14">
        <f t="shared" si="5"/>
        <v>0</v>
      </c>
      <c r="Q56" s="92">
        <f t="shared" si="6"/>
        <v>0</v>
      </c>
      <c r="R56" s="14">
        <f t="shared" si="7"/>
        <v>0</v>
      </c>
    </row>
    <row r="57" spans="1:18" ht="20" x14ac:dyDescent="0.25">
      <c r="A57" s="6">
        <v>6.0259999999999998</v>
      </c>
      <c r="B57" s="7" t="s">
        <v>90</v>
      </c>
      <c r="C57" s="41" t="s">
        <v>22</v>
      </c>
      <c r="D57" s="31">
        <v>27000</v>
      </c>
      <c r="E57" s="59">
        <v>18.559999999999999</v>
      </c>
      <c r="F57" s="14">
        <f t="shared" si="0"/>
        <v>501119.99999999994</v>
      </c>
      <c r="H57" s="14">
        <f t="shared" si="1"/>
        <v>0</v>
      </c>
      <c r="J57" s="14">
        <f t="shared" si="2"/>
        <v>0</v>
      </c>
      <c r="L57" s="14">
        <f t="shared" si="3"/>
        <v>0</v>
      </c>
      <c r="N57" s="14">
        <f t="shared" si="4"/>
        <v>0</v>
      </c>
      <c r="P57" s="14">
        <f t="shared" si="5"/>
        <v>0</v>
      </c>
      <c r="Q57" s="92">
        <f t="shared" si="6"/>
        <v>0</v>
      </c>
      <c r="R57" s="14">
        <f t="shared" si="7"/>
        <v>0</v>
      </c>
    </row>
    <row r="58" spans="1:18" ht="20" x14ac:dyDescent="0.25">
      <c r="A58" s="6">
        <v>6.0279999999999996</v>
      </c>
      <c r="B58" s="7" t="s">
        <v>91</v>
      </c>
      <c r="C58" s="41" t="s">
        <v>22</v>
      </c>
      <c r="D58" s="31">
        <v>20000</v>
      </c>
      <c r="E58" s="59">
        <v>17.53</v>
      </c>
      <c r="F58" s="14">
        <f t="shared" si="0"/>
        <v>350600</v>
      </c>
      <c r="H58" s="14">
        <f t="shared" si="1"/>
        <v>0</v>
      </c>
      <c r="J58" s="14">
        <f t="shared" si="2"/>
        <v>0</v>
      </c>
      <c r="L58" s="14">
        <f t="shared" si="3"/>
        <v>0</v>
      </c>
      <c r="N58" s="14">
        <f t="shared" si="4"/>
        <v>0</v>
      </c>
      <c r="P58" s="14">
        <f t="shared" si="5"/>
        <v>0</v>
      </c>
      <c r="Q58" s="92">
        <f t="shared" si="6"/>
        <v>0</v>
      </c>
      <c r="R58" s="14">
        <f t="shared" si="7"/>
        <v>0</v>
      </c>
    </row>
    <row r="59" spans="1:18" x14ac:dyDescent="0.25">
      <c r="A59" s="6">
        <v>6.0309999999999997</v>
      </c>
      <c r="B59" s="7" t="s">
        <v>92</v>
      </c>
      <c r="C59" s="41" t="s">
        <v>20</v>
      </c>
      <c r="D59" s="31">
        <v>62450</v>
      </c>
      <c r="E59" s="59">
        <v>14</v>
      </c>
      <c r="F59" s="14">
        <f t="shared" si="0"/>
        <v>874300</v>
      </c>
      <c r="H59" s="14">
        <f t="shared" si="1"/>
        <v>0</v>
      </c>
      <c r="J59" s="14">
        <f t="shared" si="2"/>
        <v>0</v>
      </c>
      <c r="L59" s="14">
        <f t="shared" si="3"/>
        <v>0</v>
      </c>
      <c r="N59" s="14">
        <f t="shared" si="4"/>
        <v>0</v>
      </c>
      <c r="P59" s="14">
        <f t="shared" si="5"/>
        <v>0</v>
      </c>
      <c r="Q59" s="92">
        <f t="shared" si="6"/>
        <v>0</v>
      </c>
      <c r="R59" s="14">
        <f t="shared" si="7"/>
        <v>0</v>
      </c>
    </row>
    <row r="60" spans="1:18" x14ac:dyDescent="0.25">
      <c r="A60" s="6">
        <v>6.032</v>
      </c>
      <c r="B60" s="7" t="s">
        <v>93</v>
      </c>
      <c r="C60" s="41" t="s">
        <v>20</v>
      </c>
      <c r="D60" s="31">
        <v>48000</v>
      </c>
      <c r="E60" s="59">
        <v>12</v>
      </c>
      <c r="F60" s="14">
        <f t="shared" si="0"/>
        <v>576000</v>
      </c>
      <c r="H60" s="14">
        <f t="shared" si="1"/>
        <v>0</v>
      </c>
      <c r="J60" s="14">
        <f t="shared" si="2"/>
        <v>0</v>
      </c>
      <c r="L60" s="14">
        <f t="shared" si="3"/>
        <v>0</v>
      </c>
      <c r="N60" s="14">
        <f t="shared" si="4"/>
        <v>0</v>
      </c>
      <c r="P60" s="14">
        <f t="shared" si="5"/>
        <v>0</v>
      </c>
      <c r="Q60" s="92">
        <f t="shared" si="6"/>
        <v>0</v>
      </c>
      <c r="R60" s="14">
        <f t="shared" si="7"/>
        <v>0</v>
      </c>
    </row>
    <row r="61" spans="1:18" ht="20" x14ac:dyDescent="0.25">
      <c r="A61" s="6">
        <v>6.0330000000000004</v>
      </c>
      <c r="B61" s="7" t="s">
        <v>94</v>
      </c>
      <c r="C61" s="41" t="s">
        <v>20</v>
      </c>
      <c r="D61" s="31">
        <v>70000</v>
      </c>
      <c r="E61" s="59">
        <v>4</v>
      </c>
      <c r="F61" s="14">
        <f t="shared" si="0"/>
        <v>280000</v>
      </c>
      <c r="H61" s="14">
        <f t="shared" si="1"/>
        <v>0</v>
      </c>
      <c r="J61" s="14">
        <f t="shared" si="2"/>
        <v>0</v>
      </c>
      <c r="L61" s="14">
        <f t="shared" si="3"/>
        <v>0</v>
      </c>
      <c r="N61" s="14">
        <f t="shared" si="4"/>
        <v>0</v>
      </c>
      <c r="P61" s="14">
        <f t="shared" si="5"/>
        <v>0</v>
      </c>
      <c r="Q61" s="92">
        <f t="shared" si="6"/>
        <v>0</v>
      </c>
      <c r="R61" s="14">
        <f t="shared" si="7"/>
        <v>0</v>
      </c>
    </row>
    <row r="62" spans="1:18" ht="20" x14ac:dyDescent="0.25">
      <c r="A62" s="6">
        <v>6.0339999999999998</v>
      </c>
      <c r="B62" s="7" t="s">
        <v>95</v>
      </c>
      <c r="C62" s="41" t="s">
        <v>20</v>
      </c>
      <c r="D62" s="31">
        <v>55000</v>
      </c>
      <c r="E62" s="59">
        <v>2</v>
      </c>
      <c r="F62" s="14">
        <f t="shared" si="0"/>
        <v>110000</v>
      </c>
      <c r="H62" s="14">
        <f t="shared" si="1"/>
        <v>0</v>
      </c>
      <c r="J62" s="14">
        <f t="shared" si="2"/>
        <v>0</v>
      </c>
      <c r="L62" s="14">
        <f t="shared" si="3"/>
        <v>0</v>
      </c>
      <c r="N62" s="14">
        <f t="shared" si="4"/>
        <v>0</v>
      </c>
      <c r="P62" s="14">
        <f t="shared" si="5"/>
        <v>0</v>
      </c>
      <c r="Q62" s="92">
        <f t="shared" si="6"/>
        <v>0</v>
      </c>
      <c r="R62" s="14">
        <f t="shared" si="7"/>
        <v>0</v>
      </c>
    </row>
    <row r="63" spans="1:18" ht="20" x14ac:dyDescent="0.25">
      <c r="A63" s="6">
        <v>6.0350000000000001</v>
      </c>
      <c r="B63" s="7" t="s">
        <v>96</v>
      </c>
      <c r="C63" s="41" t="s">
        <v>22</v>
      </c>
      <c r="D63" s="31">
        <v>54000</v>
      </c>
      <c r="E63" s="59">
        <v>3</v>
      </c>
      <c r="F63" s="14">
        <f t="shared" si="0"/>
        <v>162000</v>
      </c>
      <c r="H63" s="14">
        <f t="shared" si="1"/>
        <v>0</v>
      </c>
      <c r="J63" s="14">
        <f t="shared" si="2"/>
        <v>0</v>
      </c>
      <c r="L63" s="14">
        <f t="shared" si="3"/>
        <v>0</v>
      </c>
      <c r="N63" s="14">
        <f t="shared" si="4"/>
        <v>0</v>
      </c>
      <c r="P63" s="14">
        <f t="shared" si="5"/>
        <v>0</v>
      </c>
      <c r="Q63" s="92">
        <f t="shared" si="6"/>
        <v>0</v>
      </c>
      <c r="R63" s="14">
        <f t="shared" si="7"/>
        <v>0</v>
      </c>
    </row>
    <row r="64" spans="1:18" ht="20" x14ac:dyDescent="0.25">
      <c r="A64" s="6">
        <v>6.0359999999999996</v>
      </c>
      <c r="B64" s="7" t="s">
        <v>97</v>
      </c>
      <c r="C64" s="41" t="s">
        <v>22</v>
      </c>
      <c r="D64" s="31">
        <v>80000</v>
      </c>
      <c r="E64" s="59">
        <v>76.59</v>
      </c>
      <c r="F64" s="14">
        <f t="shared" si="0"/>
        <v>6127200</v>
      </c>
      <c r="H64" s="14">
        <f t="shared" si="1"/>
        <v>0</v>
      </c>
      <c r="J64" s="14">
        <f t="shared" si="2"/>
        <v>0</v>
      </c>
      <c r="K64" s="1">
        <v>50</v>
      </c>
      <c r="L64" s="14">
        <f t="shared" si="3"/>
        <v>4000000</v>
      </c>
      <c r="N64" s="14">
        <f t="shared" si="4"/>
        <v>0</v>
      </c>
      <c r="P64" s="14">
        <f t="shared" si="5"/>
        <v>0</v>
      </c>
      <c r="Q64" s="92">
        <f t="shared" si="6"/>
        <v>50</v>
      </c>
      <c r="R64" s="14">
        <f t="shared" si="7"/>
        <v>4000000</v>
      </c>
    </row>
    <row r="65" spans="1:18" ht="20" x14ac:dyDescent="0.25">
      <c r="A65" s="6">
        <v>6.0389999999999997</v>
      </c>
      <c r="B65" s="7" t="s">
        <v>98</v>
      </c>
      <c r="C65" s="41" t="s">
        <v>20</v>
      </c>
      <c r="D65" s="31">
        <v>700000</v>
      </c>
      <c r="E65" s="59">
        <v>2</v>
      </c>
      <c r="F65" s="14">
        <f t="shared" si="0"/>
        <v>1400000</v>
      </c>
      <c r="H65" s="14">
        <f t="shared" si="1"/>
        <v>0</v>
      </c>
      <c r="J65" s="14">
        <f t="shared" si="2"/>
        <v>0</v>
      </c>
      <c r="K65" s="1">
        <v>2</v>
      </c>
      <c r="L65" s="14">
        <f t="shared" si="3"/>
        <v>1400000</v>
      </c>
      <c r="N65" s="14">
        <f t="shared" si="4"/>
        <v>0</v>
      </c>
      <c r="P65" s="14">
        <f t="shared" si="5"/>
        <v>0</v>
      </c>
      <c r="Q65" s="92">
        <f t="shared" si="6"/>
        <v>2</v>
      </c>
      <c r="R65" s="14">
        <f t="shared" si="7"/>
        <v>1400000</v>
      </c>
    </row>
    <row r="66" spans="1:18" ht="20" x14ac:dyDescent="0.25">
      <c r="A66" s="6">
        <v>6.048</v>
      </c>
      <c r="B66" s="7" t="s">
        <v>99</v>
      </c>
      <c r="C66" s="41" t="s">
        <v>20</v>
      </c>
      <c r="D66" s="31">
        <v>43110</v>
      </c>
      <c r="E66" s="59">
        <v>1</v>
      </c>
      <c r="F66" s="14">
        <f t="shared" si="0"/>
        <v>43110</v>
      </c>
      <c r="H66" s="14">
        <f t="shared" si="1"/>
        <v>0</v>
      </c>
      <c r="J66" s="14">
        <f t="shared" si="2"/>
        <v>0</v>
      </c>
      <c r="L66" s="14">
        <f t="shared" si="3"/>
        <v>0</v>
      </c>
      <c r="N66" s="14">
        <f t="shared" si="4"/>
        <v>0</v>
      </c>
      <c r="P66" s="14">
        <f t="shared" si="5"/>
        <v>0</v>
      </c>
      <c r="Q66" s="92">
        <f t="shared" si="6"/>
        <v>0</v>
      </c>
      <c r="R66" s="14">
        <f t="shared" si="7"/>
        <v>0</v>
      </c>
    </row>
    <row r="67" spans="1:18" ht="11.5" customHeight="1" x14ac:dyDescent="0.25">
      <c r="A67" s="260" t="s">
        <v>100</v>
      </c>
      <c r="B67" s="261"/>
      <c r="C67" s="268"/>
      <c r="D67" s="32"/>
      <c r="E67" s="18"/>
      <c r="F67" s="33"/>
      <c r="H67" s="14">
        <f t="shared" si="1"/>
        <v>0</v>
      </c>
      <c r="J67" s="14">
        <f t="shared" si="2"/>
        <v>0</v>
      </c>
      <c r="L67" s="14">
        <f t="shared" si="3"/>
        <v>0</v>
      </c>
      <c r="N67" s="14">
        <f t="shared" si="4"/>
        <v>0</v>
      </c>
      <c r="P67" s="14">
        <f t="shared" si="5"/>
        <v>0</v>
      </c>
      <c r="Q67" s="92">
        <f t="shared" si="6"/>
        <v>0</v>
      </c>
      <c r="R67" s="14">
        <f t="shared" si="7"/>
        <v>0</v>
      </c>
    </row>
    <row r="68" spans="1:18" ht="20" x14ac:dyDescent="0.25">
      <c r="A68" s="6">
        <v>8.0009999999999994</v>
      </c>
      <c r="B68" s="7" t="s">
        <v>101</v>
      </c>
      <c r="C68" s="41" t="s">
        <v>4</v>
      </c>
      <c r="D68" s="31">
        <v>20200</v>
      </c>
      <c r="E68" s="59">
        <v>524.10659999999996</v>
      </c>
      <c r="F68" s="14">
        <f t="shared" si="0"/>
        <v>10586953.319999998</v>
      </c>
      <c r="H68" s="14">
        <f t="shared" si="1"/>
        <v>0</v>
      </c>
      <c r="J68" s="14">
        <f t="shared" si="2"/>
        <v>0</v>
      </c>
      <c r="L68" s="14">
        <f t="shared" si="3"/>
        <v>0</v>
      </c>
      <c r="N68" s="14">
        <f t="shared" si="4"/>
        <v>0</v>
      </c>
      <c r="P68" s="14">
        <f t="shared" si="5"/>
        <v>0</v>
      </c>
      <c r="Q68" s="92">
        <f t="shared" si="6"/>
        <v>0</v>
      </c>
      <c r="R68" s="14">
        <f t="shared" si="7"/>
        <v>0</v>
      </c>
    </row>
    <row r="69" spans="1:18" ht="11.5" customHeight="1" x14ac:dyDescent="0.25">
      <c r="A69" s="260" t="s">
        <v>102</v>
      </c>
      <c r="B69" s="261"/>
      <c r="C69" s="268"/>
      <c r="D69" s="32"/>
      <c r="E69" s="18"/>
      <c r="F69" s="33"/>
      <c r="H69" s="14">
        <f t="shared" si="1"/>
        <v>0</v>
      </c>
      <c r="J69" s="14">
        <f t="shared" si="2"/>
        <v>0</v>
      </c>
      <c r="L69" s="14">
        <f t="shared" si="3"/>
        <v>0</v>
      </c>
      <c r="N69" s="14">
        <f t="shared" si="4"/>
        <v>0</v>
      </c>
      <c r="P69" s="14">
        <f t="shared" si="5"/>
        <v>0</v>
      </c>
      <c r="Q69" s="92">
        <f t="shared" si="6"/>
        <v>0</v>
      </c>
      <c r="R69" s="14">
        <f t="shared" si="7"/>
        <v>0</v>
      </c>
    </row>
    <row r="70" spans="1:18" ht="20" x14ac:dyDescent="0.25">
      <c r="A70" s="6">
        <v>9.0009999999999994</v>
      </c>
      <c r="B70" s="7" t="s">
        <v>103</v>
      </c>
      <c r="C70" s="41" t="s">
        <v>4</v>
      </c>
      <c r="D70" s="31">
        <v>23000</v>
      </c>
      <c r="E70" s="59">
        <v>276.85860000000002</v>
      </c>
      <c r="F70" s="14">
        <f t="shared" si="0"/>
        <v>6367747.8000000007</v>
      </c>
      <c r="H70" s="14">
        <f t="shared" si="1"/>
        <v>0</v>
      </c>
      <c r="J70" s="14">
        <f t="shared" si="2"/>
        <v>0</v>
      </c>
      <c r="L70" s="14">
        <f t="shared" si="3"/>
        <v>0</v>
      </c>
      <c r="N70" s="14">
        <f t="shared" si="4"/>
        <v>0</v>
      </c>
      <c r="P70" s="14">
        <f t="shared" si="5"/>
        <v>0</v>
      </c>
      <c r="Q70" s="92">
        <f t="shared" si="6"/>
        <v>0</v>
      </c>
      <c r="R70" s="14">
        <f t="shared" si="7"/>
        <v>0</v>
      </c>
    </row>
    <row r="71" spans="1:18" ht="30" x14ac:dyDescent="0.25">
      <c r="A71" s="6">
        <v>9.0020000000000007</v>
      </c>
      <c r="B71" s="7" t="s">
        <v>104</v>
      </c>
      <c r="C71" s="41" t="s">
        <v>22</v>
      </c>
      <c r="D71" s="31">
        <v>225000</v>
      </c>
      <c r="E71" s="59">
        <v>8.9600000000000009</v>
      </c>
      <c r="F71" s="14">
        <f t="shared" si="0"/>
        <v>2016000.0000000002</v>
      </c>
      <c r="H71" s="14">
        <f t="shared" si="1"/>
        <v>0</v>
      </c>
      <c r="J71" s="14">
        <f t="shared" si="2"/>
        <v>0</v>
      </c>
      <c r="L71" s="14">
        <f t="shared" si="3"/>
        <v>0</v>
      </c>
      <c r="N71" s="14">
        <f t="shared" si="4"/>
        <v>0</v>
      </c>
      <c r="P71" s="14">
        <f t="shared" si="5"/>
        <v>0</v>
      </c>
      <c r="Q71" s="92">
        <f t="shared" si="6"/>
        <v>0</v>
      </c>
      <c r="R71" s="14">
        <f t="shared" si="7"/>
        <v>0</v>
      </c>
    </row>
    <row r="72" spans="1:18" ht="11.5" customHeight="1" x14ac:dyDescent="0.25">
      <c r="A72" s="260" t="s">
        <v>105</v>
      </c>
      <c r="B72" s="261"/>
      <c r="C72" s="268"/>
      <c r="D72" s="32"/>
      <c r="E72" s="18"/>
      <c r="F72" s="33"/>
      <c r="H72" s="14">
        <f t="shared" si="1"/>
        <v>0</v>
      </c>
      <c r="J72" s="14">
        <f t="shared" si="2"/>
        <v>0</v>
      </c>
      <c r="L72" s="14">
        <f t="shared" si="3"/>
        <v>0</v>
      </c>
      <c r="N72" s="14">
        <f t="shared" si="4"/>
        <v>0</v>
      </c>
      <c r="P72" s="14">
        <f t="shared" si="5"/>
        <v>0</v>
      </c>
      <c r="Q72" s="92">
        <f t="shared" si="6"/>
        <v>0</v>
      </c>
      <c r="R72" s="14">
        <f t="shared" si="7"/>
        <v>0</v>
      </c>
    </row>
    <row r="73" spans="1:18" ht="30" x14ac:dyDescent="0.25">
      <c r="A73" s="6">
        <v>10.000999999999999</v>
      </c>
      <c r="B73" s="7" t="s">
        <v>106</v>
      </c>
      <c r="C73" s="41" t="s">
        <v>4</v>
      </c>
      <c r="D73" s="31">
        <v>28000</v>
      </c>
      <c r="E73" s="59">
        <v>17.86</v>
      </c>
      <c r="F73" s="14">
        <f t="shared" si="0"/>
        <v>500080</v>
      </c>
      <c r="H73" s="14">
        <f t="shared" si="1"/>
        <v>0</v>
      </c>
      <c r="J73" s="14">
        <f t="shared" si="2"/>
        <v>0</v>
      </c>
      <c r="L73" s="14">
        <f t="shared" si="3"/>
        <v>0</v>
      </c>
      <c r="N73" s="14">
        <f t="shared" si="4"/>
        <v>0</v>
      </c>
      <c r="P73" s="14">
        <f t="shared" si="5"/>
        <v>0</v>
      </c>
      <c r="Q73" s="92">
        <f t="shared" si="6"/>
        <v>0</v>
      </c>
      <c r="R73" s="14">
        <f t="shared" si="7"/>
        <v>0</v>
      </c>
    </row>
    <row r="74" spans="1:18" ht="20" x14ac:dyDescent="0.25">
      <c r="A74" s="6">
        <v>10.002000000000001</v>
      </c>
      <c r="B74" s="7" t="s">
        <v>107</v>
      </c>
      <c r="C74" s="41" t="s">
        <v>4</v>
      </c>
      <c r="D74" s="31">
        <v>28000</v>
      </c>
      <c r="E74" s="59">
        <v>145.29</v>
      </c>
      <c r="F74" s="14">
        <f t="shared" si="0"/>
        <v>4068120</v>
      </c>
      <c r="H74" s="14">
        <f t="shared" ref="H74:H96" si="8">+G74*$D74</f>
        <v>0</v>
      </c>
      <c r="J74" s="14">
        <f t="shared" ref="J74:J96" si="9">+I74*$D74</f>
        <v>0</v>
      </c>
      <c r="L74" s="14">
        <f t="shared" ref="L74:L96" si="10">+K74*$D74</f>
        <v>0</v>
      </c>
      <c r="N74" s="14">
        <f t="shared" ref="N74:N96" si="11">+M74*$D74</f>
        <v>0</v>
      </c>
      <c r="P74" s="14">
        <f t="shared" ref="P74:P96" si="12">+O74*$D74</f>
        <v>0</v>
      </c>
      <c r="Q74" s="92">
        <f t="shared" ref="Q74:Q96" si="13">+G74+I74+K74+M74+O74</f>
        <v>0</v>
      </c>
      <c r="R74" s="14">
        <f t="shared" ref="R74:R96" si="14">+Q74*$D74</f>
        <v>0</v>
      </c>
    </row>
    <row r="75" spans="1:18" ht="20" x14ac:dyDescent="0.25">
      <c r="A75" s="6">
        <v>10.003</v>
      </c>
      <c r="B75" s="7" t="s">
        <v>108</v>
      </c>
      <c r="C75" s="41" t="s">
        <v>4</v>
      </c>
      <c r="D75" s="31">
        <v>33000</v>
      </c>
      <c r="E75" s="59">
        <v>585.91999999999996</v>
      </c>
      <c r="F75" s="14">
        <f t="shared" ref="F75:F95" si="15">+D75*E75</f>
        <v>19335360</v>
      </c>
      <c r="H75" s="14">
        <f t="shared" si="8"/>
        <v>0</v>
      </c>
      <c r="J75" s="14">
        <f t="shared" si="9"/>
        <v>0</v>
      </c>
      <c r="L75" s="14">
        <f t="shared" si="10"/>
        <v>0</v>
      </c>
      <c r="N75" s="14">
        <f t="shared" si="11"/>
        <v>0</v>
      </c>
      <c r="P75" s="14">
        <f t="shared" si="12"/>
        <v>0</v>
      </c>
      <c r="Q75" s="92">
        <f t="shared" si="13"/>
        <v>0</v>
      </c>
      <c r="R75" s="14">
        <f t="shared" si="14"/>
        <v>0</v>
      </c>
    </row>
    <row r="76" spans="1:18" ht="20" x14ac:dyDescent="0.25">
      <c r="A76" s="6">
        <v>10.004</v>
      </c>
      <c r="B76" s="7" t="s">
        <v>109</v>
      </c>
      <c r="C76" s="41" t="s">
        <v>22</v>
      </c>
      <c r="D76" s="31">
        <v>13000</v>
      </c>
      <c r="E76" s="59">
        <v>263.08</v>
      </c>
      <c r="F76" s="14">
        <f t="shared" si="15"/>
        <v>3420040</v>
      </c>
      <c r="H76" s="14">
        <f t="shared" si="8"/>
        <v>0</v>
      </c>
      <c r="J76" s="14">
        <f t="shared" si="9"/>
        <v>0</v>
      </c>
      <c r="L76" s="14">
        <f t="shared" si="10"/>
        <v>0</v>
      </c>
      <c r="N76" s="14">
        <f t="shared" si="11"/>
        <v>0</v>
      </c>
      <c r="P76" s="14">
        <f t="shared" si="12"/>
        <v>0</v>
      </c>
      <c r="Q76" s="92">
        <f t="shared" si="13"/>
        <v>0</v>
      </c>
      <c r="R76" s="14">
        <f t="shared" si="14"/>
        <v>0</v>
      </c>
    </row>
    <row r="77" spans="1:18" x14ac:dyDescent="0.25">
      <c r="A77" s="6">
        <v>10.005000000000001</v>
      </c>
      <c r="B77" s="7" t="s">
        <v>110</v>
      </c>
      <c r="C77" s="41" t="s">
        <v>22</v>
      </c>
      <c r="D77" s="31">
        <v>17000</v>
      </c>
      <c r="E77" s="59">
        <v>65.42</v>
      </c>
      <c r="F77" s="14">
        <f t="shared" si="15"/>
        <v>1112140</v>
      </c>
      <c r="H77" s="14">
        <f t="shared" si="8"/>
        <v>0</v>
      </c>
      <c r="J77" s="14">
        <f t="shared" si="9"/>
        <v>0</v>
      </c>
      <c r="L77" s="14">
        <f t="shared" si="10"/>
        <v>0</v>
      </c>
      <c r="N77" s="14">
        <f t="shared" si="11"/>
        <v>0</v>
      </c>
      <c r="P77" s="14">
        <f t="shared" si="12"/>
        <v>0</v>
      </c>
      <c r="Q77" s="92">
        <f t="shared" si="13"/>
        <v>0</v>
      </c>
      <c r="R77" s="14">
        <f t="shared" si="14"/>
        <v>0</v>
      </c>
    </row>
    <row r="78" spans="1:18" ht="20" x14ac:dyDescent="0.25">
      <c r="A78" s="6">
        <v>10.006</v>
      </c>
      <c r="B78" s="7" t="s">
        <v>111</v>
      </c>
      <c r="C78" s="41" t="s">
        <v>4</v>
      </c>
      <c r="D78" s="31">
        <v>25000</v>
      </c>
      <c r="E78" s="59">
        <v>145.29</v>
      </c>
      <c r="F78" s="14">
        <f t="shared" si="15"/>
        <v>3632250</v>
      </c>
      <c r="H78" s="14">
        <f t="shared" si="8"/>
        <v>0</v>
      </c>
      <c r="J78" s="14">
        <f t="shared" si="9"/>
        <v>0</v>
      </c>
      <c r="L78" s="14">
        <f t="shared" si="10"/>
        <v>0</v>
      </c>
      <c r="N78" s="14">
        <f t="shared" si="11"/>
        <v>0</v>
      </c>
      <c r="P78" s="14">
        <f t="shared" si="12"/>
        <v>0</v>
      </c>
      <c r="Q78" s="92">
        <f t="shared" si="13"/>
        <v>0</v>
      </c>
      <c r="R78" s="14">
        <f t="shared" si="14"/>
        <v>0</v>
      </c>
    </row>
    <row r="79" spans="1:18" ht="20" x14ac:dyDescent="0.25">
      <c r="A79" s="6">
        <v>10.007</v>
      </c>
      <c r="B79" s="7" t="s">
        <v>112</v>
      </c>
      <c r="C79" s="41" t="s">
        <v>22</v>
      </c>
      <c r="D79" s="31">
        <v>16000</v>
      </c>
      <c r="E79" s="59">
        <v>62.52</v>
      </c>
      <c r="F79" s="14">
        <f t="shared" si="15"/>
        <v>1000320</v>
      </c>
      <c r="H79" s="14">
        <f t="shared" si="8"/>
        <v>0</v>
      </c>
      <c r="J79" s="14">
        <f t="shared" si="9"/>
        <v>0</v>
      </c>
      <c r="L79" s="14">
        <f t="shared" si="10"/>
        <v>0</v>
      </c>
      <c r="N79" s="14">
        <f t="shared" si="11"/>
        <v>0</v>
      </c>
      <c r="P79" s="14">
        <f t="shared" si="12"/>
        <v>0</v>
      </c>
      <c r="Q79" s="92">
        <f t="shared" si="13"/>
        <v>0</v>
      </c>
      <c r="R79" s="14">
        <f t="shared" si="14"/>
        <v>0</v>
      </c>
    </row>
    <row r="80" spans="1:18" ht="30" x14ac:dyDescent="0.25">
      <c r="A80" s="6">
        <v>10.007999999999999</v>
      </c>
      <c r="B80" s="7" t="s">
        <v>113</v>
      </c>
      <c r="C80" s="41" t="s">
        <v>22</v>
      </c>
      <c r="D80" s="31">
        <v>51000</v>
      </c>
      <c r="E80" s="59">
        <v>7.6</v>
      </c>
      <c r="F80" s="14">
        <f t="shared" si="15"/>
        <v>387600</v>
      </c>
      <c r="H80" s="14">
        <f t="shared" si="8"/>
        <v>0</v>
      </c>
      <c r="J80" s="14">
        <f t="shared" si="9"/>
        <v>0</v>
      </c>
      <c r="L80" s="14">
        <f t="shared" si="10"/>
        <v>0</v>
      </c>
      <c r="N80" s="14">
        <f t="shared" si="11"/>
        <v>0</v>
      </c>
      <c r="P80" s="14">
        <f t="shared" si="12"/>
        <v>0</v>
      </c>
      <c r="Q80" s="92">
        <f t="shared" si="13"/>
        <v>0</v>
      </c>
      <c r="R80" s="14">
        <f t="shared" si="14"/>
        <v>0</v>
      </c>
    </row>
    <row r="81" spans="1:18" ht="20" x14ac:dyDescent="0.25">
      <c r="A81" s="6">
        <v>10.01</v>
      </c>
      <c r="B81" s="7" t="s">
        <v>114</v>
      </c>
      <c r="C81" s="41" t="s">
        <v>20</v>
      </c>
      <c r="D81" s="31">
        <v>1600000</v>
      </c>
      <c r="E81" s="59">
        <v>4</v>
      </c>
      <c r="F81" s="14">
        <f t="shared" si="15"/>
        <v>6400000</v>
      </c>
      <c r="H81" s="14">
        <f t="shared" si="8"/>
        <v>0</v>
      </c>
      <c r="J81" s="14">
        <f t="shared" si="9"/>
        <v>0</v>
      </c>
      <c r="L81" s="14">
        <f t="shared" si="10"/>
        <v>0</v>
      </c>
      <c r="N81" s="14">
        <f t="shared" si="11"/>
        <v>0</v>
      </c>
      <c r="P81" s="14">
        <f t="shared" si="12"/>
        <v>0</v>
      </c>
      <c r="Q81" s="92">
        <f t="shared" si="13"/>
        <v>0</v>
      </c>
      <c r="R81" s="14">
        <f t="shared" si="14"/>
        <v>0</v>
      </c>
    </row>
    <row r="82" spans="1:18" ht="11.5" customHeight="1" x14ac:dyDescent="0.25">
      <c r="A82" s="260" t="s">
        <v>115</v>
      </c>
      <c r="B82" s="261"/>
      <c r="C82" s="268"/>
      <c r="D82" s="32"/>
      <c r="E82" s="18"/>
      <c r="F82" s="33"/>
      <c r="H82" s="14">
        <f t="shared" si="8"/>
        <v>0</v>
      </c>
      <c r="J82" s="14">
        <f t="shared" si="9"/>
        <v>0</v>
      </c>
      <c r="L82" s="14">
        <f t="shared" si="10"/>
        <v>0</v>
      </c>
      <c r="N82" s="14">
        <f t="shared" si="11"/>
        <v>0</v>
      </c>
      <c r="P82" s="14">
        <f t="shared" si="12"/>
        <v>0</v>
      </c>
      <c r="Q82" s="92">
        <f t="shared" si="13"/>
        <v>0</v>
      </c>
      <c r="R82" s="14">
        <f t="shared" si="14"/>
        <v>0</v>
      </c>
    </row>
    <row r="83" spans="1:18" ht="20" x14ac:dyDescent="0.25">
      <c r="A83" s="6">
        <v>15.000999999999999</v>
      </c>
      <c r="B83" s="7" t="s">
        <v>116</v>
      </c>
      <c r="C83" s="41" t="s">
        <v>20</v>
      </c>
      <c r="D83" s="31">
        <v>46800</v>
      </c>
      <c r="E83" s="59">
        <v>12</v>
      </c>
      <c r="F83" s="14">
        <f t="shared" si="15"/>
        <v>561600</v>
      </c>
      <c r="H83" s="14">
        <f t="shared" si="8"/>
        <v>0</v>
      </c>
      <c r="J83" s="14">
        <f t="shared" si="9"/>
        <v>0</v>
      </c>
      <c r="L83" s="14">
        <f t="shared" si="10"/>
        <v>0</v>
      </c>
      <c r="N83" s="14">
        <f t="shared" si="11"/>
        <v>0</v>
      </c>
      <c r="P83" s="14">
        <f t="shared" si="12"/>
        <v>0</v>
      </c>
      <c r="Q83" s="92">
        <f t="shared" si="13"/>
        <v>0</v>
      </c>
      <c r="R83" s="14">
        <f t="shared" si="14"/>
        <v>0</v>
      </c>
    </row>
    <row r="84" spans="1:18" ht="30" x14ac:dyDescent="0.25">
      <c r="A84" s="6">
        <v>15.004</v>
      </c>
      <c r="B84" s="7" t="s">
        <v>117</v>
      </c>
      <c r="C84" s="41" t="s">
        <v>20</v>
      </c>
      <c r="D84" s="31">
        <v>46800</v>
      </c>
      <c r="E84" s="59">
        <v>2</v>
      </c>
      <c r="F84" s="14">
        <f t="shared" si="15"/>
        <v>93600</v>
      </c>
      <c r="H84" s="14">
        <f t="shared" si="8"/>
        <v>0</v>
      </c>
      <c r="J84" s="14">
        <f t="shared" si="9"/>
        <v>0</v>
      </c>
      <c r="L84" s="14">
        <f t="shared" si="10"/>
        <v>0</v>
      </c>
      <c r="N84" s="14">
        <f t="shared" si="11"/>
        <v>0</v>
      </c>
      <c r="P84" s="14">
        <f t="shared" si="12"/>
        <v>0</v>
      </c>
      <c r="Q84" s="92">
        <f t="shared" si="13"/>
        <v>0</v>
      </c>
      <c r="R84" s="14">
        <f t="shared" si="14"/>
        <v>0</v>
      </c>
    </row>
    <row r="85" spans="1:18" ht="20" x14ac:dyDescent="0.25">
      <c r="A85" s="6">
        <v>15.006</v>
      </c>
      <c r="B85" s="7" t="s">
        <v>118</v>
      </c>
      <c r="C85" s="41" t="s">
        <v>20</v>
      </c>
      <c r="D85" s="31">
        <v>46800</v>
      </c>
      <c r="E85" s="59">
        <v>12</v>
      </c>
      <c r="F85" s="14">
        <f t="shared" si="15"/>
        <v>561600</v>
      </c>
      <c r="H85" s="14">
        <f t="shared" si="8"/>
        <v>0</v>
      </c>
      <c r="J85" s="14">
        <f t="shared" si="9"/>
        <v>0</v>
      </c>
      <c r="L85" s="14">
        <f t="shared" si="10"/>
        <v>0</v>
      </c>
      <c r="N85" s="14">
        <f t="shared" si="11"/>
        <v>0</v>
      </c>
      <c r="P85" s="14">
        <f t="shared" si="12"/>
        <v>0</v>
      </c>
      <c r="Q85" s="92">
        <f t="shared" si="13"/>
        <v>0</v>
      </c>
      <c r="R85" s="14">
        <f t="shared" si="14"/>
        <v>0</v>
      </c>
    </row>
    <row r="86" spans="1:18" ht="30" x14ac:dyDescent="0.25">
      <c r="A86" s="6">
        <v>15.007999999999999</v>
      </c>
      <c r="B86" s="7" t="s">
        <v>119</v>
      </c>
      <c r="C86" s="41" t="s">
        <v>20</v>
      </c>
      <c r="D86" s="31">
        <v>57000</v>
      </c>
      <c r="E86" s="59">
        <v>4</v>
      </c>
      <c r="F86" s="14">
        <f t="shared" si="15"/>
        <v>228000</v>
      </c>
      <c r="H86" s="14">
        <f t="shared" si="8"/>
        <v>0</v>
      </c>
      <c r="J86" s="14">
        <f t="shared" si="9"/>
        <v>0</v>
      </c>
      <c r="L86" s="14">
        <f t="shared" si="10"/>
        <v>0</v>
      </c>
      <c r="N86" s="14">
        <f t="shared" si="11"/>
        <v>0</v>
      </c>
      <c r="P86" s="14">
        <f t="shared" si="12"/>
        <v>0</v>
      </c>
      <c r="Q86" s="92">
        <f t="shared" si="13"/>
        <v>0</v>
      </c>
      <c r="R86" s="14">
        <f t="shared" si="14"/>
        <v>0</v>
      </c>
    </row>
    <row r="87" spans="1:18" ht="11.5" customHeight="1" x14ac:dyDescent="0.25">
      <c r="A87" s="260" t="s">
        <v>120</v>
      </c>
      <c r="B87" s="261"/>
      <c r="C87" s="268"/>
      <c r="D87" s="32"/>
      <c r="E87" s="18"/>
      <c r="F87" s="33"/>
      <c r="H87" s="14">
        <f t="shared" si="8"/>
        <v>0</v>
      </c>
      <c r="J87" s="14">
        <f t="shared" si="9"/>
        <v>0</v>
      </c>
      <c r="L87" s="14">
        <f t="shared" si="10"/>
        <v>0</v>
      </c>
      <c r="N87" s="14">
        <f t="shared" si="11"/>
        <v>0</v>
      </c>
      <c r="P87" s="14">
        <f t="shared" si="12"/>
        <v>0</v>
      </c>
      <c r="Q87" s="92">
        <f t="shared" si="13"/>
        <v>0</v>
      </c>
      <c r="R87" s="14">
        <f t="shared" si="14"/>
        <v>0</v>
      </c>
    </row>
    <row r="88" spans="1:18" ht="20" x14ac:dyDescent="0.25">
      <c r="A88" s="6">
        <v>16.001999999999999</v>
      </c>
      <c r="B88" s="7" t="s">
        <v>121</v>
      </c>
      <c r="C88" s="41" t="s">
        <v>4</v>
      </c>
      <c r="D88" s="31">
        <v>47000</v>
      </c>
      <c r="E88" s="59">
        <v>17.86</v>
      </c>
      <c r="F88" s="14">
        <f t="shared" si="15"/>
        <v>839420</v>
      </c>
      <c r="H88" s="14">
        <f t="shared" si="8"/>
        <v>0</v>
      </c>
      <c r="J88" s="14">
        <f t="shared" si="9"/>
        <v>0</v>
      </c>
      <c r="L88" s="14">
        <f t="shared" si="10"/>
        <v>0</v>
      </c>
      <c r="N88" s="14">
        <f t="shared" si="11"/>
        <v>0</v>
      </c>
      <c r="P88" s="14">
        <f t="shared" si="12"/>
        <v>0</v>
      </c>
      <c r="Q88" s="92">
        <f t="shared" si="13"/>
        <v>0</v>
      </c>
      <c r="R88" s="14">
        <f t="shared" si="14"/>
        <v>0</v>
      </c>
    </row>
    <row r="89" spans="1:18" ht="20" x14ac:dyDescent="0.25">
      <c r="A89" s="6">
        <v>16.004000000000001</v>
      </c>
      <c r="B89" s="7" t="s">
        <v>122</v>
      </c>
      <c r="C89" s="41" t="s">
        <v>4</v>
      </c>
      <c r="D89" s="31">
        <v>18000</v>
      </c>
      <c r="E89" s="59">
        <v>179.20000000000002</v>
      </c>
      <c r="F89" s="14">
        <f t="shared" si="15"/>
        <v>3225600.0000000005</v>
      </c>
      <c r="H89" s="14">
        <f t="shared" si="8"/>
        <v>0</v>
      </c>
      <c r="J89" s="14">
        <f t="shared" si="9"/>
        <v>0</v>
      </c>
      <c r="K89" s="1">
        <v>100</v>
      </c>
      <c r="L89" s="14">
        <f t="shared" si="10"/>
        <v>1800000</v>
      </c>
      <c r="N89" s="14">
        <f t="shared" si="11"/>
        <v>0</v>
      </c>
      <c r="O89" s="1">
        <v>-100</v>
      </c>
      <c r="P89" s="14">
        <f t="shared" si="12"/>
        <v>-1800000</v>
      </c>
      <c r="Q89" s="92">
        <f t="shared" si="13"/>
        <v>0</v>
      </c>
      <c r="R89" s="14">
        <f t="shared" si="14"/>
        <v>0</v>
      </c>
    </row>
    <row r="90" spans="1:18" ht="30" x14ac:dyDescent="0.25">
      <c r="A90" s="6">
        <v>16.006</v>
      </c>
      <c r="B90" s="7" t="s">
        <v>123</v>
      </c>
      <c r="C90" s="41" t="s">
        <v>4</v>
      </c>
      <c r="D90" s="31">
        <v>22000</v>
      </c>
      <c r="E90" s="59">
        <v>57.895999999999987</v>
      </c>
      <c r="F90" s="14">
        <f t="shared" si="15"/>
        <v>1273711.9999999998</v>
      </c>
      <c r="H90" s="14">
        <f t="shared" si="8"/>
        <v>0</v>
      </c>
      <c r="J90" s="14">
        <f t="shared" si="9"/>
        <v>0</v>
      </c>
      <c r="K90" s="1">
        <v>57.9</v>
      </c>
      <c r="L90" s="14">
        <f t="shared" si="10"/>
        <v>1273800</v>
      </c>
      <c r="N90" s="14">
        <f t="shared" si="11"/>
        <v>0</v>
      </c>
      <c r="P90" s="14">
        <f t="shared" si="12"/>
        <v>0</v>
      </c>
      <c r="Q90" s="92">
        <f t="shared" si="13"/>
        <v>57.9</v>
      </c>
      <c r="R90" s="14">
        <f t="shared" si="14"/>
        <v>1273800</v>
      </c>
    </row>
    <row r="91" spans="1:18" ht="11.5" customHeight="1" x14ac:dyDescent="0.25">
      <c r="A91" s="260" t="s">
        <v>124</v>
      </c>
      <c r="B91" s="261"/>
      <c r="C91" s="268"/>
      <c r="D91" s="32"/>
      <c r="E91" s="18"/>
      <c r="F91" s="33"/>
      <c r="H91" s="14">
        <f t="shared" si="8"/>
        <v>0</v>
      </c>
      <c r="J91" s="14">
        <f t="shared" si="9"/>
        <v>0</v>
      </c>
      <c r="L91" s="14">
        <f t="shared" si="10"/>
        <v>0</v>
      </c>
      <c r="N91" s="14">
        <f t="shared" si="11"/>
        <v>0</v>
      </c>
      <c r="P91" s="14">
        <f t="shared" si="12"/>
        <v>0</v>
      </c>
      <c r="Q91" s="92">
        <f t="shared" si="13"/>
        <v>0</v>
      </c>
      <c r="R91" s="14">
        <f t="shared" si="14"/>
        <v>0</v>
      </c>
    </row>
    <row r="92" spans="1:18" ht="20" x14ac:dyDescent="0.25">
      <c r="A92" s="6">
        <v>17.001000000000001</v>
      </c>
      <c r="B92" s="7" t="s">
        <v>125</v>
      </c>
      <c r="C92" s="41" t="s">
        <v>4</v>
      </c>
      <c r="D92" s="31">
        <v>140000</v>
      </c>
      <c r="E92" s="59">
        <v>18.47</v>
      </c>
      <c r="F92" s="14">
        <f t="shared" si="15"/>
        <v>2585800</v>
      </c>
      <c r="H92" s="14">
        <f t="shared" si="8"/>
        <v>0</v>
      </c>
      <c r="J92" s="14">
        <f t="shared" si="9"/>
        <v>0</v>
      </c>
      <c r="L92" s="14">
        <f t="shared" si="10"/>
        <v>0</v>
      </c>
      <c r="N92" s="14">
        <f t="shared" si="11"/>
        <v>0</v>
      </c>
      <c r="P92" s="14">
        <f t="shared" si="12"/>
        <v>0</v>
      </c>
      <c r="Q92" s="92">
        <f t="shared" si="13"/>
        <v>0</v>
      </c>
      <c r="R92" s="14">
        <f t="shared" si="14"/>
        <v>0</v>
      </c>
    </row>
    <row r="93" spans="1:18" ht="11.5" customHeight="1" x14ac:dyDescent="0.25">
      <c r="A93" s="260" t="s">
        <v>126</v>
      </c>
      <c r="B93" s="261"/>
      <c r="C93" s="268"/>
      <c r="D93" s="32"/>
      <c r="E93" s="18"/>
      <c r="F93" s="33"/>
      <c r="H93" s="14">
        <f t="shared" si="8"/>
        <v>0</v>
      </c>
      <c r="J93" s="14">
        <f t="shared" si="9"/>
        <v>0</v>
      </c>
      <c r="L93" s="14">
        <f t="shared" si="10"/>
        <v>0</v>
      </c>
      <c r="N93" s="14">
        <f t="shared" si="11"/>
        <v>0</v>
      </c>
      <c r="P93" s="14">
        <f t="shared" si="12"/>
        <v>0</v>
      </c>
      <c r="Q93" s="92">
        <f t="shared" si="13"/>
        <v>0</v>
      </c>
      <c r="R93" s="14">
        <f t="shared" si="14"/>
        <v>0</v>
      </c>
    </row>
    <row r="94" spans="1:18" x14ac:dyDescent="0.25">
      <c r="A94" s="6">
        <v>19.001000000000001</v>
      </c>
      <c r="B94" s="7" t="s">
        <v>127</v>
      </c>
      <c r="C94" s="41" t="s">
        <v>4</v>
      </c>
      <c r="D94" s="31">
        <v>3300</v>
      </c>
      <c r="E94" s="59">
        <v>429.54799999999994</v>
      </c>
      <c r="F94" s="14">
        <f t="shared" si="15"/>
        <v>1417508.4</v>
      </c>
      <c r="H94" s="14">
        <f t="shared" si="8"/>
        <v>0</v>
      </c>
      <c r="J94" s="14">
        <f t="shared" si="9"/>
        <v>0</v>
      </c>
      <c r="L94" s="14">
        <f t="shared" si="10"/>
        <v>0</v>
      </c>
      <c r="N94" s="14">
        <f t="shared" si="11"/>
        <v>0</v>
      </c>
      <c r="P94" s="14">
        <f t="shared" si="12"/>
        <v>0</v>
      </c>
      <c r="Q94" s="92">
        <f t="shared" si="13"/>
        <v>0</v>
      </c>
      <c r="R94" s="14">
        <f t="shared" si="14"/>
        <v>0</v>
      </c>
    </row>
    <row r="95" spans="1:18" ht="20" x14ac:dyDescent="0.25">
      <c r="A95" s="6">
        <v>19.001999999999999</v>
      </c>
      <c r="B95" s="7" t="s">
        <v>128</v>
      </c>
      <c r="C95" s="41" t="s">
        <v>20</v>
      </c>
      <c r="D95" s="31">
        <v>34000</v>
      </c>
      <c r="E95" s="59">
        <v>12</v>
      </c>
      <c r="F95" s="14">
        <f t="shared" si="15"/>
        <v>408000</v>
      </c>
      <c r="H95" s="14">
        <f t="shared" si="8"/>
        <v>0</v>
      </c>
      <c r="J95" s="14">
        <f t="shared" si="9"/>
        <v>0</v>
      </c>
      <c r="L95" s="14">
        <f t="shared" si="10"/>
        <v>0</v>
      </c>
      <c r="N95" s="14">
        <f t="shared" si="11"/>
        <v>0</v>
      </c>
      <c r="P95" s="14">
        <f t="shared" si="12"/>
        <v>0</v>
      </c>
      <c r="Q95" s="92">
        <f t="shared" si="13"/>
        <v>0</v>
      </c>
      <c r="R95" s="14">
        <f t="shared" si="14"/>
        <v>0</v>
      </c>
    </row>
    <row r="96" spans="1:18" ht="11.5" customHeight="1" x14ac:dyDescent="0.25">
      <c r="A96" s="260" t="s">
        <v>12</v>
      </c>
      <c r="B96" s="261"/>
      <c r="C96" s="40"/>
      <c r="D96" s="32"/>
      <c r="E96" s="18"/>
      <c r="F96" s="33"/>
      <c r="H96" s="14">
        <f t="shared" si="8"/>
        <v>0</v>
      </c>
      <c r="J96" s="14">
        <f t="shared" si="9"/>
        <v>0</v>
      </c>
      <c r="L96" s="14">
        <f t="shared" si="10"/>
        <v>0</v>
      </c>
      <c r="N96" s="14">
        <f t="shared" si="11"/>
        <v>0</v>
      </c>
      <c r="P96" s="14">
        <f t="shared" si="12"/>
        <v>0</v>
      </c>
      <c r="Q96" s="92">
        <f t="shared" si="13"/>
        <v>0</v>
      </c>
      <c r="R96" s="14">
        <f t="shared" si="14"/>
        <v>0</v>
      </c>
    </row>
    <row r="97" spans="1:22" ht="12" thickBot="1" x14ac:dyDescent="0.3">
      <c r="A97" s="6"/>
      <c r="B97" s="7"/>
      <c r="C97" s="41"/>
      <c r="D97" s="31"/>
      <c r="E97" s="59"/>
      <c r="F97" s="14">
        <f>+D97*E97</f>
        <v>0</v>
      </c>
    </row>
    <row r="98" spans="1:22" ht="12" thickBot="1" x14ac:dyDescent="0.3">
      <c r="A98" s="43" t="s">
        <v>14</v>
      </c>
      <c r="B98" s="82"/>
      <c r="C98" s="44"/>
      <c r="F98" s="16">
        <f>SUM(F9:F97)</f>
        <v>341338793.29048502</v>
      </c>
      <c r="J98" s="16">
        <f>SUM(J9:J97)</f>
        <v>15841402</v>
      </c>
      <c r="L98" s="16">
        <f>SUM(L9:L97)</f>
        <v>13535800</v>
      </c>
      <c r="N98" s="16">
        <f>SUM(N9:N97)</f>
        <v>7690284</v>
      </c>
      <c r="P98" s="16">
        <f>SUM(P9:P97)</f>
        <v>62000</v>
      </c>
      <c r="R98" s="16">
        <f>SUM(R9:R97)</f>
        <v>37129486</v>
      </c>
    </row>
    <row r="99" spans="1:22" ht="11.25" customHeight="1" x14ac:dyDescent="0.25">
      <c r="A99" s="262" t="s">
        <v>8</v>
      </c>
      <c r="B99" s="12" t="s">
        <v>9</v>
      </c>
      <c r="C99" s="46" t="s">
        <v>15</v>
      </c>
      <c r="E99" s="52">
        <v>0.05</v>
      </c>
      <c r="F99" s="49">
        <f>+F98*$E99</f>
        <v>17066939.664524253</v>
      </c>
      <c r="J99" s="49">
        <f>+J98*$E99</f>
        <v>792070.10000000009</v>
      </c>
      <c r="L99" s="49">
        <f>+L98*$E99</f>
        <v>676790</v>
      </c>
      <c r="N99" s="49">
        <f>+N98*$E99</f>
        <v>384514.2</v>
      </c>
      <c r="P99" s="49">
        <f>+P98*$E99</f>
        <v>3100</v>
      </c>
      <c r="R99" s="49">
        <f>+R98*$E99</f>
        <v>1856474.3</v>
      </c>
    </row>
    <row r="100" spans="1:22" ht="11.25" customHeight="1" x14ac:dyDescent="0.25">
      <c r="A100" s="263"/>
      <c r="B100" s="35" t="s">
        <v>10</v>
      </c>
      <c r="C100" s="47" t="s">
        <v>15</v>
      </c>
      <c r="E100" s="53">
        <v>0.02</v>
      </c>
      <c r="F100" s="50">
        <f>+F98*$E100</f>
        <v>6826775.8658097005</v>
      </c>
      <c r="J100" s="50">
        <f>+J98*$E100</f>
        <v>316828.03999999998</v>
      </c>
      <c r="L100" s="50">
        <f>+L98*$E100</f>
        <v>270716</v>
      </c>
      <c r="N100" s="50">
        <f>+N98*$E100</f>
        <v>153805.68</v>
      </c>
      <c r="P100" s="50">
        <f>+P98*$E100</f>
        <v>1240</v>
      </c>
      <c r="R100" s="50">
        <f>+R98*$E100</f>
        <v>742589.72</v>
      </c>
    </row>
    <row r="101" spans="1:22" x14ac:dyDescent="0.25">
      <c r="A101" s="263"/>
      <c r="B101" s="35" t="s">
        <v>11</v>
      </c>
      <c r="C101" s="47" t="s">
        <v>15</v>
      </c>
      <c r="E101" s="54">
        <v>0.05</v>
      </c>
      <c r="F101" s="51">
        <f>+F98*$E101</f>
        <v>17066939.664524253</v>
      </c>
      <c r="J101" s="51">
        <f>+J98*$E101</f>
        <v>792070.10000000009</v>
      </c>
      <c r="L101" s="51">
        <f>+L98*$E101</f>
        <v>676790</v>
      </c>
      <c r="N101" s="51">
        <f>+N98*$E101</f>
        <v>384514.2</v>
      </c>
      <c r="P101" s="51">
        <f>+P98*$E101</f>
        <v>3100</v>
      </c>
      <c r="R101" s="51">
        <f>+R98*$E101</f>
        <v>1856474.3</v>
      </c>
      <c r="T101" s="5"/>
      <c r="U101" s="5"/>
      <c r="V101" s="5"/>
    </row>
    <row r="102" spans="1:22" s="5" customFormat="1" ht="12" thickBot="1" x14ac:dyDescent="0.3">
      <c r="A102" s="264"/>
      <c r="B102" s="36" t="s">
        <v>16</v>
      </c>
      <c r="C102" s="48" t="s">
        <v>15</v>
      </c>
      <c r="E102" s="55">
        <v>0.19</v>
      </c>
      <c r="F102" s="50">
        <f>+F101*$E102</f>
        <v>3242718.5362596083</v>
      </c>
      <c r="G102" s="1"/>
      <c r="H102" s="1"/>
      <c r="I102" s="1"/>
      <c r="J102" s="50">
        <f>+J101*$E102</f>
        <v>150493.31900000002</v>
      </c>
      <c r="K102" s="1"/>
      <c r="L102" s="50">
        <f>+L101*$E102</f>
        <v>128590.1</v>
      </c>
      <c r="M102" s="1"/>
      <c r="N102" s="50">
        <f>+N101*$E102</f>
        <v>73057.698000000004</v>
      </c>
      <c r="O102" s="1"/>
      <c r="P102" s="50">
        <f>+P101*$E102</f>
        <v>589</v>
      </c>
      <c r="Q102" s="1"/>
      <c r="R102" s="50">
        <f>+R101*$E102</f>
        <v>352730.11700000003</v>
      </c>
      <c r="S102" s="1"/>
    </row>
    <row r="103" spans="1:22" s="5" customFormat="1" ht="14.5" thickBot="1" x14ac:dyDescent="0.35">
      <c r="A103" s="38" t="s">
        <v>7</v>
      </c>
      <c r="B103" s="37"/>
      <c r="C103" s="45"/>
      <c r="F103" s="56">
        <f>SUM(F98:F102)</f>
        <v>385542167.02160281</v>
      </c>
      <c r="G103" s="1"/>
      <c r="H103" s="1"/>
      <c r="I103" s="1"/>
      <c r="J103" s="56">
        <f>SUM(J98:J102)</f>
        <v>17892863.559</v>
      </c>
      <c r="K103" s="1"/>
      <c r="L103" s="56">
        <f>SUM(L98:L102)</f>
        <v>15288686.1</v>
      </c>
      <c r="M103" s="1"/>
      <c r="N103" s="56">
        <f>SUM(N98:N102)</f>
        <v>8686175.7780000009</v>
      </c>
      <c r="O103" s="1"/>
      <c r="P103" s="56">
        <f>SUM(P98:P102)</f>
        <v>70029</v>
      </c>
      <c r="Q103" s="1"/>
      <c r="R103" s="104">
        <f>SUM(R98:R102)</f>
        <v>41937754.436999992</v>
      </c>
      <c r="S103" s="1"/>
      <c r="T103" s="1"/>
      <c r="U103" s="1"/>
      <c r="V103" s="1"/>
    </row>
    <row r="117" spans="4:4" x14ac:dyDescent="0.25">
      <c r="D117" s="73"/>
    </row>
  </sheetData>
  <mergeCells count="15">
    <mergeCell ref="A91:C91"/>
    <mergeCell ref="A93:C93"/>
    <mergeCell ref="A96:B96"/>
    <mergeCell ref="A99:A102"/>
    <mergeCell ref="A44:C44"/>
    <mergeCell ref="A67:C67"/>
    <mergeCell ref="A69:C69"/>
    <mergeCell ref="A72:C72"/>
    <mergeCell ref="A82:C82"/>
    <mergeCell ref="A87:C87"/>
    <mergeCell ref="A8:B8"/>
    <mergeCell ref="A15:B15"/>
    <mergeCell ref="A23:B23"/>
    <mergeCell ref="A40:C40"/>
    <mergeCell ref="D6:F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118"/>
  <sheetViews>
    <sheetView topLeftCell="AD84" zoomScale="90" zoomScaleNormal="90" workbookViewId="0">
      <selection activeCell="AM98" sqref="AM98"/>
    </sheetView>
  </sheetViews>
  <sheetFormatPr baseColWidth="10" defaultColWidth="11.453125" defaultRowHeight="11.5" x14ac:dyDescent="0.25"/>
  <cols>
    <col min="1" max="1" width="7.81640625" style="2" customWidth="1"/>
    <col min="2" max="2" width="46" style="3" customWidth="1"/>
    <col min="3" max="3" width="6.26953125" style="2" customWidth="1"/>
    <col min="4" max="4" width="16.26953125" style="2" customWidth="1"/>
    <col min="5" max="5" width="23.54296875" style="4" customWidth="1"/>
    <col min="6" max="6" width="16.26953125" style="2" customWidth="1"/>
    <col min="7" max="7" width="10.54296875" style="4" bestFit="1" customWidth="1"/>
    <col min="8" max="8" width="21.7265625" style="4" bestFit="1" customWidth="1"/>
    <col min="9" max="9" width="21.7265625" style="4" customWidth="1"/>
    <col min="10" max="10" width="10.453125" style="1" bestFit="1" customWidth="1"/>
    <col min="11" max="11" width="17.453125" style="1" bestFit="1" customWidth="1"/>
    <col min="12" max="12" width="9.81640625" style="1" bestFit="1" customWidth="1"/>
    <col min="13" max="13" width="20.81640625" style="1" bestFit="1" customWidth="1"/>
    <col min="14" max="14" width="9.81640625" style="1" bestFit="1" customWidth="1"/>
    <col min="15" max="15" width="18.26953125" style="1" bestFit="1" customWidth="1"/>
    <col min="16" max="16" width="9.81640625" style="1" bestFit="1" customWidth="1"/>
    <col min="17" max="17" width="19" style="1" bestFit="1" customWidth="1"/>
    <col min="18" max="18" width="9.81640625" style="1" bestFit="1" customWidth="1"/>
    <col min="19" max="19" width="19" style="1" bestFit="1" customWidth="1"/>
    <col min="20" max="20" width="9.81640625" style="1" bestFit="1" customWidth="1"/>
    <col min="21" max="21" width="19" style="1" bestFit="1" customWidth="1"/>
    <col min="22" max="22" width="9.81640625" style="1" bestFit="1" customWidth="1"/>
    <col min="23" max="23" width="19" style="1" bestFit="1" customWidth="1"/>
    <col min="24" max="24" width="9.81640625" style="1" bestFit="1" customWidth="1"/>
    <col min="25" max="25" width="19" style="1" bestFit="1" customWidth="1"/>
    <col min="26" max="26" width="9.81640625" style="1" bestFit="1" customWidth="1"/>
    <col min="27" max="27" width="19" style="1" bestFit="1" customWidth="1"/>
    <col min="28" max="28" width="9.81640625" style="1" bestFit="1" customWidth="1"/>
    <col min="29" max="29" width="19" style="1" bestFit="1" customWidth="1"/>
    <col min="30" max="30" width="9.81640625" style="1" bestFit="1" customWidth="1"/>
    <col min="31" max="31" width="19" style="1" bestFit="1" customWidth="1"/>
    <col min="32" max="32" width="10.26953125" style="1" bestFit="1" customWidth="1"/>
    <col min="33" max="33" width="19" style="1" bestFit="1" customWidth="1"/>
    <col min="34" max="34" width="9.81640625" style="1" bestFit="1" customWidth="1"/>
    <col min="35" max="35" width="19" style="1" bestFit="1" customWidth="1"/>
    <col min="36" max="36" width="9.81640625" style="1" bestFit="1" customWidth="1"/>
    <col min="37" max="37" width="19" style="1" bestFit="1" customWidth="1"/>
    <col min="38" max="38" width="5.26953125" style="1" customWidth="1"/>
    <col min="39" max="39" width="17" style="1" bestFit="1" customWidth="1"/>
    <col min="40" max="40" width="19" style="1" bestFit="1" customWidth="1"/>
    <col min="41" max="16384" width="11.453125" style="1"/>
  </cols>
  <sheetData>
    <row r="1" spans="1:40" x14ac:dyDescent="0.25">
      <c r="C1" s="3"/>
    </row>
    <row r="2" spans="1:40" ht="13.75" customHeight="1" x14ac:dyDescent="0.25">
      <c r="A2" s="27" t="s">
        <v>23</v>
      </c>
      <c r="B2" s="28"/>
      <c r="C2" s="28"/>
      <c r="D2" s="28"/>
      <c r="E2" s="28"/>
      <c r="F2" s="28"/>
      <c r="G2" s="28"/>
      <c r="H2" s="28"/>
      <c r="I2" s="28"/>
      <c r="J2" s="84"/>
      <c r="K2" s="84"/>
      <c r="S2" s="1">
        <v>129139.07</v>
      </c>
    </row>
    <row r="3" spans="1:40" ht="11.25" customHeight="1" x14ac:dyDescent="0.25">
      <c r="A3" s="27" t="s">
        <v>24</v>
      </c>
      <c r="B3" s="28"/>
      <c r="C3" s="28"/>
      <c r="D3" s="28"/>
      <c r="E3" s="28"/>
      <c r="F3" s="28"/>
      <c r="G3" s="28"/>
      <c r="H3" s="28"/>
      <c r="I3" s="28"/>
      <c r="J3" s="84"/>
      <c r="K3" s="84"/>
      <c r="S3" s="1">
        <v>860.92</v>
      </c>
    </row>
    <row r="4" spans="1:40" ht="11.25" customHeight="1" x14ac:dyDescent="0.25">
      <c r="A4" s="29" t="s">
        <v>13</v>
      </c>
      <c r="B4" s="30"/>
      <c r="C4" s="30"/>
      <c r="D4" s="30"/>
      <c r="E4" s="30"/>
      <c r="F4" s="30"/>
      <c r="G4" s="30"/>
      <c r="H4" s="30"/>
      <c r="I4" s="30"/>
      <c r="J4" s="85"/>
      <c r="K4" s="85"/>
      <c r="S4" s="1">
        <f>+S2+S3</f>
        <v>129999.99</v>
      </c>
    </row>
    <row r="5" spans="1:40" ht="18" thickBot="1" x14ac:dyDescent="0.4">
      <c r="A5" s="13"/>
      <c r="M5" s="86" t="s">
        <v>129</v>
      </c>
    </row>
    <row r="6" spans="1:40" ht="34.5" customHeight="1" thickBot="1" x14ac:dyDescent="0.3">
      <c r="A6" s="13"/>
      <c r="C6" s="15"/>
      <c r="D6" s="100" t="s">
        <v>140</v>
      </c>
      <c r="E6" s="101"/>
      <c r="F6" s="101"/>
      <c r="G6" s="101"/>
      <c r="H6" s="102"/>
      <c r="I6" s="101"/>
      <c r="J6" s="87" t="s">
        <v>130</v>
      </c>
      <c r="K6" s="88"/>
      <c r="L6" s="89" t="s">
        <v>131</v>
      </c>
      <c r="M6" s="88"/>
      <c r="N6" s="89" t="s">
        <v>132</v>
      </c>
      <c r="O6" s="88"/>
      <c r="P6" s="89" t="s">
        <v>133</v>
      </c>
      <c r="Q6" s="88"/>
      <c r="R6" s="89" t="s">
        <v>146</v>
      </c>
      <c r="S6" s="88"/>
      <c r="T6" s="89" t="s">
        <v>147</v>
      </c>
      <c r="U6" s="88"/>
      <c r="V6" s="89" t="s">
        <v>148</v>
      </c>
      <c r="W6" s="88"/>
      <c r="X6" s="89" t="s">
        <v>149</v>
      </c>
      <c r="Y6" s="88"/>
      <c r="Z6" s="89" t="s">
        <v>150</v>
      </c>
      <c r="AA6" s="88"/>
      <c r="AB6" s="89" t="s">
        <v>151</v>
      </c>
      <c r="AC6" s="88"/>
      <c r="AD6" s="89" t="s">
        <v>152</v>
      </c>
      <c r="AE6" s="88"/>
      <c r="AF6" s="89" t="s">
        <v>153</v>
      </c>
      <c r="AG6" s="88"/>
      <c r="AH6" s="89" t="s">
        <v>154</v>
      </c>
      <c r="AI6" s="88"/>
      <c r="AJ6" s="89" t="s">
        <v>155</v>
      </c>
      <c r="AK6" s="88"/>
      <c r="AL6" s="113"/>
    </row>
    <row r="7" spans="1:40" ht="22.5" customHeight="1" x14ac:dyDescent="0.25">
      <c r="A7" s="9" t="s">
        <v>0</v>
      </c>
      <c r="B7" s="10" t="s">
        <v>1</v>
      </c>
      <c r="C7" s="39" t="s">
        <v>2</v>
      </c>
      <c r="D7" s="96" t="s">
        <v>135</v>
      </c>
      <c r="E7" s="97" t="s">
        <v>139</v>
      </c>
      <c r="F7" s="98" t="s">
        <v>136</v>
      </c>
      <c r="G7" s="20" t="s">
        <v>3</v>
      </c>
      <c r="H7" s="98" t="s">
        <v>137</v>
      </c>
      <c r="I7" s="98" t="s">
        <v>138</v>
      </c>
      <c r="J7" s="19" t="s">
        <v>134</v>
      </c>
      <c r="K7" s="21" t="s">
        <v>26</v>
      </c>
      <c r="L7" s="19" t="s">
        <v>134</v>
      </c>
      <c r="M7" s="21" t="s">
        <v>17</v>
      </c>
      <c r="N7" s="19" t="s">
        <v>134</v>
      </c>
      <c r="O7" s="21" t="s">
        <v>17</v>
      </c>
      <c r="P7" s="19" t="s">
        <v>134</v>
      </c>
      <c r="Q7" s="21" t="s">
        <v>17</v>
      </c>
      <c r="R7" s="19" t="s">
        <v>134</v>
      </c>
      <c r="S7" s="21" t="s">
        <v>17</v>
      </c>
      <c r="T7" s="19" t="s">
        <v>134</v>
      </c>
      <c r="U7" s="21" t="s">
        <v>17</v>
      </c>
      <c r="V7" s="19" t="s">
        <v>134</v>
      </c>
      <c r="W7" s="21" t="s">
        <v>17</v>
      </c>
      <c r="X7" s="19" t="s">
        <v>134</v>
      </c>
      <c r="Y7" s="21" t="s">
        <v>17</v>
      </c>
      <c r="Z7" s="19" t="s">
        <v>134</v>
      </c>
      <c r="AA7" s="21" t="s">
        <v>17</v>
      </c>
      <c r="AB7" s="19" t="s">
        <v>134</v>
      </c>
      <c r="AC7" s="21" t="s">
        <v>17</v>
      </c>
      <c r="AD7" s="19" t="s">
        <v>134</v>
      </c>
      <c r="AE7" s="21" t="s">
        <v>17</v>
      </c>
      <c r="AF7" s="19" t="s">
        <v>134</v>
      </c>
      <c r="AG7" s="21" t="s">
        <v>17</v>
      </c>
      <c r="AH7" s="19" t="s">
        <v>134</v>
      </c>
      <c r="AI7" s="21" t="s">
        <v>17</v>
      </c>
      <c r="AJ7" s="19" t="s">
        <v>134</v>
      </c>
      <c r="AK7" s="21" t="s">
        <v>17</v>
      </c>
      <c r="AL7" s="103"/>
      <c r="AM7" s="19" t="s">
        <v>134</v>
      </c>
      <c r="AN7" s="21" t="s">
        <v>17</v>
      </c>
    </row>
    <row r="8" spans="1:40" ht="11.5" customHeight="1" x14ac:dyDescent="0.25">
      <c r="A8" s="260" t="s">
        <v>25</v>
      </c>
      <c r="B8" s="261"/>
      <c r="C8" s="40"/>
      <c r="D8" s="32"/>
      <c r="E8" s="90"/>
      <c r="F8" s="66"/>
      <c r="G8" s="18"/>
      <c r="H8" s="33"/>
      <c r="I8" s="90"/>
      <c r="J8" s="90"/>
      <c r="K8" s="90"/>
    </row>
    <row r="9" spans="1:40" ht="35.15" customHeight="1" x14ac:dyDescent="0.25">
      <c r="A9" s="6" t="s">
        <v>28</v>
      </c>
      <c r="B9" s="7" t="s">
        <v>29</v>
      </c>
      <c r="C9" s="41" t="s">
        <v>5</v>
      </c>
      <c r="D9" s="31"/>
      <c r="E9" s="59"/>
      <c r="F9" s="59"/>
      <c r="G9" s="59"/>
      <c r="H9" s="14">
        <f t="shared" ref="H9:H14" si="0">+D9*G9</f>
        <v>0</v>
      </c>
      <c r="I9" s="14"/>
      <c r="J9" s="62"/>
      <c r="K9" s="14">
        <f>+J9*$D9</f>
        <v>0</v>
      </c>
      <c r="L9" s="14"/>
      <c r="M9" s="14">
        <f>+L9*$F9</f>
        <v>0</v>
      </c>
      <c r="N9" s="14"/>
      <c r="O9" s="14">
        <f>+N9*$F9</f>
        <v>0</v>
      </c>
      <c r="P9" s="14"/>
      <c r="Q9" s="14">
        <f>+P9*$F9</f>
        <v>0</v>
      </c>
      <c r="R9" s="14"/>
      <c r="S9" s="14">
        <f>+R9*$F9</f>
        <v>0</v>
      </c>
      <c r="T9" s="14"/>
      <c r="U9" s="14">
        <f>+T9*$F9</f>
        <v>0</v>
      </c>
      <c r="V9" s="14"/>
      <c r="W9" s="14">
        <f>+V9*$F9</f>
        <v>0</v>
      </c>
      <c r="X9" s="14"/>
      <c r="Y9" s="14">
        <f>+X9*$F9</f>
        <v>0</v>
      </c>
      <c r="Z9" s="14"/>
      <c r="AA9" s="14">
        <f>+Z9*$F9</f>
        <v>0</v>
      </c>
      <c r="AB9" s="14"/>
      <c r="AC9" s="14">
        <f>+AB9*$F9</f>
        <v>0</v>
      </c>
      <c r="AD9" s="14"/>
      <c r="AE9" s="14">
        <f>+AD9*$F9</f>
        <v>0</v>
      </c>
      <c r="AF9" s="14"/>
      <c r="AG9" s="14">
        <f>+AF9*$F9</f>
        <v>0</v>
      </c>
      <c r="AH9" s="14"/>
      <c r="AI9" s="14">
        <f>+AH9*$F9</f>
        <v>0</v>
      </c>
      <c r="AJ9" s="14"/>
      <c r="AK9" s="14">
        <f>+AJ9*$F9</f>
        <v>0</v>
      </c>
      <c r="AL9" s="14"/>
      <c r="AM9" s="92">
        <f>+J9+L9+N9+P9+R9+T9+V9+X9+Z9+AB9+AD9+AF9+AH9+AJ9</f>
        <v>0</v>
      </c>
      <c r="AN9" s="14">
        <f>+AM9*$F9</f>
        <v>0</v>
      </c>
    </row>
    <row r="10" spans="1:40" ht="24.65" customHeight="1" x14ac:dyDescent="0.25">
      <c r="A10" s="6" t="s">
        <v>30</v>
      </c>
      <c r="B10" s="7" t="s">
        <v>31</v>
      </c>
      <c r="C10" s="41" t="s">
        <v>5</v>
      </c>
      <c r="D10" s="31">
        <v>54192.23</v>
      </c>
      <c r="E10" s="99">
        <f>+D10*14.76%</f>
        <v>7998.7731480000011</v>
      </c>
      <c r="F10" s="59">
        <f>+D10+E10</f>
        <v>62191.003148000003</v>
      </c>
      <c r="G10" s="59">
        <v>117.98</v>
      </c>
      <c r="H10" s="14">
        <f t="shared" si="0"/>
        <v>6393599.2954000002</v>
      </c>
      <c r="I10" s="99">
        <f>+F10*G10</f>
        <v>7337294.5514010405</v>
      </c>
      <c r="J10" s="90"/>
      <c r="K10" s="14">
        <f t="shared" ref="K10:K73" si="1">+J10*$D10</f>
        <v>0</v>
      </c>
      <c r="L10" s="17"/>
      <c r="M10" s="14">
        <f t="shared" ref="M10:M15" si="2">+L10*F10</f>
        <v>0</v>
      </c>
      <c r="N10" s="17"/>
      <c r="O10" s="14">
        <f t="shared" ref="O10:O73" si="3">+N10*$F10</f>
        <v>0</v>
      </c>
      <c r="P10" s="17"/>
      <c r="Q10" s="14">
        <f t="shared" ref="Q10:S73" si="4">+P10*$F10</f>
        <v>0</v>
      </c>
      <c r="R10" s="114">
        <v>148.72</v>
      </c>
      <c r="S10" s="81">
        <f t="shared" si="4"/>
        <v>9249045.9881705604</v>
      </c>
      <c r="T10" s="17"/>
      <c r="U10" s="14">
        <f t="shared" ref="U10:W10" si="5">+T10*$F10</f>
        <v>0</v>
      </c>
      <c r="V10" s="17"/>
      <c r="W10" s="14">
        <f t="shared" si="5"/>
        <v>0</v>
      </c>
      <c r="X10" s="17"/>
      <c r="Y10" s="14">
        <f t="shared" ref="Y10:AA10" si="6">+X10*$F10</f>
        <v>0</v>
      </c>
      <c r="Z10" s="17"/>
      <c r="AA10" s="14">
        <f t="shared" si="6"/>
        <v>0</v>
      </c>
      <c r="AB10" s="17"/>
      <c r="AC10" s="14">
        <f t="shared" ref="AC10:AE10" si="7">+AB10*$F10</f>
        <v>0</v>
      </c>
      <c r="AD10" s="17"/>
      <c r="AE10" s="14">
        <f t="shared" si="7"/>
        <v>0</v>
      </c>
      <c r="AF10" s="17"/>
      <c r="AG10" s="14">
        <f t="shared" ref="AG10:AI10" si="8">+AF10*$F10</f>
        <v>0</v>
      </c>
      <c r="AH10" s="17"/>
      <c r="AI10" s="14">
        <f t="shared" si="8"/>
        <v>0</v>
      </c>
      <c r="AJ10" s="17"/>
      <c r="AK10" s="14">
        <f t="shared" ref="AK10" si="9">+AJ10*$F10</f>
        <v>0</v>
      </c>
      <c r="AL10" s="14"/>
      <c r="AM10" s="118">
        <f t="shared" ref="AM10:AM73" si="10">+J10+L10+N10+P10+R10+T10+V10+X10+Z10+AB10+AD10+AF10+AH10+AJ10</f>
        <v>148.72</v>
      </c>
      <c r="AN10" s="81">
        <f>+AM10*130000</f>
        <v>19333600</v>
      </c>
    </row>
    <row r="11" spans="1:40" ht="20" x14ac:dyDescent="0.25">
      <c r="A11" s="6" t="s">
        <v>32</v>
      </c>
      <c r="B11" s="7" t="s">
        <v>33</v>
      </c>
      <c r="C11" s="41" t="s">
        <v>5</v>
      </c>
      <c r="D11" s="31"/>
      <c r="E11" s="59"/>
      <c r="F11" s="59"/>
      <c r="G11" s="59"/>
      <c r="H11" s="14">
        <f t="shared" si="0"/>
        <v>0</v>
      </c>
      <c r="I11" s="14"/>
      <c r="J11" s="62"/>
      <c r="K11" s="14">
        <f t="shared" si="1"/>
        <v>0</v>
      </c>
      <c r="L11" s="14"/>
      <c r="M11" s="14">
        <f t="shared" si="2"/>
        <v>0</v>
      </c>
      <c r="N11" s="14"/>
      <c r="O11" s="14">
        <f t="shared" si="3"/>
        <v>0</v>
      </c>
      <c r="P11" s="14"/>
      <c r="Q11" s="14">
        <f t="shared" si="4"/>
        <v>0</v>
      </c>
      <c r="R11" s="14"/>
      <c r="S11" s="14">
        <f t="shared" si="4"/>
        <v>0</v>
      </c>
      <c r="T11" s="14"/>
      <c r="U11" s="14">
        <f t="shared" ref="U11:W11" si="11">+T11*$F11</f>
        <v>0</v>
      </c>
      <c r="V11" s="14"/>
      <c r="W11" s="14">
        <f t="shared" si="11"/>
        <v>0</v>
      </c>
      <c r="X11" s="14"/>
      <c r="Y11" s="14">
        <f t="shared" ref="Y11:AA11" si="12">+X11*$F11</f>
        <v>0</v>
      </c>
      <c r="Z11" s="14"/>
      <c r="AA11" s="14">
        <f t="shared" si="12"/>
        <v>0</v>
      </c>
      <c r="AB11" s="14"/>
      <c r="AC11" s="14">
        <f t="shared" ref="AC11:AE11" si="13">+AB11*$F11</f>
        <v>0</v>
      </c>
      <c r="AD11" s="14"/>
      <c r="AE11" s="14">
        <f t="shared" si="13"/>
        <v>0</v>
      </c>
      <c r="AF11" s="14"/>
      <c r="AG11" s="14">
        <f t="shared" ref="AG11:AI11" si="14">+AF11*$F11</f>
        <v>0</v>
      </c>
      <c r="AH11" s="14"/>
      <c r="AI11" s="14">
        <f t="shared" si="14"/>
        <v>0</v>
      </c>
      <c r="AJ11" s="14"/>
      <c r="AK11" s="14">
        <f t="shared" ref="AK11" si="15">+AJ11*$F11</f>
        <v>0</v>
      </c>
      <c r="AL11" s="14"/>
      <c r="AM11" s="92">
        <f t="shared" si="10"/>
        <v>0</v>
      </c>
      <c r="AN11" s="14">
        <f t="shared" ref="AN11:AN74" si="16">+AM11*$F11</f>
        <v>0</v>
      </c>
    </row>
    <row r="12" spans="1:40" x14ac:dyDescent="0.25">
      <c r="A12" s="6" t="s">
        <v>34</v>
      </c>
      <c r="B12" s="7" t="s">
        <v>35</v>
      </c>
      <c r="C12" s="41" t="s">
        <v>5</v>
      </c>
      <c r="D12" s="31"/>
      <c r="E12" s="59"/>
      <c r="F12" s="59"/>
      <c r="G12" s="59"/>
      <c r="H12" s="14">
        <f t="shared" si="0"/>
        <v>0</v>
      </c>
      <c r="I12" s="14"/>
      <c r="J12" s="62"/>
      <c r="K12" s="14">
        <f t="shared" si="1"/>
        <v>0</v>
      </c>
      <c r="L12" s="14"/>
      <c r="M12" s="14">
        <f t="shared" si="2"/>
        <v>0</v>
      </c>
      <c r="N12" s="14"/>
      <c r="O12" s="14">
        <f t="shared" si="3"/>
        <v>0</v>
      </c>
      <c r="P12" s="14"/>
      <c r="Q12" s="14">
        <f t="shared" si="4"/>
        <v>0</v>
      </c>
      <c r="R12" s="14"/>
      <c r="S12" s="14">
        <f t="shared" si="4"/>
        <v>0</v>
      </c>
      <c r="T12" s="14"/>
      <c r="U12" s="14">
        <f t="shared" ref="U12:W12" si="17">+T12*$F12</f>
        <v>0</v>
      </c>
      <c r="V12" s="14"/>
      <c r="W12" s="14">
        <f t="shared" si="17"/>
        <v>0</v>
      </c>
      <c r="X12" s="14"/>
      <c r="Y12" s="14">
        <f t="shared" ref="Y12:AA12" si="18">+X12*$F12</f>
        <v>0</v>
      </c>
      <c r="Z12" s="14"/>
      <c r="AA12" s="14">
        <f t="shared" si="18"/>
        <v>0</v>
      </c>
      <c r="AB12" s="14"/>
      <c r="AC12" s="14">
        <f t="shared" ref="AC12:AE12" si="19">+AB12*$F12</f>
        <v>0</v>
      </c>
      <c r="AD12" s="14"/>
      <c r="AE12" s="14">
        <f t="shared" si="19"/>
        <v>0</v>
      </c>
      <c r="AF12" s="14"/>
      <c r="AG12" s="14">
        <f t="shared" ref="AG12:AI12" si="20">+AF12*$F12</f>
        <v>0</v>
      </c>
      <c r="AH12" s="14"/>
      <c r="AI12" s="14">
        <f t="shared" si="20"/>
        <v>0</v>
      </c>
      <c r="AJ12" s="14"/>
      <c r="AK12" s="14">
        <f t="shared" ref="AK12" si="21">+AJ12*$F12</f>
        <v>0</v>
      </c>
      <c r="AL12" s="14"/>
      <c r="AM12" s="92">
        <f t="shared" si="10"/>
        <v>0</v>
      </c>
      <c r="AN12" s="14">
        <f t="shared" si="16"/>
        <v>0</v>
      </c>
    </row>
    <row r="13" spans="1:40" x14ac:dyDescent="0.25">
      <c r="A13" s="6" t="s">
        <v>36</v>
      </c>
      <c r="B13" s="7" t="s">
        <v>37</v>
      </c>
      <c r="C13" s="41" t="s">
        <v>5</v>
      </c>
      <c r="D13" s="31"/>
      <c r="E13" s="59"/>
      <c r="F13" s="59"/>
      <c r="G13" s="59"/>
      <c r="H13" s="14">
        <f t="shared" si="0"/>
        <v>0</v>
      </c>
      <c r="I13" s="14"/>
      <c r="J13" s="62"/>
      <c r="K13" s="14">
        <f t="shared" si="1"/>
        <v>0</v>
      </c>
      <c r="L13" s="14"/>
      <c r="M13" s="14">
        <f t="shared" si="2"/>
        <v>0</v>
      </c>
      <c r="N13" s="14"/>
      <c r="O13" s="14">
        <f t="shared" si="3"/>
        <v>0</v>
      </c>
      <c r="P13" s="14"/>
      <c r="Q13" s="14">
        <f t="shared" si="4"/>
        <v>0</v>
      </c>
      <c r="R13" s="14"/>
      <c r="S13" s="14">
        <f t="shared" si="4"/>
        <v>0</v>
      </c>
      <c r="T13" s="14"/>
      <c r="U13" s="14">
        <f t="shared" ref="U13:W13" si="22">+T13*$F13</f>
        <v>0</v>
      </c>
      <c r="V13" s="14"/>
      <c r="W13" s="14">
        <f t="shared" si="22"/>
        <v>0</v>
      </c>
      <c r="X13" s="14"/>
      <c r="Y13" s="14">
        <f t="shared" ref="Y13:AA13" si="23">+X13*$F13</f>
        <v>0</v>
      </c>
      <c r="Z13" s="14"/>
      <c r="AA13" s="14">
        <f t="shared" si="23"/>
        <v>0</v>
      </c>
      <c r="AB13" s="14"/>
      <c r="AC13" s="14">
        <f t="shared" ref="AC13:AE13" si="24">+AB13*$F13</f>
        <v>0</v>
      </c>
      <c r="AD13" s="14"/>
      <c r="AE13" s="14">
        <f t="shared" si="24"/>
        <v>0</v>
      </c>
      <c r="AF13" s="14"/>
      <c r="AG13" s="14">
        <f t="shared" ref="AG13:AI13" si="25">+AF13*$F13</f>
        <v>0</v>
      </c>
      <c r="AH13" s="14"/>
      <c r="AI13" s="14">
        <f t="shared" si="25"/>
        <v>0</v>
      </c>
      <c r="AJ13" s="14"/>
      <c r="AK13" s="14">
        <f t="shared" ref="AK13" si="26">+AJ13*$F13</f>
        <v>0</v>
      </c>
      <c r="AL13" s="14"/>
      <c r="AM13" s="92">
        <f t="shared" si="10"/>
        <v>0</v>
      </c>
      <c r="AN13" s="14">
        <f t="shared" si="16"/>
        <v>0</v>
      </c>
    </row>
    <row r="14" spans="1:40" x14ac:dyDescent="0.25">
      <c r="A14" s="6" t="s">
        <v>38</v>
      </c>
      <c r="B14" s="7" t="s">
        <v>39</v>
      </c>
      <c r="C14" s="41" t="s">
        <v>40</v>
      </c>
      <c r="D14" s="31"/>
      <c r="E14" s="59"/>
      <c r="F14" s="59"/>
      <c r="G14" s="59"/>
      <c r="H14" s="14">
        <f t="shared" si="0"/>
        <v>0</v>
      </c>
      <c r="I14" s="14"/>
      <c r="J14" s="62"/>
      <c r="K14" s="14">
        <f t="shared" si="1"/>
        <v>0</v>
      </c>
      <c r="L14" s="14"/>
      <c r="M14" s="14">
        <f t="shared" si="2"/>
        <v>0</v>
      </c>
      <c r="N14" s="14"/>
      <c r="O14" s="14">
        <f t="shared" si="3"/>
        <v>0</v>
      </c>
      <c r="P14" s="14"/>
      <c r="Q14" s="14">
        <f t="shared" si="4"/>
        <v>0</v>
      </c>
      <c r="R14" s="14"/>
      <c r="S14" s="14">
        <f t="shared" si="4"/>
        <v>0</v>
      </c>
      <c r="T14" s="14"/>
      <c r="U14" s="14">
        <f t="shared" ref="U14:W14" si="27">+T14*$F14</f>
        <v>0</v>
      </c>
      <c r="V14" s="14"/>
      <c r="W14" s="14">
        <f t="shared" si="27"/>
        <v>0</v>
      </c>
      <c r="X14" s="14"/>
      <c r="Y14" s="14">
        <f t="shared" ref="Y14:AA14" si="28">+X14*$F14</f>
        <v>0</v>
      </c>
      <c r="Z14" s="14"/>
      <c r="AA14" s="14">
        <f t="shared" si="28"/>
        <v>0</v>
      </c>
      <c r="AB14" s="14"/>
      <c r="AC14" s="14">
        <f t="shared" ref="AC14:AE14" si="29">+AB14*$F14</f>
        <v>0</v>
      </c>
      <c r="AD14" s="14"/>
      <c r="AE14" s="14">
        <f t="shared" si="29"/>
        <v>0</v>
      </c>
      <c r="AF14" s="14"/>
      <c r="AG14" s="14">
        <f t="shared" ref="AG14:AI14" si="30">+AF14*$F14</f>
        <v>0</v>
      </c>
      <c r="AH14" s="14"/>
      <c r="AI14" s="14">
        <f t="shared" si="30"/>
        <v>0</v>
      </c>
      <c r="AJ14" s="14"/>
      <c r="AK14" s="14">
        <f t="shared" ref="AK14" si="31">+AJ14*$F14</f>
        <v>0</v>
      </c>
      <c r="AL14" s="14"/>
      <c r="AM14" s="92">
        <f t="shared" si="10"/>
        <v>0</v>
      </c>
      <c r="AN14" s="14">
        <f t="shared" si="16"/>
        <v>0</v>
      </c>
    </row>
    <row r="15" spans="1:40" ht="11.5" customHeight="1" x14ac:dyDescent="0.25">
      <c r="A15" s="260" t="s">
        <v>41</v>
      </c>
      <c r="B15" s="261"/>
      <c r="C15" s="42"/>
      <c r="D15" s="32"/>
      <c r="E15" s="90"/>
      <c r="F15" s="66"/>
      <c r="G15" s="18"/>
      <c r="H15" s="33"/>
      <c r="I15" s="90"/>
      <c r="J15" s="62"/>
      <c r="K15" s="14">
        <f t="shared" si="1"/>
        <v>0</v>
      </c>
      <c r="L15" s="14"/>
      <c r="M15" s="14">
        <f t="shared" si="2"/>
        <v>0</v>
      </c>
      <c r="N15" s="14"/>
      <c r="O15" s="14">
        <f t="shared" si="3"/>
        <v>0</v>
      </c>
      <c r="P15" s="14"/>
      <c r="Q15" s="14">
        <f t="shared" si="4"/>
        <v>0</v>
      </c>
      <c r="R15" s="14"/>
      <c r="S15" s="14">
        <f t="shared" si="4"/>
        <v>0</v>
      </c>
      <c r="T15" s="14"/>
      <c r="U15" s="14">
        <f t="shared" ref="U15:W15" si="32">+T15*$F15</f>
        <v>0</v>
      </c>
      <c r="V15" s="14"/>
      <c r="W15" s="14">
        <f t="shared" si="32"/>
        <v>0</v>
      </c>
      <c r="X15" s="14"/>
      <c r="Y15" s="14">
        <f t="shared" ref="Y15:AA15" si="33">+X15*$F15</f>
        <v>0</v>
      </c>
      <c r="Z15" s="14"/>
      <c r="AA15" s="14">
        <f t="shared" si="33"/>
        <v>0</v>
      </c>
      <c r="AB15" s="14"/>
      <c r="AC15" s="14">
        <f t="shared" ref="AC15:AE15" si="34">+AB15*$F15</f>
        <v>0</v>
      </c>
      <c r="AD15" s="14"/>
      <c r="AE15" s="14">
        <f t="shared" si="34"/>
        <v>0</v>
      </c>
      <c r="AF15" s="14"/>
      <c r="AG15" s="14">
        <f t="shared" ref="AG15:AI15" si="35">+AF15*$F15</f>
        <v>0</v>
      </c>
      <c r="AH15" s="14"/>
      <c r="AI15" s="14">
        <f t="shared" si="35"/>
        <v>0</v>
      </c>
      <c r="AJ15" s="14"/>
      <c r="AK15" s="14">
        <f t="shared" ref="AK15" si="36">+AJ15*$F15</f>
        <v>0</v>
      </c>
      <c r="AL15" s="14"/>
      <c r="AM15" s="92">
        <f t="shared" si="10"/>
        <v>0</v>
      </c>
      <c r="AN15" s="14">
        <f t="shared" si="16"/>
        <v>0</v>
      </c>
    </row>
    <row r="16" spans="1:40" ht="25.5" customHeight="1" x14ac:dyDescent="0.25">
      <c r="A16" s="6" t="s">
        <v>42</v>
      </c>
      <c r="B16" s="7" t="s">
        <v>43</v>
      </c>
      <c r="C16" s="41" t="s">
        <v>5</v>
      </c>
      <c r="D16" s="31">
        <v>340000</v>
      </c>
      <c r="E16" s="99">
        <f>+D16*14.76%</f>
        <v>50184</v>
      </c>
      <c r="F16" s="59">
        <f>+D16+E16</f>
        <v>390184</v>
      </c>
      <c r="G16" s="59">
        <v>30.6</v>
      </c>
      <c r="H16" s="14">
        <f t="shared" ref="H16:H22" si="37">+D16*G16</f>
        <v>10404000</v>
      </c>
      <c r="I16" s="99">
        <f>+F16*G16</f>
        <v>11939630.4</v>
      </c>
      <c r="J16" s="62"/>
      <c r="K16" s="14">
        <f t="shared" si="1"/>
        <v>0</v>
      </c>
      <c r="L16" s="14">
        <v>10.7</v>
      </c>
      <c r="M16" s="14">
        <f>+L16*F16</f>
        <v>4174968.8</v>
      </c>
      <c r="N16" s="14"/>
      <c r="O16" s="14">
        <f t="shared" si="3"/>
        <v>0</v>
      </c>
      <c r="P16" s="14"/>
      <c r="Q16" s="14">
        <f t="shared" si="4"/>
        <v>0</v>
      </c>
      <c r="R16" s="14">
        <v>15.94</v>
      </c>
      <c r="S16" s="14">
        <f t="shared" si="4"/>
        <v>6219532.96</v>
      </c>
      <c r="T16" s="14"/>
      <c r="U16" s="14">
        <f t="shared" ref="U16:W16" si="38">+T16*$F16</f>
        <v>0</v>
      </c>
      <c r="V16" s="14"/>
      <c r="W16" s="14">
        <f t="shared" si="38"/>
        <v>0</v>
      </c>
      <c r="X16" s="14">
        <v>3.96</v>
      </c>
      <c r="Y16" s="14">
        <f t="shared" ref="Y16:AA16" si="39">+X16*$F16</f>
        <v>1545128.64</v>
      </c>
      <c r="Z16" s="14"/>
      <c r="AA16" s="14">
        <f t="shared" si="39"/>
        <v>0</v>
      </c>
      <c r="AB16" s="14"/>
      <c r="AC16" s="14">
        <f t="shared" ref="AC16:AE16" si="40">+AB16*$F16</f>
        <v>0</v>
      </c>
      <c r="AD16" s="14"/>
      <c r="AE16" s="14">
        <f t="shared" si="40"/>
        <v>0</v>
      </c>
      <c r="AF16" s="14"/>
      <c r="AG16" s="14">
        <f t="shared" ref="AG16:AI16" si="41">+AF16*$F16</f>
        <v>0</v>
      </c>
      <c r="AH16" s="14"/>
      <c r="AI16" s="14">
        <f t="shared" si="41"/>
        <v>0</v>
      </c>
      <c r="AJ16" s="14"/>
      <c r="AK16" s="14">
        <f t="shared" ref="AK16" si="42">+AJ16*$F16</f>
        <v>0</v>
      </c>
      <c r="AL16" s="14"/>
      <c r="AM16" s="92">
        <f t="shared" si="10"/>
        <v>30.6</v>
      </c>
      <c r="AN16" s="14">
        <f t="shared" si="16"/>
        <v>11939630.4</v>
      </c>
    </row>
    <row r="17" spans="1:40" ht="20" x14ac:dyDescent="0.25">
      <c r="A17" s="6" t="s">
        <v>44</v>
      </c>
      <c r="B17" s="7" t="s">
        <v>45</v>
      </c>
      <c r="C17" s="41" t="s">
        <v>4</v>
      </c>
      <c r="D17" s="31">
        <v>180000</v>
      </c>
      <c r="E17" s="99">
        <f t="shared" ref="E17:E22" si="43">+D17*14.76%</f>
        <v>26568</v>
      </c>
      <c r="F17" s="59">
        <f t="shared" ref="F17:F22" si="44">+D17+E17</f>
        <v>206568</v>
      </c>
      <c r="G17" s="59">
        <v>393.26</v>
      </c>
      <c r="H17" s="14">
        <f t="shared" si="37"/>
        <v>70786800</v>
      </c>
      <c r="I17" s="99">
        <f t="shared" ref="I17:I22" si="45">+F17*G17</f>
        <v>81234931.679999992</v>
      </c>
      <c r="J17" s="62"/>
      <c r="K17" s="14">
        <f t="shared" si="1"/>
        <v>0</v>
      </c>
      <c r="L17" s="14"/>
      <c r="M17" s="14">
        <f t="shared" ref="M17:M80" si="46">+L17*F17</f>
        <v>0</v>
      </c>
      <c r="N17" s="14">
        <v>230</v>
      </c>
      <c r="O17" s="14">
        <f t="shared" si="3"/>
        <v>47510640</v>
      </c>
      <c r="P17" s="14">
        <v>130.56</v>
      </c>
      <c r="Q17" s="14">
        <f t="shared" si="4"/>
        <v>26969518.080000002</v>
      </c>
      <c r="R17" s="14">
        <v>32.700000000000003</v>
      </c>
      <c r="S17" s="14">
        <f t="shared" si="4"/>
        <v>6754773.6000000006</v>
      </c>
      <c r="T17" s="14"/>
      <c r="U17" s="14">
        <f t="shared" ref="U17:W17" si="47">+T17*$F17</f>
        <v>0</v>
      </c>
      <c r="V17" s="14"/>
      <c r="W17" s="14">
        <f t="shared" si="47"/>
        <v>0</v>
      </c>
      <c r="X17" s="14"/>
      <c r="Y17" s="14">
        <f t="shared" ref="Y17:AA17" si="48">+X17*$F17</f>
        <v>0</v>
      </c>
      <c r="Z17" s="14"/>
      <c r="AA17" s="14">
        <f t="shared" si="48"/>
        <v>0</v>
      </c>
      <c r="AB17" s="14"/>
      <c r="AC17" s="14">
        <f t="shared" ref="AC17:AE17" si="49">+AB17*$F17</f>
        <v>0</v>
      </c>
      <c r="AD17" s="14"/>
      <c r="AE17" s="14">
        <f t="shared" si="49"/>
        <v>0</v>
      </c>
      <c r="AF17" s="14"/>
      <c r="AG17" s="14">
        <f t="shared" ref="AG17:AI17" si="50">+AF17*$F17</f>
        <v>0</v>
      </c>
      <c r="AH17" s="14"/>
      <c r="AI17" s="14">
        <f t="shared" si="50"/>
        <v>0</v>
      </c>
      <c r="AJ17" s="14"/>
      <c r="AK17" s="14">
        <f t="shared" ref="AK17" si="51">+AJ17*$F17</f>
        <v>0</v>
      </c>
      <c r="AL17" s="14"/>
      <c r="AM17" s="92">
        <f t="shared" si="10"/>
        <v>393.26</v>
      </c>
      <c r="AN17" s="14">
        <f t="shared" si="16"/>
        <v>81234931.679999992</v>
      </c>
    </row>
    <row r="18" spans="1:40" x14ac:dyDescent="0.25">
      <c r="A18" s="6" t="s">
        <v>46</v>
      </c>
      <c r="B18" s="7" t="s">
        <v>47</v>
      </c>
      <c r="C18" s="41" t="s">
        <v>5</v>
      </c>
      <c r="D18" s="31">
        <v>353344.8</v>
      </c>
      <c r="E18" s="99">
        <f t="shared" si="43"/>
        <v>52153.692479999998</v>
      </c>
      <c r="F18" s="59">
        <f t="shared" si="44"/>
        <v>405498.49248000002</v>
      </c>
      <c r="G18" s="59">
        <v>74.44</v>
      </c>
      <c r="H18" s="14">
        <f t="shared" si="37"/>
        <v>26302986.911999997</v>
      </c>
      <c r="I18" s="99">
        <f t="shared" si="45"/>
        <v>30185307.780211199</v>
      </c>
      <c r="J18" s="90"/>
      <c r="K18" s="14">
        <f t="shared" si="1"/>
        <v>0</v>
      </c>
      <c r="L18" s="17"/>
      <c r="M18" s="14">
        <f t="shared" si="46"/>
        <v>0</v>
      </c>
      <c r="N18" s="17"/>
      <c r="O18" s="14">
        <f t="shared" si="3"/>
        <v>0</v>
      </c>
      <c r="P18" s="17"/>
      <c r="Q18" s="14">
        <f t="shared" si="4"/>
        <v>0</v>
      </c>
      <c r="R18" s="17">
        <v>38.97</v>
      </c>
      <c r="S18" s="14">
        <f t="shared" si="4"/>
        <v>15802276.2519456</v>
      </c>
      <c r="T18" s="17">
        <v>2.2999999999999998</v>
      </c>
      <c r="U18" s="14">
        <f t="shared" ref="U18:W18" si="52">+T18*$F18</f>
        <v>932646.53270400001</v>
      </c>
      <c r="V18" s="17">
        <v>11.29</v>
      </c>
      <c r="W18" s="14">
        <f t="shared" si="52"/>
        <v>4578077.9800992003</v>
      </c>
      <c r="X18" s="17">
        <v>3.5</v>
      </c>
      <c r="Y18" s="14">
        <f t="shared" ref="Y18:AA18" si="53">+X18*$F18</f>
        <v>1419244.7236800001</v>
      </c>
      <c r="Z18" s="17">
        <v>7.39</v>
      </c>
      <c r="AA18" s="14">
        <f t="shared" si="53"/>
        <v>2996633.8594272002</v>
      </c>
      <c r="AB18" s="17">
        <v>10.99</v>
      </c>
      <c r="AC18" s="14">
        <f t="shared" ref="AC18:AE18" si="54">+AB18*$F18</f>
        <v>4456428.4323551999</v>
      </c>
      <c r="AD18" s="17"/>
      <c r="AE18" s="14">
        <f t="shared" si="54"/>
        <v>0</v>
      </c>
      <c r="AF18" s="17"/>
      <c r="AG18" s="14">
        <f t="shared" ref="AG18:AI18" si="55">+AF18*$F18</f>
        <v>0</v>
      </c>
      <c r="AH18" s="17"/>
      <c r="AI18" s="14">
        <f t="shared" si="55"/>
        <v>0</v>
      </c>
      <c r="AJ18" s="17"/>
      <c r="AK18" s="14">
        <f t="shared" ref="AK18" si="56">+AJ18*$F18</f>
        <v>0</v>
      </c>
      <c r="AL18" s="14"/>
      <c r="AM18" s="92">
        <f t="shared" si="10"/>
        <v>74.44</v>
      </c>
      <c r="AN18" s="14">
        <f t="shared" si="16"/>
        <v>30185307.780211199</v>
      </c>
    </row>
    <row r="19" spans="1:40" x14ac:dyDescent="0.25">
      <c r="A19" s="6" t="s">
        <v>48</v>
      </c>
      <c r="B19" s="7" t="s">
        <v>49</v>
      </c>
      <c r="C19" s="41" t="s">
        <v>5</v>
      </c>
      <c r="D19" s="31">
        <v>800000</v>
      </c>
      <c r="E19" s="99">
        <f t="shared" si="43"/>
        <v>118080</v>
      </c>
      <c r="F19" s="59">
        <f t="shared" si="44"/>
        <v>918080</v>
      </c>
      <c r="G19" s="59">
        <v>5.5</v>
      </c>
      <c r="H19" s="14">
        <f t="shared" si="37"/>
        <v>4400000</v>
      </c>
      <c r="I19" s="99">
        <f t="shared" si="45"/>
        <v>5049440</v>
      </c>
      <c r="J19" s="62"/>
      <c r="K19" s="14">
        <f t="shared" si="1"/>
        <v>0</v>
      </c>
      <c r="L19" s="14"/>
      <c r="M19" s="14">
        <f t="shared" si="46"/>
        <v>0</v>
      </c>
      <c r="N19" s="14"/>
      <c r="O19" s="14">
        <f t="shared" si="3"/>
        <v>0</v>
      </c>
      <c r="P19" s="14"/>
      <c r="Q19" s="14">
        <f t="shared" si="4"/>
        <v>0</v>
      </c>
      <c r="R19" s="14">
        <v>5.5</v>
      </c>
      <c r="S19" s="14">
        <f t="shared" si="4"/>
        <v>5049440</v>
      </c>
      <c r="T19" s="14"/>
      <c r="U19" s="14">
        <f t="shared" ref="U19:W19" si="57">+T19*$F19</f>
        <v>0</v>
      </c>
      <c r="V19" s="14"/>
      <c r="W19" s="14">
        <f t="shared" si="57"/>
        <v>0</v>
      </c>
      <c r="X19" s="14"/>
      <c r="Y19" s="14">
        <f t="shared" ref="Y19:AA19" si="58">+X19*$F19</f>
        <v>0</v>
      </c>
      <c r="Z19" s="14"/>
      <c r="AA19" s="14">
        <f t="shared" si="58"/>
        <v>0</v>
      </c>
      <c r="AB19" s="14"/>
      <c r="AC19" s="14">
        <f t="shared" ref="AC19:AE19" si="59">+AB19*$F19</f>
        <v>0</v>
      </c>
      <c r="AD19" s="14"/>
      <c r="AE19" s="14">
        <f t="shared" si="59"/>
        <v>0</v>
      </c>
      <c r="AF19" s="14"/>
      <c r="AG19" s="14">
        <f t="shared" ref="AG19:AI19" si="60">+AF19*$F19</f>
        <v>0</v>
      </c>
      <c r="AH19" s="14"/>
      <c r="AI19" s="14">
        <f t="shared" si="60"/>
        <v>0</v>
      </c>
      <c r="AJ19" s="14"/>
      <c r="AK19" s="14">
        <f t="shared" ref="AK19" si="61">+AJ19*$F19</f>
        <v>0</v>
      </c>
      <c r="AL19" s="14"/>
      <c r="AM19" s="92">
        <f t="shared" si="10"/>
        <v>5.5</v>
      </c>
      <c r="AN19" s="14">
        <f t="shared" si="16"/>
        <v>5049440</v>
      </c>
    </row>
    <row r="20" spans="1:40" ht="20" x14ac:dyDescent="0.25">
      <c r="A20" s="6" t="s">
        <v>50</v>
      </c>
      <c r="B20" s="7" t="s">
        <v>51</v>
      </c>
      <c r="C20" s="41" t="s">
        <v>4</v>
      </c>
      <c r="D20" s="31">
        <v>28024.83</v>
      </c>
      <c r="E20" s="99">
        <f t="shared" si="43"/>
        <v>4136.4649080000008</v>
      </c>
      <c r="F20" s="59">
        <f t="shared" si="44"/>
        <v>32161.294908000003</v>
      </c>
      <c r="G20" s="59">
        <v>13.69</v>
      </c>
      <c r="H20" s="14">
        <f t="shared" si="37"/>
        <v>383659.9227</v>
      </c>
      <c r="I20" s="99">
        <f t="shared" si="45"/>
        <v>440288.12729052006</v>
      </c>
      <c r="J20" s="62"/>
      <c r="K20" s="14">
        <f t="shared" si="1"/>
        <v>0</v>
      </c>
      <c r="L20" s="14"/>
      <c r="M20" s="14">
        <f t="shared" si="46"/>
        <v>0</v>
      </c>
      <c r="N20" s="14"/>
      <c r="O20" s="14">
        <f t="shared" si="3"/>
        <v>0</v>
      </c>
      <c r="P20" s="14"/>
      <c r="Q20" s="14">
        <f t="shared" si="4"/>
        <v>0</v>
      </c>
      <c r="R20" s="14">
        <v>13.49</v>
      </c>
      <c r="S20" s="14">
        <f t="shared" si="4"/>
        <v>433855.86830892006</v>
      </c>
      <c r="T20" s="14"/>
      <c r="U20" s="14">
        <f t="shared" ref="U20:W20" si="62">+T20*$F20</f>
        <v>0</v>
      </c>
      <c r="V20" s="14"/>
      <c r="W20" s="14">
        <f t="shared" si="62"/>
        <v>0</v>
      </c>
      <c r="X20" s="14"/>
      <c r="Y20" s="14">
        <f t="shared" ref="Y20:AA20" si="63">+X20*$F20</f>
        <v>0</v>
      </c>
      <c r="Z20" s="14"/>
      <c r="AA20" s="14">
        <f t="shared" si="63"/>
        <v>0</v>
      </c>
      <c r="AB20" s="14"/>
      <c r="AC20" s="14">
        <f t="shared" ref="AC20:AE20" si="64">+AB20*$F20</f>
        <v>0</v>
      </c>
      <c r="AD20" s="14"/>
      <c r="AE20" s="14">
        <f t="shared" si="64"/>
        <v>0</v>
      </c>
      <c r="AF20" s="14"/>
      <c r="AG20" s="14">
        <f t="shared" ref="AG20:AI20" si="65">+AF20*$F20</f>
        <v>0</v>
      </c>
      <c r="AH20" s="14"/>
      <c r="AI20" s="14">
        <f t="shared" si="65"/>
        <v>0</v>
      </c>
      <c r="AJ20" s="14"/>
      <c r="AK20" s="14">
        <f t="shared" ref="AK20" si="66">+AJ20*$F20</f>
        <v>0</v>
      </c>
      <c r="AL20" s="14"/>
      <c r="AM20" s="92">
        <f t="shared" si="10"/>
        <v>13.49</v>
      </c>
      <c r="AN20" s="14">
        <f t="shared" si="16"/>
        <v>433855.86830892006</v>
      </c>
    </row>
    <row r="21" spans="1:40" x14ac:dyDescent="0.25">
      <c r="A21" s="6" t="s">
        <v>52</v>
      </c>
      <c r="B21" s="7" t="s">
        <v>53</v>
      </c>
      <c r="C21" s="41" t="s">
        <v>40</v>
      </c>
      <c r="D21" s="31">
        <v>576.98</v>
      </c>
      <c r="E21" s="99">
        <f t="shared" si="43"/>
        <v>85.162248000000005</v>
      </c>
      <c r="F21" s="59">
        <f t="shared" si="44"/>
        <v>662.142248</v>
      </c>
      <c r="G21" s="59">
        <v>20663.400000000001</v>
      </c>
      <c r="H21" s="14">
        <f t="shared" si="37"/>
        <v>11922368.532000002</v>
      </c>
      <c r="I21" s="99">
        <f t="shared" si="45"/>
        <v>13682110.127323201</v>
      </c>
      <c r="J21" s="62"/>
      <c r="K21" s="14">
        <f t="shared" si="1"/>
        <v>0</v>
      </c>
      <c r="L21" s="14">
        <v>6194.33</v>
      </c>
      <c r="M21" s="14">
        <f t="shared" si="46"/>
        <v>4101527.5910538398</v>
      </c>
      <c r="N21" s="14"/>
      <c r="O21" s="14">
        <f t="shared" si="3"/>
        <v>0</v>
      </c>
      <c r="P21" s="14">
        <v>3497</v>
      </c>
      <c r="Q21" s="14">
        <f t="shared" si="4"/>
        <v>2315511.4412560002</v>
      </c>
      <c r="R21" s="14">
        <v>3588.39</v>
      </c>
      <c r="S21" s="14">
        <f t="shared" si="4"/>
        <v>2376024.6213007197</v>
      </c>
      <c r="T21" s="14"/>
      <c r="U21" s="14">
        <f t="shared" ref="U21:W21" si="67">+T21*$F21</f>
        <v>0</v>
      </c>
      <c r="V21" s="14"/>
      <c r="W21" s="14">
        <f t="shared" si="67"/>
        <v>0</v>
      </c>
      <c r="X21" s="14"/>
      <c r="Y21" s="14">
        <f t="shared" ref="Y21:AA21" si="68">+X21*$F21</f>
        <v>0</v>
      </c>
      <c r="Z21" s="14">
        <v>2146.1</v>
      </c>
      <c r="AA21" s="14">
        <f t="shared" si="68"/>
        <v>1421023.4784327999</v>
      </c>
      <c r="AB21" s="14">
        <v>453.08</v>
      </c>
      <c r="AC21" s="14">
        <f t="shared" ref="AC21:AE21" si="69">+AB21*$F21</f>
        <v>300003.40972384001</v>
      </c>
      <c r="AD21" s="14"/>
      <c r="AE21" s="14">
        <f t="shared" si="69"/>
        <v>0</v>
      </c>
      <c r="AF21" s="14">
        <v>1024</v>
      </c>
      <c r="AG21" s="14">
        <f t="shared" ref="AG21:AI21" si="70">+AF21*$F21</f>
        <v>678033.66195199999</v>
      </c>
      <c r="AH21" s="14"/>
      <c r="AI21" s="14">
        <f t="shared" si="70"/>
        <v>0</v>
      </c>
      <c r="AJ21" s="14"/>
      <c r="AK21" s="14">
        <f t="shared" ref="AK21" si="71">+AJ21*$F21</f>
        <v>0</v>
      </c>
      <c r="AL21" s="14"/>
      <c r="AM21" s="92">
        <f t="shared" si="10"/>
        <v>16902.900000000001</v>
      </c>
      <c r="AN21" s="14">
        <f t="shared" si="16"/>
        <v>11192124.203719201</v>
      </c>
    </row>
    <row r="22" spans="1:40" x14ac:dyDescent="0.25">
      <c r="A22" s="6" t="s">
        <v>54</v>
      </c>
      <c r="B22" s="7" t="s">
        <v>55</v>
      </c>
      <c r="C22" s="41" t="s">
        <v>40</v>
      </c>
      <c r="D22" s="31">
        <v>637.09</v>
      </c>
      <c r="E22" s="99">
        <f t="shared" si="43"/>
        <v>94.034484000000006</v>
      </c>
      <c r="F22" s="59">
        <f t="shared" si="44"/>
        <v>731.12448400000005</v>
      </c>
      <c r="G22" s="59">
        <v>1679.58</v>
      </c>
      <c r="H22" s="14">
        <f t="shared" si="37"/>
        <v>1070043.6222000001</v>
      </c>
      <c r="I22" s="99">
        <f t="shared" si="45"/>
        <v>1227982.06083672</v>
      </c>
      <c r="J22" s="62"/>
      <c r="K22" s="14">
        <f t="shared" si="1"/>
        <v>0</v>
      </c>
      <c r="L22" s="14"/>
      <c r="M22" s="14">
        <f t="shared" si="46"/>
        <v>0</v>
      </c>
      <c r="N22" s="14"/>
      <c r="O22" s="14">
        <f t="shared" si="3"/>
        <v>0</v>
      </c>
      <c r="P22" s="14">
        <v>988</v>
      </c>
      <c r="Q22" s="14">
        <f t="shared" si="4"/>
        <v>722350.99019200006</v>
      </c>
      <c r="R22" s="14">
        <v>409.57</v>
      </c>
      <c r="S22" s="14">
        <f t="shared" si="4"/>
        <v>299446.65491188003</v>
      </c>
      <c r="T22" s="14"/>
      <c r="U22" s="14">
        <f t="shared" ref="U22:W22" si="72">+T22*$F22</f>
        <v>0</v>
      </c>
      <c r="V22" s="14"/>
      <c r="W22" s="14">
        <f t="shared" si="72"/>
        <v>0</v>
      </c>
      <c r="X22" s="14"/>
      <c r="Y22" s="14">
        <f t="shared" ref="Y22:AA22" si="73">+X22*$F22</f>
        <v>0</v>
      </c>
      <c r="Z22" s="14"/>
      <c r="AA22" s="14">
        <f t="shared" si="73"/>
        <v>0</v>
      </c>
      <c r="AB22" s="14"/>
      <c r="AC22" s="14">
        <f t="shared" ref="AC22:AE22" si="74">+AB22*$F22</f>
        <v>0</v>
      </c>
      <c r="AD22" s="14"/>
      <c r="AE22" s="14">
        <f t="shared" si="74"/>
        <v>0</v>
      </c>
      <c r="AF22" s="14">
        <v>241.45</v>
      </c>
      <c r="AG22" s="14">
        <f t="shared" ref="AG22:AI22" si="75">+AF22*$F22</f>
        <v>176530.0066618</v>
      </c>
      <c r="AH22" s="14"/>
      <c r="AI22" s="14">
        <f t="shared" si="75"/>
        <v>0</v>
      </c>
      <c r="AJ22" s="14"/>
      <c r="AK22" s="14">
        <f t="shared" ref="AK22" si="76">+AJ22*$F22</f>
        <v>0</v>
      </c>
      <c r="AL22" s="14"/>
      <c r="AM22" s="92">
        <f t="shared" si="10"/>
        <v>1639.02</v>
      </c>
      <c r="AN22" s="14">
        <f t="shared" si="16"/>
        <v>1198327.6517656802</v>
      </c>
    </row>
    <row r="23" spans="1:40" ht="11.5" customHeight="1" x14ac:dyDescent="0.25">
      <c r="A23" s="260" t="s">
        <v>56</v>
      </c>
      <c r="B23" s="261"/>
      <c r="C23" s="42"/>
      <c r="D23" s="32"/>
      <c r="E23" s="90"/>
      <c r="F23" s="66"/>
      <c r="G23" s="18"/>
      <c r="H23" s="33"/>
      <c r="I23" s="90"/>
      <c r="J23" s="62"/>
      <c r="K23" s="14">
        <f t="shared" si="1"/>
        <v>0</v>
      </c>
      <c r="L23" s="14"/>
      <c r="M23" s="14">
        <f t="shared" si="46"/>
        <v>0</v>
      </c>
      <c r="N23" s="14"/>
      <c r="O23" s="14">
        <f t="shared" si="3"/>
        <v>0</v>
      </c>
      <c r="P23" s="14"/>
      <c r="Q23" s="14">
        <f t="shared" si="4"/>
        <v>0</v>
      </c>
      <c r="R23" s="14"/>
      <c r="S23" s="14">
        <f t="shared" si="4"/>
        <v>0</v>
      </c>
      <c r="T23" s="14"/>
      <c r="U23" s="14">
        <f t="shared" ref="U23:W23" si="77">+T23*$F23</f>
        <v>0</v>
      </c>
      <c r="V23" s="14"/>
      <c r="W23" s="14">
        <f t="shared" si="77"/>
        <v>0</v>
      </c>
      <c r="X23" s="14"/>
      <c r="Y23" s="14">
        <f t="shared" ref="Y23:AA23" si="78">+X23*$F23</f>
        <v>0</v>
      </c>
      <c r="Z23" s="14"/>
      <c r="AA23" s="14">
        <f t="shared" si="78"/>
        <v>0</v>
      </c>
      <c r="AB23" s="14"/>
      <c r="AC23" s="14">
        <f t="shared" ref="AC23:AE23" si="79">+AB23*$F23</f>
        <v>0</v>
      </c>
      <c r="AD23" s="14"/>
      <c r="AE23" s="14">
        <f t="shared" si="79"/>
        <v>0</v>
      </c>
      <c r="AF23" s="14"/>
      <c r="AG23" s="14">
        <f t="shared" ref="AG23:AI23" si="80">+AF23*$F23</f>
        <v>0</v>
      </c>
      <c r="AH23" s="14"/>
      <c r="AI23" s="14">
        <f t="shared" si="80"/>
        <v>0</v>
      </c>
      <c r="AJ23" s="14"/>
      <c r="AK23" s="14">
        <f t="shared" ref="AK23" si="81">+AJ23*$F23</f>
        <v>0</v>
      </c>
      <c r="AL23" s="14"/>
      <c r="AM23" s="92">
        <f t="shared" si="10"/>
        <v>0</v>
      </c>
      <c r="AN23" s="14">
        <f t="shared" si="16"/>
        <v>0</v>
      </c>
    </row>
    <row r="24" spans="1:40" ht="20" x14ac:dyDescent="0.25">
      <c r="A24" s="6">
        <v>4.0010000000000003</v>
      </c>
      <c r="B24" s="7" t="s">
        <v>57</v>
      </c>
      <c r="C24" s="41" t="s">
        <v>4</v>
      </c>
      <c r="D24" s="31">
        <v>40000</v>
      </c>
      <c r="E24" s="99">
        <f>+D24*14.76%</f>
        <v>5904</v>
      </c>
      <c r="F24" s="59">
        <f>+D24+E24</f>
        <v>45904</v>
      </c>
      <c r="G24" s="59">
        <v>531.32000000000005</v>
      </c>
      <c r="H24" s="14">
        <f t="shared" ref="H24:H39" si="82">+D24*G24</f>
        <v>21252800.000000004</v>
      </c>
      <c r="I24" s="99">
        <f>+F24*G24</f>
        <v>24389713.280000001</v>
      </c>
      <c r="J24" s="62"/>
      <c r="K24" s="14">
        <f t="shared" si="1"/>
        <v>0</v>
      </c>
      <c r="L24" s="14"/>
      <c r="M24" s="14">
        <f t="shared" si="46"/>
        <v>0</v>
      </c>
      <c r="N24" s="14"/>
      <c r="O24" s="14">
        <f t="shared" si="3"/>
        <v>0</v>
      </c>
      <c r="P24" s="14"/>
      <c r="Q24" s="14">
        <f t="shared" si="4"/>
        <v>0</v>
      </c>
      <c r="R24" s="14"/>
      <c r="S24" s="14">
        <f t="shared" si="4"/>
        <v>0</v>
      </c>
      <c r="T24" s="14">
        <v>190.68</v>
      </c>
      <c r="U24" s="14">
        <f t="shared" ref="U24:W24" si="83">+T24*$F24</f>
        <v>8752974.7200000007</v>
      </c>
      <c r="V24" s="14">
        <v>142.33000000000001</v>
      </c>
      <c r="W24" s="14">
        <f t="shared" si="83"/>
        <v>6533516.3200000003</v>
      </c>
      <c r="X24" s="14">
        <v>98.7</v>
      </c>
      <c r="Y24" s="14">
        <f t="shared" ref="Y24:AA24" si="84">+X24*$F24</f>
        <v>4530724.8</v>
      </c>
      <c r="Z24" s="14"/>
      <c r="AA24" s="14">
        <f t="shared" si="84"/>
        <v>0</v>
      </c>
      <c r="AB24" s="14"/>
      <c r="AC24" s="14">
        <f t="shared" ref="AC24:AE24" si="85">+AB24*$F24</f>
        <v>0</v>
      </c>
      <c r="AD24" s="14"/>
      <c r="AE24" s="14">
        <f t="shared" si="85"/>
        <v>0</v>
      </c>
      <c r="AF24" s="14">
        <v>99.61</v>
      </c>
      <c r="AG24" s="14">
        <f t="shared" ref="AG24:AI24" si="86">+AF24*$F24</f>
        <v>4572497.4400000004</v>
      </c>
      <c r="AH24" s="14"/>
      <c r="AI24" s="14">
        <f t="shared" si="86"/>
        <v>0</v>
      </c>
      <c r="AJ24" s="14"/>
      <c r="AK24" s="14">
        <f t="shared" ref="AK24" si="87">+AJ24*$F24</f>
        <v>0</v>
      </c>
      <c r="AL24" s="14"/>
      <c r="AM24" s="92">
        <f t="shared" si="10"/>
        <v>531.31999999999994</v>
      </c>
      <c r="AN24" s="14">
        <f t="shared" si="16"/>
        <v>24389713.279999997</v>
      </c>
    </row>
    <row r="25" spans="1:40" ht="30" x14ac:dyDescent="0.25">
      <c r="A25" s="6">
        <v>4.0019999999999998</v>
      </c>
      <c r="B25" s="7" t="s">
        <v>58</v>
      </c>
      <c r="C25" s="41" t="s">
        <v>22</v>
      </c>
      <c r="D25" s="31">
        <v>30373.21</v>
      </c>
      <c r="E25" s="99">
        <f t="shared" ref="E25:E89" si="88">+D25*14.76%</f>
        <v>4483.0857960000003</v>
      </c>
      <c r="F25" s="59">
        <f t="shared" ref="F25:F89" si="89">+D25+E25</f>
        <v>34856.295795999999</v>
      </c>
      <c r="G25" s="59">
        <v>295.76</v>
      </c>
      <c r="H25" s="14">
        <f t="shared" si="82"/>
        <v>8983180.5895999987</v>
      </c>
      <c r="I25" s="99">
        <f t="shared" ref="I25:I39" si="90">+F25*G25</f>
        <v>10309098.04462496</v>
      </c>
      <c r="J25" s="90"/>
      <c r="K25" s="14">
        <f t="shared" si="1"/>
        <v>0</v>
      </c>
      <c r="L25" s="17"/>
      <c r="M25" s="14">
        <f t="shared" si="46"/>
        <v>0</v>
      </c>
      <c r="N25" s="17"/>
      <c r="O25" s="14">
        <f t="shared" si="3"/>
        <v>0</v>
      </c>
      <c r="P25" s="17"/>
      <c r="Q25" s="14">
        <f t="shared" si="4"/>
        <v>0</v>
      </c>
      <c r="R25" s="17"/>
      <c r="S25" s="14">
        <f t="shared" si="4"/>
        <v>0</v>
      </c>
      <c r="T25" s="17">
        <v>98.53</v>
      </c>
      <c r="U25" s="14">
        <f t="shared" ref="U25:W25" si="91">+T25*$F25</f>
        <v>3434390.8247798798</v>
      </c>
      <c r="V25" s="17">
        <v>42.62</v>
      </c>
      <c r="W25" s="14">
        <f t="shared" si="91"/>
        <v>1485575.3268255198</v>
      </c>
      <c r="X25" s="17">
        <v>18.57</v>
      </c>
      <c r="Y25" s="14">
        <f t="shared" ref="Y25:AA25" si="92">+X25*$F25</f>
        <v>647281.41293172003</v>
      </c>
      <c r="Z25" s="17">
        <v>22.11</v>
      </c>
      <c r="AA25" s="14">
        <f t="shared" si="92"/>
        <v>770672.70004955993</v>
      </c>
      <c r="AB25" s="17"/>
      <c r="AC25" s="14">
        <f t="shared" ref="AC25:AE25" si="93">+AB25*$F25</f>
        <v>0</v>
      </c>
      <c r="AD25" s="17"/>
      <c r="AE25" s="14">
        <f t="shared" si="93"/>
        <v>0</v>
      </c>
      <c r="AF25" s="17"/>
      <c r="AG25" s="14">
        <f t="shared" ref="AG25:AI25" si="94">+AF25*$F25</f>
        <v>0</v>
      </c>
      <c r="AH25" s="17"/>
      <c r="AI25" s="14">
        <f t="shared" si="94"/>
        <v>0</v>
      </c>
      <c r="AJ25" s="17"/>
      <c r="AK25" s="14">
        <f t="shared" ref="AK25" si="95">+AJ25*$F25</f>
        <v>0</v>
      </c>
      <c r="AL25" s="14"/>
      <c r="AM25" s="92">
        <f t="shared" si="10"/>
        <v>181.82999999999998</v>
      </c>
      <c r="AN25" s="14">
        <f t="shared" si="16"/>
        <v>6337920.2645866796</v>
      </c>
    </row>
    <row r="26" spans="1:40" ht="20" x14ac:dyDescent="0.25">
      <c r="A26" s="6">
        <v>4.0030000000000001</v>
      </c>
      <c r="B26" s="7" t="s">
        <v>59</v>
      </c>
      <c r="C26" s="41" t="s">
        <v>22</v>
      </c>
      <c r="D26" s="31">
        <v>15481.37</v>
      </c>
      <c r="E26" s="99">
        <f t="shared" si="88"/>
        <v>2285.0502120000001</v>
      </c>
      <c r="F26" s="59">
        <f t="shared" si="89"/>
        <v>17766.420212000001</v>
      </c>
      <c r="G26" s="59">
        <v>608.20000000000005</v>
      </c>
      <c r="H26" s="14">
        <f t="shared" si="82"/>
        <v>9415769.2340000011</v>
      </c>
      <c r="I26" s="99">
        <f t="shared" si="90"/>
        <v>10805536.772938401</v>
      </c>
      <c r="J26" s="62"/>
      <c r="K26" s="14">
        <f t="shared" si="1"/>
        <v>0</v>
      </c>
      <c r="L26" s="14"/>
      <c r="M26" s="14">
        <f t="shared" si="46"/>
        <v>0</v>
      </c>
      <c r="N26" s="14"/>
      <c r="O26" s="14">
        <f t="shared" si="3"/>
        <v>0</v>
      </c>
      <c r="P26" s="14"/>
      <c r="Q26" s="14">
        <f t="shared" si="4"/>
        <v>0</v>
      </c>
      <c r="R26" s="14"/>
      <c r="S26" s="14">
        <f t="shared" si="4"/>
        <v>0</v>
      </c>
      <c r="T26" s="14">
        <v>142.19999999999999</v>
      </c>
      <c r="U26" s="14">
        <f t="shared" ref="U26:W26" si="96">+T26*$F26</f>
        <v>2526384.9541464001</v>
      </c>
      <c r="V26" s="14">
        <v>82.62</v>
      </c>
      <c r="W26" s="14">
        <f t="shared" si="96"/>
        <v>1467861.6379154401</v>
      </c>
      <c r="X26" s="14">
        <v>85</v>
      </c>
      <c r="Y26" s="14">
        <f t="shared" ref="Y26:AA26" si="97">+X26*$F26</f>
        <v>1510145.71802</v>
      </c>
      <c r="Z26" s="14">
        <v>96.8</v>
      </c>
      <c r="AA26" s="14">
        <f t="shared" si="97"/>
        <v>1719789.4765216</v>
      </c>
      <c r="AB26" s="14"/>
      <c r="AC26" s="14">
        <f t="shared" ref="AC26:AE26" si="98">+AB26*$F26</f>
        <v>0</v>
      </c>
      <c r="AD26" s="14"/>
      <c r="AE26" s="14">
        <f t="shared" si="98"/>
        <v>0</v>
      </c>
      <c r="AF26" s="14">
        <v>49.67</v>
      </c>
      <c r="AG26" s="14">
        <f t="shared" ref="AG26:AI26" si="99">+AF26*$F26</f>
        <v>882458.09193004004</v>
      </c>
      <c r="AH26" s="14"/>
      <c r="AI26" s="14">
        <f t="shared" si="99"/>
        <v>0</v>
      </c>
      <c r="AJ26" s="14"/>
      <c r="AK26" s="14">
        <f t="shared" ref="AK26" si="100">+AJ26*$F26</f>
        <v>0</v>
      </c>
      <c r="AL26" s="14"/>
      <c r="AM26" s="92">
        <f t="shared" si="10"/>
        <v>456.29</v>
      </c>
      <c r="AN26" s="14">
        <f t="shared" si="16"/>
        <v>8106639.8785334807</v>
      </c>
    </row>
    <row r="27" spans="1:40" ht="20" x14ac:dyDescent="0.25">
      <c r="A27" s="6">
        <v>4.0039999999999996</v>
      </c>
      <c r="B27" s="7" t="s">
        <v>60</v>
      </c>
      <c r="C27" s="41" t="s">
        <v>20</v>
      </c>
      <c r="D27" s="31">
        <v>8500</v>
      </c>
      <c r="E27" s="99">
        <f t="shared" si="88"/>
        <v>1254.6000000000001</v>
      </c>
      <c r="F27" s="59">
        <f t="shared" si="89"/>
        <v>9754.6</v>
      </c>
      <c r="G27" s="59">
        <v>440</v>
      </c>
      <c r="H27" s="14">
        <f t="shared" si="82"/>
        <v>3740000</v>
      </c>
      <c r="I27" s="99">
        <f t="shared" si="90"/>
        <v>4292024</v>
      </c>
      <c r="J27" s="62"/>
      <c r="K27" s="14">
        <f t="shared" si="1"/>
        <v>0</v>
      </c>
      <c r="L27" s="14"/>
      <c r="M27" s="14">
        <f t="shared" si="46"/>
        <v>0</v>
      </c>
      <c r="N27" s="14"/>
      <c r="O27" s="14">
        <f t="shared" si="3"/>
        <v>0</v>
      </c>
      <c r="P27" s="14"/>
      <c r="Q27" s="14">
        <f t="shared" si="4"/>
        <v>0</v>
      </c>
      <c r="R27" s="14"/>
      <c r="S27" s="14">
        <f t="shared" si="4"/>
        <v>0</v>
      </c>
      <c r="T27" s="14">
        <v>74</v>
      </c>
      <c r="U27" s="14">
        <f t="shared" ref="U27:W27" si="101">+T27*$F27</f>
        <v>721840.4</v>
      </c>
      <c r="V27" s="14">
        <v>89</v>
      </c>
      <c r="W27" s="14">
        <f t="shared" si="101"/>
        <v>868159.4</v>
      </c>
      <c r="X27" s="14">
        <v>43</v>
      </c>
      <c r="Y27" s="14">
        <f t="shared" ref="Y27:AA27" si="102">+X27*$F27</f>
        <v>419447.8</v>
      </c>
      <c r="Z27" s="14">
        <v>46</v>
      </c>
      <c r="AA27" s="14">
        <f t="shared" si="102"/>
        <v>448711.60000000003</v>
      </c>
      <c r="AB27" s="14"/>
      <c r="AC27" s="14">
        <f t="shared" ref="AC27:AE27" si="103">+AB27*$F27</f>
        <v>0</v>
      </c>
      <c r="AD27" s="14"/>
      <c r="AE27" s="14">
        <f t="shared" si="103"/>
        <v>0</v>
      </c>
      <c r="AF27" s="14">
        <v>43</v>
      </c>
      <c r="AG27" s="14">
        <f t="shared" ref="AG27:AI27" si="104">+AF27*$F27</f>
        <v>419447.8</v>
      </c>
      <c r="AH27" s="14">
        <v>10</v>
      </c>
      <c r="AI27" s="14">
        <f t="shared" si="104"/>
        <v>97546</v>
      </c>
      <c r="AJ27" s="14"/>
      <c r="AK27" s="14">
        <f t="shared" ref="AK27" si="105">+AJ27*$F27</f>
        <v>0</v>
      </c>
      <c r="AL27" s="14"/>
      <c r="AM27" s="92">
        <f t="shared" si="10"/>
        <v>305</v>
      </c>
      <c r="AN27" s="14">
        <f t="shared" si="16"/>
        <v>2975153</v>
      </c>
    </row>
    <row r="28" spans="1:40" ht="20" x14ac:dyDescent="0.25">
      <c r="A28" s="6">
        <v>4.0060000000000002</v>
      </c>
      <c r="B28" s="7" t="s">
        <v>61</v>
      </c>
      <c r="C28" s="41" t="s">
        <v>22</v>
      </c>
      <c r="D28" s="31">
        <v>16000</v>
      </c>
      <c r="E28" s="99">
        <f t="shared" si="88"/>
        <v>2361.6000000000004</v>
      </c>
      <c r="F28" s="59">
        <f t="shared" si="89"/>
        <v>18361.599999999999</v>
      </c>
      <c r="G28" s="59">
        <v>442.22</v>
      </c>
      <c r="H28" s="14">
        <f t="shared" si="82"/>
        <v>7075520</v>
      </c>
      <c r="I28" s="99">
        <f t="shared" si="90"/>
        <v>8119866.7519999994</v>
      </c>
      <c r="J28" s="90"/>
      <c r="K28" s="14">
        <f t="shared" si="1"/>
        <v>0</v>
      </c>
      <c r="M28" s="14">
        <f t="shared" si="46"/>
        <v>0</v>
      </c>
      <c r="O28" s="14">
        <f t="shared" si="3"/>
        <v>0</v>
      </c>
      <c r="Q28" s="14">
        <f t="shared" si="4"/>
        <v>0</v>
      </c>
      <c r="S28" s="14">
        <f t="shared" si="4"/>
        <v>0</v>
      </c>
      <c r="U28" s="14">
        <f t="shared" ref="U28:W28" si="106">+T28*$F28</f>
        <v>0</v>
      </c>
      <c r="V28" s="1">
        <v>115</v>
      </c>
      <c r="W28" s="14">
        <f t="shared" si="106"/>
        <v>2111584</v>
      </c>
      <c r="Y28" s="14">
        <f t="shared" ref="Y28:AA28" si="107">+X28*$F28</f>
        <v>0</v>
      </c>
      <c r="Z28" s="1">
        <v>161</v>
      </c>
      <c r="AA28" s="14">
        <f t="shared" si="107"/>
        <v>2956217.5999999996</v>
      </c>
      <c r="AB28" s="1">
        <v>55.68</v>
      </c>
      <c r="AC28" s="14">
        <f t="shared" ref="AC28:AE28" si="108">+AB28*$F28</f>
        <v>1022373.8879999999</v>
      </c>
      <c r="AE28" s="14">
        <f t="shared" si="108"/>
        <v>0</v>
      </c>
      <c r="AF28" s="1">
        <v>110.54</v>
      </c>
      <c r="AG28" s="14">
        <f t="shared" ref="AG28:AI28" si="109">+AF28*$F28</f>
        <v>2029691.264</v>
      </c>
      <c r="AI28" s="14">
        <f t="shared" si="109"/>
        <v>0</v>
      </c>
      <c r="AK28" s="14">
        <f t="shared" ref="AK28" si="110">+AJ28*$F28</f>
        <v>0</v>
      </c>
      <c r="AL28" s="14"/>
      <c r="AM28" s="92">
        <f t="shared" si="10"/>
        <v>442.22</v>
      </c>
      <c r="AN28" s="14">
        <f t="shared" si="16"/>
        <v>8119866.7519999994</v>
      </c>
    </row>
    <row r="29" spans="1:40" ht="20" x14ac:dyDescent="0.25">
      <c r="A29" s="6">
        <v>4.008</v>
      </c>
      <c r="B29" s="7" t="s">
        <v>62</v>
      </c>
      <c r="C29" s="41" t="s">
        <v>4</v>
      </c>
      <c r="D29" s="31">
        <v>42000</v>
      </c>
      <c r="E29" s="99">
        <f t="shared" si="88"/>
        <v>6199.2000000000007</v>
      </c>
      <c r="F29" s="59">
        <f t="shared" si="89"/>
        <v>48199.199999999997</v>
      </c>
      <c r="G29" s="59">
        <v>76.12</v>
      </c>
      <c r="H29" s="14">
        <f t="shared" si="82"/>
        <v>3197040</v>
      </c>
      <c r="I29" s="99">
        <f t="shared" si="90"/>
        <v>3668923.1039999998</v>
      </c>
      <c r="J29" s="62"/>
      <c r="K29" s="14">
        <f t="shared" si="1"/>
        <v>0</v>
      </c>
      <c r="M29" s="14">
        <f t="shared" si="46"/>
        <v>0</v>
      </c>
      <c r="O29" s="14">
        <f t="shared" si="3"/>
        <v>0</v>
      </c>
      <c r="Q29" s="14">
        <f t="shared" si="4"/>
        <v>0</v>
      </c>
      <c r="S29" s="14">
        <f t="shared" si="4"/>
        <v>0</v>
      </c>
      <c r="T29" s="1">
        <v>40.450000000000003</v>
      </c>
      <c r="U29" s="14">
        <f t="shared" ref="U29:W29" si="111">+T29*$F29</f>
        <v>1949657.6400000001</v>
      </c>
      <c r="W29" s="14">
        <f t="shared" si="111"/>
        <v>0</v>
      </c>
      <c r="Y29" s="14">
        <f t="shared" ref="Y29:AA29" si="112">+X29*$F29</f>
        <v>0</v>
      </c>
      <c r="AA29" s="14">
        <f t="shared" si="112"/>
        <v>0</v>
      </c>
      <c r="AC29" s="14">
        <f t="shared" ref="AC29:AE29" si="113">+AB29*$F29</f>
        <v>0</v>
      </c>
      <c r="AE29" s="14">
        <f t="shared" si="113"/>
        <v>0</v>
      </c>
      <c r="AG29" s="14">
        <f t="shared" ref="AG29:AI29" si="114">+AF29*$F29</f>
        <v>0</v>
      </c>
      <c r="AI29" s="14">
        <f t="shared" si="114"/>
        <v>0</v>
      </c>
      <c r="AK29" s="14">
        <f t="shared" ref="AK29" si="115">+AJ29*$F29</f>
        <v>0</v>
      </c>
      <c r="AL29" s="14"/>
      <c r="AM29" s="92">
        <f t="shared" si="10"/>
        <v>40.450000000000003</v>
      </c>
      <c r="AN29" s="14">
        <f t="shared" si="16"/>
        <v>1949657.6400000001</v>
      </c>
    </row>
    <row r="30" spans="1:40" ht="30" x14ac:dyDescent="0.25">
      <c r="A30" s="6">
        <v>4.0090000000000003</v>
      </c>
      <c r="B30" s="7" t="s">
        <v>63</v>
      </c>
      <c r="C30" s="41" t="s">
        <v>22</v>
      </c>
      <c r="D30" s="31">
        <v>32637.91</v>
      </c>
      <c r="E30" s="99">
        <f t="shared" si="88"/>
        <v>4817.3555160000005</v>
      </c>
      <c r="F30" s="59">
        <f t="shared" si="89"/>
        <v>37455.265515999999</v>
      </c>
      <c r="G30" s="59">
        <v>5.56</v>
      </c>
      <c r="H30" s="14">
        <f t="shared" si="82"/>
        <v>181466.77959999998</v>
      </c>
      <c r="I30" s="99">
        <f t="shared" si="90"/>
        <v>208251.27626895998</v>
      </c>
      <c r="J30" s="68"/>
      <c r="K30" s="14">
        <f t="shared" si="1"/>
        <v>0</v>
      </c>
      <c r="M30" s="14">
        <f t="shared" si="46"/>
        <v>0</v>
      </c>
      <c r="O30" s="14">
        <f t="shared" si="3"/>
        <v>0</v>
      </c>
      <c r="Q30" s="14">
        <f t="shared" si="4"/>
        <v>0</v>
      </c>
      <c r="S30" s="14">
        <f t="shared" si="4"/>
        <v>0</v>
      </c>
      <c r="T30" s="1">
        <v>3.12</v>
      </c>
      <c r="U30" s="14">
        <f t="shared" ref="U30:W30" si="116">+T30*$F30</f>
        <v>116860.42840992</v>
      </c>
      <c r="W30" s="14">
        <f t="shared" si="116"/>
        <v>0</v>
      </c>
      <c r="Y30" s="14">
        <f t="shared" ref="Y30:AA30" si="117">+X30*$F30</f>
        <v>0</v>
      </c>
      <c r="AA30" s="14">
        <f t="shared" si="117"/>
        <v>0</v>
      </c>
      <c r="AC30" s="14">
        <f t="shared" ref="AC30:AE30" si="118">+AB30*$F30</f>
        <v>0</v>
      </c>
      <c r="AE30" s="14">
        <f t="shared" si="118"/>
        <v>0</v>
      </c>
      <c r="AG30" s="14">
        <f t="shared" ref="AG30:AI30" si="119">+AF30*$F30</f>
        <v>0</v>
      </c>
      <c r="AI30" s="14">
        <f t="shared" si="119"/>
        <v>0</v>
      </c>
      <c r="AK30" s="14">
        <f t="shared" ref="AK30" si="120">+AJ30*$F30</f>
        <v>0</v>
      </c>
      <c r="AL30" s="14"/>
      <c r="AM30" s="92">
        <f t="shared" si="10"/>
        <v>3.12</v>
      </c>
      <c r="AN30" s="14">
        <f t="shared" si="16"/>
        <v>116860.42840992</v>
      </c>
    </row>
    <row r="31" spans="1:40" ht="30" x14ac:dyDescent="0.25">
      <c r="A31" s="6">
        <v>4.01</v>
      </c>
      <c r="B31" s="7" t="s">
        <v>64</v>
      </c>
      <c r="C31" s="41" t="s">
        <v>22</v>
      </c>
      <c r="D31" s="31">
        <v>32637.91</v>
      </c>
      <c r="E31" s="99">
        <f t="shared" si="88"/>
        <v>4817.3555160000005</v>
      </c>
      <c r="F31" s="59">
        <f t="shared" si="89"/>
        <v>37455.265515999999</v>
      </c>
      <c r="G31" s="59">
        <v>139.54</v>
      </c>
      <c r="H31" s="14">
        <f t="shared" si="82"/>
        <v>4554293.9613999994</v>
      </c>
      <c r="I31" s="99">
        <f t="shared" si="90"/>
        <v>5226507.7501026392</v>
      </c>
      <c r="J31" s="69"/>
      <c r="K31" s="14">
        <f t="shared" si="1"/>
        <v>0</v>
      </c>
      <c r="M31" s="14">
        <f t="shared" si="46"/>
        <v>0</v>
      </c>
      <c r="O31" s="14">
        <f t="shared" si="3"/>
        <v>0</v>
      </c>
      <c r="Q31" s="14">
        <f t="shared" si="4"/>
        <v>0</v>
      </c>
      <c r="S31" s="14">
        <f t="shared" si="4"/>
        <v>0</v>
      </c>
      <c r="T31" s="1">
        <v>139.54</v>
      </c>
      <c r="U31" s="14">
        <f t="shared" ref="U31:W31" si="121">+T31*$F31</f>
        <v>5226507.7501026392</v>
      </c>
      <c r="W31" s="14">
        <f t="shared" si="121"/>
        <v>0</v>
      </c>
      <c r="Y31" s="14">
        <f t="shared" ref="Y31:AA31" si="122">+X31*$F31</f>
        <v>0</v>
      </c>
      <c r="AA31" s="14">
        <f t="shared" si="122"/>
        <v>0</v>
      </c>
      <c r="AC31" s="14">
        <f t="shared" ref="AC31:AE31" si="123">+AB31*$F31</f>
        <v>0</v>
      </c>
      <c r="AE31" s="14">
        <f t="shared" si="123"/>
        <v>0</v>
      </c>
      <c r="AG31" s="14">
        <f t="shared" ref="AG31:AI31" si="124">+AF31*$F31</f>
        <v>0</v>
      </c>
      <c r="AI31" s="14">
        <f t="shared" si="124"/>
        <v>0</v>
      </c>
      <c r="AK31" s="14">
        <f t="shared" ref="AK31" si="125">+AJ31*$F31</f>
        <v>0</v>
      </c>
      <c r="AL31" s="14"/>
      <c r="AM31" s="92">
        <f t="shared" si="10"/>
        <v>139.54</v>
      </c>
      <c r="AN31" s="14">
        <f t="shared" si="16"/>
        <v>5226507.7501026392</v>
      </c>
    </row>
    <row r="32" spans="1:40" ht="30" x14ac:dyDescent="0.25">
      <c r="A32" s="6">
        <v>4.0110000000000001</v>
      </c>
      <c r="B32" s="7" t="s">
        <v>65</v>
      </c>
      <c r="C32" s="41" t="s">
        <v>22</v>
      </c>
      <c r="D32" s="31">
        <v>15481.37</v>
      </c>
      <c r="E32" s="99">
        <f t="shared" si="88"/>
        <v>2285.0502120000001</v>
      </c>
      <c r="F32" s="59">
        <f t="shared" si="89"/>
        <v>17766.420212000001</v>
      </c>
      <c r="G32" s="59">
        <v>37.42</v>
      </c>
      <c r="H32" s="14">
        <f t="shared" si="82"/>
        <v>579312.86540000001</v>
      </c>
      <c r="I32" s="99">
        <f t="shared" si="90"/>
        <v>664819.44433304004</v>
      </c>
      <c r="J32" s="69"/>
      <c r="K32" s="14">
        <f t="shared" si="1"/>
        <v>0</v>
      </c>
      <c r="M32" s="14">
        <f t="shared" si="46"/>
        <v>0</v>
      </c>
      <c r="O32" s="14">
        <f t="shared" si="3"/>
        <v>0</v>
      </c>
      <c r="Q32" s="14">
        <f t="shared" si="4"/>
        <v>0</v>
      </c>
      <c r="S32" s="14">
        <f t="shared" si="4"/>
        <v>0</v>
      </c>
      <c r="T32" s="1">
        <v>34.81</v>
      </c>
      <c r="U32" s="14">
        <f t="shared" ref="U32:W32" si="126">+T32*$F32</f>
        <v>618449.08757972007</v>
      </c>
      <c r="W32" s="14">
        <f t="shared" si="126"/>
        <v>0</v>
      </c>
      <c r="Y32" s="14">
        <f t="shared" ref="Y32:AA32" si="127">+X32*$F32</f>
        <v>0</v>
      </c>
      <c r="AA32" s="14">
        <f t="shared" si="127"/>
        <v>0</v>
      </c>
      <c r="AC32" s="14">
        <f t="shared" ref="AC32:AE32" si="128">+AB32*$F32</f>
        <v>0</v>
      </c>
      <c r="AE32" s="14">
        <f t="shared" si="128"/>
        <v>0</v>
      </c>
      <c r="AG32" s="14">
        <f t="shared" ref="AG32:AI32" si="129">+AF32*$F32</f>
        <v>0</v>
      </c>
      <c r="AI32" s="14">
        <f t="shared" si="129"/>
        <v>0</v>
      </c>
      <c r="AK32" s="14">
        <f t="shared" ref="AK32" si="130">+AJ32*$F32</f>
        <v>0</v>
      </c>
      <c r="AL32" s="14"/>
      <c r="AM32" s="92">
        <f t="shared" si="10"/>
        <v>34.81</v>
      </c>
      <c r="AN32" s="14">
        <f t="shared" si="16"/>
        <v>618449.08757972007</v>
      </c>
    </row>
    <row r="33" spans="1:41" ht="30" x14ac:dyDescent="0.25">
      <c r="A33" s="6">
        <v>4.0119999999999996</v>
      </c>
      <c r="B33" s="7" t="s">
        <v>66</v>
      </c>
      <c r="C33" s="41" t="s">
        <v>20</v>
      </c>
      <c r="D33" s="31">
        <v>8500</v>
      </c>
      <c r="E33" s="99">
        <f t="shared" si="88"/>
        <v>1254.6000000000001</v>
      </c>
      <c r="F33" s="59">
        <f t="shared" si="89"/>
        <v>9754.6</v>
      </c>
      <c r="G33" s="59">
        <v>122</v>
      </c>
      <c r="H33" s="14">
        <f t="shared" si="82"/>
        <v>1037000</v>
      </c>
      <c r="I33" s="99">
        <f t="shared" si="90"/>
        <v>1190061.2</v>
      </c>
      <c r="J33" s="69"/>
      <c r="K33" s="14">
        <f t="shared" si="1"/>
        <v>0</v>
      </c>
      <c r="M33" s="14">
        <f t="shared" si="46"/>
        <v>0</v>
      </c>
      <c r="O33" s="14">
        <f t="shared" si="3"/>
        <v>0</v>
      </c>
      <c r="Q33" s="14">
        <f t="shared" si="4"/>
        <v>0</v>
      </c>
      <c r="S33" s="14">
        <f t="shared" si="4"/>
        <v>0</v>
      </c>
      <c r="T33" s="1">
        <v>111</v>
      </c>
      <c r="U33" s="14">
        <f t="shared" ref="U33:W33" si="131">+T33*$F33</f>
        <v>1082760.6000000001</v>
      </c>
      <c r="W33" s="14">
        <f t="shared" si="131"/>
        <v>0</v>
      </c>
      <c r="Y33" s="14">
        <f t="shared" ref="Y33:AA33" si="132">+X33*$F33</f>
        <v>0</v>
      </c>
      <c r="AA33" s="14">
        <f t="shared" si="132"/>
        <v>0</v>
      </c>
      <c r="AC33" s="14">
        <f t="shared" ref="AC33:AE33" si="133">+AB33*$F33</f>
        <v>0</v>
      </c>
      <c r="AE33" s="14">
        <f t="shared" si="133"/>
        <v>0</v>
      </c>
      <c r="AG33" s="14">
        <f t="shared" ref="AG33:AI33" si="134">+AF33*$F33</f>
        <v>0</v>
      </c>
      <c r="AH33" s="1">
        <v>9</v>
      </c>
      <c r="AI33" s="14">
        <f t="shared" si="134"/>
        <v>87791.400000000009</v>
      </c>
      <c r="AK33" s="14">
        <f t="shared" ref="AK33" si="135">+AJ33*$F33</f>
        <v>0</v>
      </c>
      <c r="AL33" s="14"/>
      <c r="AM33" s="92">
        <f t="shared" si="10"/>
        <v>120</v>
      </c>
      <c r="AN33" s="14">
        <f t="shared" si="16"/>
        <v>1170552</v>
      </c>
    </row>
    <row r="34" spans="1:41" ht="30" x14ac:dyDescent="0.25">
      <c r="A34" s="6">
        <v>4.0129999999999999</v>
      </c>
      <c r="B34" s="7" t="s">
        <v>67</v>
      </c>
      <c r="C34" s="41" t="s">
        <v>4</v>
      </c>
      <c r="D34" s="31">
        <v>31886.59</v>
      </c>
      <c r="E34" s="99">
        <f t="shared" si="88"/>
        <v>4706.4606840000006</v>
      </c>
      <c r="F34" s="59">
        <f t="shared" si="89"/>
        <v>36593.050684000002</v>
      </c>
      <c r="G34" s="59">
        <v>34.28</v>
      </c>
      <c r="H34" s="14">
        <f t="shared" si="82"/>
        <v>1093072.3052000001</v>
      </c>
      <c r="I34" s="99">
        <f t="shared" si="90"/>
        <v>1254409.7774475201</v>
      </c>
      <c r="J34" s="69"/>
      <c r="K34" s="14">
        <f t="shared" si="1"/>
        <v>0</v>
      </c>
      <c r="L34" s="5"/>
      <c r="M34" s="14">
        <f t="shared" si="46"/>
        <v>0</v>
      </c>
      <c r="N34" s="5"/>
      <c r="O34" s="14">
        <f t="shared" si="3"/>
        <v>0</v>
      </c>
      <c r="P34" s="5"/>
      <c r="Q34" s="14">
        <f t="shared" si="4"/>
        <v>0</v>
      </c>
      <c r="R34" s="5"/>
      <c r="S34" s="14">
        <f t="shared" si="4"/>
        <v>0</v>
      </c>
      <c r="T34" s="5"/>
      <c r="U34" s="14">
        <f t="shared" ref="U34:W34" si="136">+T34*$F34</f>
        <v>0</v>
      </c>
      <c r="V34" s="5"/>
      <c r="W34" s="14">
        <f t="shared" si="136"/>
        <v>0</v>
      </c>
      <c r="X34" s="5">
        <v>21.83</v>
      </c>
      <c r="Y34" s="14">
        <f t="shared" ref="Y34:AA34" si="137">+X34*$F34</f>
        <v>798826.29643172002</v>
      </c>
      <c r="Z34" s="5"/>
      <c r="AA34" s="14">
        <f t="shared" si="137"/>
        <v>0</v>
      </c>
      <c r="AB34" s="5"/>
      <c r="AC34" s="14">
        <f t="shared" ref="AC34:AE34" si="138">+AB34*$F34</f>
        <v>0</v>
      </c>
      <c r="AD34" s="5"/>
      <c r="AE34" s="14">
        <f t="shared" si="138"/>
        <v>0</v>
      </c>
      <c r="AF34" s="5"/>
      <c r="AG34" s="14">
        <f t="shared" ref="AG34:AI34" si="139">+AF34*$F34</f>
        <v>0</v>
      </c>
      <c r="AH34" s="5"/>
      <c r="AI34" s="14">
        <f t="shared" si="139"/>
        <v>0</v>
      </c>
      <c r="AJ34" s="5"/>
      <c r="AK34" s="14">
        <f t="shared" ref="AK34" si="140">+AJ34*$F34</f>
        <v>0</v>
      </c>
      <c r="AL34" s="14"/>
      <c r="AM34" s="92">
        <f t="shared" si="10"/>
        <v>21.83</v>
      </c>
      <c r="AN34" s="14">
        <f t="shared" si="16"/>
        <v>798826.29643172002</v>
      </c>
      <c r="AO34" s="5"/>
    </row>
    <row r="35" spans="1:41" ht="40" x14ac:dyDescent="0.25">
      <c r="A35" s="6">
        <v>4.0140000000000002</v>
      </c>
      <c r="B35" s="7" t="s">
        <v>68</v>
      </c>
      <c r="C35" s="41" t="s">
        <v>22</v>
      </c>
      <c r="D35" s="31">
        <v>24594.37</v>
      </c>
      <c r="E35" s="99">
        <f t="shared" si="88"/>
        <v>3630.1290119999999</v>
      </c>
      <c r="F35" s="59">
        <f t="shared" si="89"/>
        <v>28224.499012</v>
      </c>
      <c r="G35" s="59">
        <v>20.420000000000002</v>
      </c>
      <c r="H35" s="14">
        <f t="shared" si="82"/>
        <v>502217.03539999999</v>
      </c>
      <c r="I35" s="99">
        <f t="shared" si="90"/>
        <v>576344.26982504001</v>
      </c>
      <c r="J35" s="68"/>
      <c r="K35" s="14">
        <f t="shared" si="1"/>
        <v>0</v>
      </c>
      <c r="L35" s="5"/>
      <c r="M35" s="14">
        <f t="shared" si="46"/>
        <v>0</v>
      </c>
      <c r="N35" s="5"/>
      <c r="O35" s="14">
        <f t="shared" si="3"/>
        <v>0</v>
      </c>
      <c r="P35" s="5"/>
      <c r="Q35" s="14">
        <f t="shared" si="4"/>
        <v>0</v>
      </c>
      <c r="R35" s="5"/>
      <c r="S35" s="14">
        <f t="shared" si="4"/>
        <v>0</v>
      </c>
      <c r="T35" s="5"/>
      <c r="U35" s="14">
        <f t="shared" ref="U35:W35" si="141">+T35*$F35</f>
        <v>0</v>
      </c>
      <c r="V35" s="5"/>
      <c r="W35" s="14">
        <f t="shared" si="141"/>
        <v>0</v>
      </c>
      <c r="X35" s="5">
        <v>20.420000000000002</v>
      </c>
      <c r="Y35" s="14">
        <f t="shared" ref="Y35:AA35" si="142">+X35*$F35</f>
        <v>576344.26982504001</v>
      </c>
      <c r="Z35" s="5"/>
      <c r="AA35" s="14">
        <f t="shared" si="142"/>
        <v>0</v>
      </c>
      <c r="AB35" s="5"/>
      <c r="AC35" s="14">
        <f t="shared" ref="AC35:AE35" si="143">+AB35*$F35</f>
        <v>0</v>
      </c>
      <c r="AD35" s="5"/>
      <c r="AE35" s="14">
        <f t="shared" si="143"/>
        <v>0</v>
      </c>
      <c r="AF35" s="5"/>
      <c r="AG35" s="14">
        <f t="shared" ref="AG35:AI35" si="144">+AF35*$F35</f>
        <v>0</v>
      </c>
      <c r="AH35" s="5"/>
      <c r="AI35" s="14">
        <f t="shared" si="144"/>
        <v>0</v>
      </c>
      <c r="AJ35" s="5"/>
      <c r="AK35" s="14">
        <f t="shared" ref="AK35" si="145">+AJ35*$F35</f>
        <v>0</v>
      </c>
      <c r="AL35" s="14"/>
      <c r="AM35" s="92">
        <f t="shared" si="10"/>
        <v>20.420000000000002</v>
      </c>
      <c r="AN35" s="14">
        <f t="shared" si="16"/>
        <v>576344.26982504001</v>
      </c>
      <c r="AO35" s="5"/>
    </row>
    <row r="36" spans="1:41" ht="30" x14ac:dyDescent="0.25">
      <c r="A36" s="6">
        <v>4.016</v>
      </c>
      <c r="B36" s="7" t="s">
        <v>69</v>
      </c>
      <c r="C36" s="41" t="s">
        <v>22</v>
      </c>
      <c r="D36" s="31">
        <v>15481.37</v>
      </c>
      <c r="E36" s="99">
        <f t="shared" si="88"/>
        <v>2285.0502120000001</v>
      </c>
      <c r="F36" s="59">
        <f t="shared" si="89"/>
        <v>17766.420212000001</v>
      </c>
      <c r="G36" s="59">
        <v>45.8</v>
      </c>
      <c r="H36" s="14">
        <f t="shared" si="82"/>
        <v>709046.74600000004</v>
      </c>
      <c r="I36" s="99">
        <f t="shared" si="90"/>
        <v>813702.04570959997</v>
      </c>
      <c r="K36" s="14">
        <f t="shared" si="1"/>
        <v>0</v>
      </c>
      <c r="M36" s="14">
        <f t="shared" si="46"/>
        <v>0</v>
      </c>
      <c r="O36" s="14">
        <f t="shared" si="3"/>
        <v>0</v>
      </c>
      <c r="Q36" s="14">
        <f t="shared" si="4"/>
        <v>0</v>
      </c>
      <c r="S36" s="14">
        <f t="shared" si="4"/>
        <v>0</v>
      </c>
      <c r="U36" s="14">
        <f t="shared" ref="U36" si="146">+T36*$F36</f>
        <v>0</v>
      </c>
      <c r="W36" s="14"/>
      <c r="X36" s="1">
        <v>45.6</v>
      </c>
      <c r="Y36" s="14">
        <f t="shared" ref="Y36:AA36" si="147">+X36*$F36</f>
        <v>810148.76166720001</v>
      </c>
      <c r="AA36" s="14">
        <f t="shared" si="147"/>
        <v>0</v>
      </c>
      <c r="AC36" s="14">
        <f t="shared" ref="AC36:AE36" si="148">+AB36*$F36</f>
        <v>0</v>
      </c>
      <c r="AE36" s="14">
        <f t="shared" si="148"/>
        <v>0</v>
      </c>
      <c r="AG36" s="14">
        <f t="shared" ref="AG36:AI36" si="149">+AF36*$F36</f>
        <v>0</v>
      </c>
      <c r="AI36" s="14">
        <f t="shared" si="149"/>
        <v>0</v>
      </c>
      <c r="AK36" s="14">
        <f t="shared" ref="AK36" si="150">+AJ36*$F36</f>
        <v>0</v>
      </c>
      <c r="AL36" s="14"/>
      <c r="AM36" s="92">
        <f t="shared" si="10"/>
        <v>45.6</v>
      </c>
      <c r="AN36" s="14">
        <f t="shared" si="16"/>
        <v>810148.76166720001</v>
      </c>
    </row>
    <row r="37" spans="1:41" ht="20" x14ac:dyDescent="0.3">
      <c r="A37" s="6">
        <v>4.0170000000000003</v>
      </c>
      <c r="B37" s="7" t="s">
        <v>70</v>
      </c>
      <c r="C37" s="41" t="s">
        <v>22</v>
      </c>
      <c r="D37" s="31">
        <v>8500</v>
      </c>
      <c r="E37" s="99">
        <f t="shared" si="88"/>
        <v>1254.6000000000001</v>
      </c>
      <c r="F37" s="59">
        <f t="shared" si="89"/>
        <v>9754.6</v>
      </c>
      <c r="G37" s="59">
        <v>24</v>
      </c>
      <c r="H37" s="14">
        <f t="shared" si="82"/>
        <v>204000</v>
      </c>
      <c r="I37" s="99">
        <f t="shared" si="90"/>
        <v>234110.40000000002</v>
      </c>
      <c r="J37" s="91"/>
      <c r="K37" s="14">
        <f t="shared" si="1"/>
        <v>0</v>
      </c>
      <c r="M37" s="14">
        <f t="shared" si="46"/>
        <v>0</v>
      </c>
      <c r="O37" s="14">
        <f t="shared" si="3"/>
        <v>0</v>
      </c>
      <c r="Q37" s="14">
        <f t="shared" si="4"/>
        <v>0</v>
      </c>
      <c r="S37" s="14">
        <f t="shared" si="4"/>
        <v>0</v>
      </c>
      <c r="U37" s="14">
        <f t="shared" ref="U37:W37" si="151">+T37*$F37</f>
        <v>0</v>
      </c>
      <c r="W37" s="14">
        <f t="shared" si="151"/>
        <v>0</v>
      </c>
      <c r="X37" s="1">
        <v>24</v>
      </c>
      <c r="Y37" s="14">
        <f t="shared" ref="Y37:AA37" si="152">+X37*$F37</f>
        <v>234110.40000000002</v>
      </c>
      <c r="AA37" s="14">
        <f t="shared" si="152"/>
        <v>0</v>
      </c>
      <c r="AC37" s="14">
        <f t="shared" ref="AC37:AE37" si="153">+AB37*$F37</f>
        <v>0</v>
      </c>
      <c r="AE37" s="14">
        <f t="shared" si="153"/>
        <v>0</v>
      </c>
      <c r="AG37" s="14">
        <f t="shared" ref="AG37:AI37" si="154">+AF37*$F37</f>
        <v>0</v>
      </c>
      <c r="AI37" s="14">
        <f t="shared" si="154"/>
        <v>0</v>
      </c>
      <c r="AK37" s="14">
        <f t="shared" ref="AK37" si="155">+AJ37*$F37</f>
        <v>0</v>
      </c>
      <c r="AL37" s="14"/>
      <c r="AM37" s="92">
        <f t="shared" si="10"/>
        <v>24</v>
      </c>
      <c r="AN37" s="14">
        <f t="shared" si="16"/>
        <v>234110.40000000002</v>
      </c>
    </row>
    <row r="38" spans="1:41" ht="20" x14ac:dyDescent="0.25">
      <c r="A38" s="6">
        <v>4.0190000000000001</v>
      </c>
      <c r="B38" s="7" t="s">
        <v>71</v>
      </c>
      <c r="C38" s="41" t="s">
        <v>4</v>
      </c>
      <c r="D38" s="31">
        <v>16556</v>
      </c>
      <c r="E38" s="99">
        <f t="shared" si="88"/>
        <v>2443.6656000000003</v>
      </c>
      <c r="F38" s="59">
        <f t="shared" si="89"/>
        <v>18999.6656</v>
      </c>
      <c r="G38" s="59">
        <v>254.29</v>
      </c>
      <c r="H38" s="14">
        <f t="shared" si="82"/>
        <v>4210025.24</v>
      </c>
      <c r="I38" s="99">
        <f t="shared" si="90"/>
        <v>4831424.9654240003</v>
      </c>
      <c r="K38" s="14">
        <f t="shared" si="1"/>
        <v>0</v>
      </c>
      <c r="M38" s="14">
        <f t="shared" si="46"/>
        <v>0</v>
      </c>
      <c r="O38" s="14">
        <f t="shared" si="3"/>
        <v>0</v>
      </c>
      <c r="Q38" s="14">
        <f t="shared" si="4"/>
        <v>0</v>
      </c>
      <c r="S38" s="14">
        <f t="shared" si="4"/>
        <v>0</v>
      </c>
      <c r="U38" s="14">
        <f t="shared" ref="U38:W38" si="156">+T38*$F38</f>
        <v>0</v>
      </c>
      <c r="W38" s="14">
        <f t="shared" si="156"/>
        <v>0</v>
      </c>
      <c r="Y38" s="14">
        <f t="shared" ref="Y38:AA38" si="157">+X38*$F38</f>
        <v>0</v>
      </c>
      <c r="Z38" s="1">
        <v>189.68</v>
      </c>
      <c r="AA38" s="14">
        <f t="shared" si="157"/>
        <v>3603856.5710080001</v>
      </c>
      <c r="AC38" s="14">
        <f t="shared" ref="AC38:AE38" si="158">+AB38*$F38</f>
        <v>0</v>
      </c>
      <c r="AE38" s="14">
        <f t="shared" si="158"/>
        <v>0</v>
      </c>
      <c r="AF38" s="1">
        <v>64.61</v>
      </c>
      <c r="AG38" s="14">
        <f t="shared" ref="AG38:AI38" si="159">+AF38*$F38</f>
        <v>1227568.394416</v>
      </c>
      <c r="AI38" s="14">
        <f t="shared" si="159"/>
        <v>0</v>
      </c>
      <c r="AK38" s="14">
        <f t="shared" ref="AK38" si="160">+AJ38*$F38</f>
        <v>0</v>
      </c>
      <c r="AL38" s="14"/>
      <c r="AM38" s="92">
        <f t="shared" si="10"/>
        <v>254.29000000000002</v>
      </c>
      <c r="AN38" s="14">
        <f t="shared" si="16"/>
        <v>4831424.9654240003</v>
      </c>
    </row>
    <row r="39" spans="1:41" x14ac:dyDescent="0.25">
      <c r="A39" s="6">
        <v>4.0199999999999996</v>
      </c>
      <c r="B39" s="7" t="s">
        <v>72</v>
      </c>
      <c r="C39" s="41" t="s">
        <v>4</v>
      </c>
      <c r="D39" s="31">
        <v>8768.7099999999991</v>
      </c>
      <c r="E39" s="99">
        <f t="shared" si="88"/>
        <v>1294.2615960000001</v>
      </c>
      <c r="F39" s="59">
        <f t="shared" si="89"/>
        <v>10062.971595999999</v>
      </c>
      <c r="G39" s="59">
        <v>681.56</v>
      </c>
      <c r="H39" s="14">
        <f t="shared" si="82"/>
        <v>5976401.9875999987</v>
      </c>
      <c r="I39" s="99">
        <f t="shared" si="90"/>
        <v>6858518.9209697591</v>
      </c>
      <c r="J39" s="22"/>
      <c r="K39" s="14">
        <f t="shared" si="1"/>
        <v>0</v>
      </c>
      <c r="M39" s="14">
        <f t="shared" si="46"/>
        <v>0</v>
      </c>
      <c r="O39" s="14">
        <f t="shared" si="3"/>
        <v>0</v>
      </c>
      <c r="Q39" s="14">
        <f t="shared" si="4"/>
        <v>0</v>
      </c>
      <c r="S39" s="14">
        <f t="shared" si="4"/>
        <v>0</v>
      </c>
      <c r="U39" s="14">
        <f t="shared" ref="U39:W39" si="161">+T39*$F39</f>
        <v>0</v>
      </c>
      <c r="W39" s="14">
        <f t="shared" si="161"/>
        <v>0</v>
      </c>
      <c r="Y39" s="14">
        <f t="shared" ref="Y39:AA39" si="162">+X39*$F39</f>
        <v>0</v>
      </c>
      <c r="Z39" s="1">
        <v>391.64</v>
      </c>
      <c r="AA39" s="14">
        <f t="shared" si="162"/>
        <v>3941062.1958574397</v>
      </c>
      <c r="AC39" s="14">
        <f t="shared" ref="AC39:AE39" si="163">+AB39*$F39</f>
        <v>0</v>
      </c>
      <c r="AE39" s="14">
        <f t="shared" si="163"/>
        <v>0</v>
      </c>
      <c r="AF39" s="1">
        <v>289.92</v>
      </c>
      <c r="AG39" s="14">
        <f t="shared" ref="AG39:AI39" si="164">+AF39*$F39</f>
        <v>2917456.7251123199</v>
      </c>
      <c r="AI39" s="14">
        <f t="shared" si="164"/>
        <v>0</v>
      </c>
      <c r="AK39" s="14">
        <f t="shared" ref="AK39" si="165">+AJ39*$F39</f>
        <v>0</v>
      </c>
      <c r="AL39" s="14"/>
      <c r="AM39" s="92">
        <f t="shared" si="10"/>
        <v>681.56</v>
      </c>
      <c r="AN39" s="14">
        <f t="shared" si="16"/>
        <v>6858518.9209697591</v>
      </c>
    </row>
    <row r="40" spans="1:41" ht="11.5" customHeight="1" x14ac:dyDescent="0.25">
      <c r="A40" s="265" t="s">
        <v>73</v>
      </c>
      <c r="B40" s="266"/>
      <c r="C40" s="267"/>
      <c r="D40" s="32"/>
      <c r="E40" s="90"/>
      <c r="F40" s="66"/>
      <c r="G40" s="18"/>
      <c r="H40" s="33"/>
      <c r="I40" s="90"/>
      <c r="J40" s="22"/>
      <c r="K40" s="14">
        <f t="shared" si="1"/>
        <v>0</v>
      </c>
      <c r="M40" s="14">
        <f t="shared" si="46"/>
        <v>0</v>
      </c>
      <c r="O40" s="14">
        <f t="shared" si="3"/>
        <v>0</v>
      </c>
      <c r="Q40" s="14">
        <f t="shared" si="4"/>
        <v>0</v>
      </c>
      <c r="S40" s="14">
        <f t="shared" si="4"/>
        <v>0</v>
      </c>
      <c r="U40" s="14">
        <f t="shared" ref="U40:W40" si="166">+T40*$F40</f>
        <v>0</v>
      </c>
      <c r="W40" s="14">
        <f t="shared" si="166"/>
        <v>0</v>
      </c>
      <c r="Y40" s="14">
        <f t="shared" ref="Y40:AA40" si="167">+X40*$F40</f>
        <v>0</v>
      </c>
      <c r="AA40" s="14">
        <f t="shared" si="167"/>
        <v>0</v>
      </c>
      <c r="AC40" s="14">
        <f t="shared" ref="AC40:AE40" si="168">+AB40*$F40</f>
        <v>0</v>
      </c>
      <c r="AE40" s="14">
        <f t="shared" si="168"/>
        <v>0</v>
      </c>
      <c r="AG40" s="14">
        <f t="shared" ref="AG40:AI40" si="169">+AF40*$F40</f>
        <v>0</v>
      </c>
      <c r="AI40" s="14">
        <f t="shared" si="169"/>
        <v>0</v>
      </c>
      <c r="AK40" s="14">
        <f t="shared" ref="AK40" si="170">+AJ40*$F40</f>
        <v>0</v>
      </c>
      <c r="AL40" s="14"/>
      <c r="AM40" s="92">
        <f t="shared" si="10"/>
        <v>0</v>
      </c>
      <c r="AN40" s="14">
        <f t="shared" si="16"/>
        <v>0</v>
      </c>
    </row>
    <row r="41" spans="1:41" ht="40" x14ac:dyDescent="0.25">
      <c r="A41" s="6">
        <v>5.0010000000000003</v>
      </c>
      <c r="B41" s="7" t="s">
        <v>74</v>
      </c>
      <c r="C41" s="41" t="s">
        <v>4</v>
      </c>
      <c r="D41" s="31">
        <v>34000</v>
      </c>
      <c r="E41" s="99">
        <f t="shared" si="88"/>
        <v>5018.4000000000005</v>
      </c>
      <c r="F41" s="59">
        <f t="shared" si="89"/>
        <v>39018.400000000001</v>
      </c>
      <c r="G41" s="59">
        <v>442.5</v>
      </c>
      <c r="H41" s="14">
        <f>+D41*G41</f>
        <v>15045000</v>
      </c>
      <c r="I41" s="99">
        <f>+F41*G41</f>
        <v>17265642</v>
      </c>
      <c r="K41" s="14">
        <f t="shared" si="1"/>
        <v>0</v>
      </c>
      <c r="M41" s="14">
        <f t="shared" si="46"/>
        <v>0</v>
      </c>
      <c r="O41" s="14">
        <f t="shared" si="3"/>
        <v>0</v>
      </c>
      <c r="Q41" s="14">
        <f t="shared" si="4"/>
        <v>0</v>
      </c>
      <c r="R41" s="1">
        <v>396.3</v>
      </c>
      <c r="S41" s="14">
        <f t="shared" si="4"/>
        <v>15462991.920000002</v>
      </c>
      <c r="T41" s="1">
        <v>4.68</v>
      </c>
      <c r="U41" s="14">
        <f t="shared" ref="U41:W41" si="171">+T41*$F41</f>
        <v>182606.11199999999</v>
      </c>
      <c r="W41" s="14">
        <f t="shared" si="171"/>
        <v>0</v>
      </c>
      <c r="Y41" s="14">
        <f t="shared" ref="Y41:AA41" si="172">+X41*$F41</f>
        <v>0</v>
      </c>
      <c r="AA41" s="14">
        <f t="shared" si="172"/>
        <v>0</v>
      </c>
      <c r="AC41" s="14">
        <f t="shared" ref="AC41:AE41" si="173">+AB41*$F41</f>
        <v>0</v>
      </c>
      <c r="AE41" s="14">
        <f t="shared" si="173"/>
        <v>0</v>
      </c>
      <c r="AF41" s="1">
        <v>26.57</v>
      </c>
      <c r="AG41" s="14">
        <f t="shared" ref="AG41:AI41" si="174">+AF41*$F41</f>
        <v>1036718.888</v>
      </c>
      <c r="AH41" s="1">
        <v>1.26</v>
      </c>
      <c r="AI41" s="14">
        <f t="shared" si="174"/>
        <v>49163.184000000001</v>
      </c>
      <c r="AK41" s="14">
        <f t="shared" ref="AK41" si="175">+AJ41*$F41</f>
        <v>0</v>
      </c>
      <c r="AL41" s="14"/>
      <c r="AM41" s="92">
        <f t="shared" si="10"/>
        <v>428.81</v>
      </c>
      <c r="AN41" s="14">
        <f t="shared" si="16"/>
        <v>16731480.104</v>
      </c>
    </row>
    <row r="42" spans="1:41" x14ac:dyDescent="0.25">
      <c r="A42" s="6">
        <v>5.0019999999999998</v>
      </c>
      <c r="B42" s="7" t="s">
        <v>75</v>
      </c>
      <c r="C42" s="41" t="s">
        <v>6</v>
      </c>
      <c r="D42" s="31">
        <v>576.98</v>
      </c>
      <c r="E42" s="99">
        <f t="shared" si="88"/>
        <v>85.162248000000005</v>
      </c>
      <c r="F42" s="59">
        <f t="shared" si="89"/>
        <v>662.142248</v>
      </c>
      <c r="G42" s="59">
        <v>855.4</v>
      </c>
      <c r="H42" s="14">
        <f>+D42*G42</f>
        <v>493548.69199999998</v>
      </c>
      <c r="I42" s="99">
        <f t="shared" ref="I42:I43" si="176">+F42*G42</f>
        <v>566396.47893919994</v>
      </c>
      <c r="K42" s="14">
        <f t="shared" si="1"/>
        <v>0</v>
      </c>
      <c r="M42" s="14">
        <f t="shared" si="46"/>
        <v>0</v>
      </c>
      <c r="O42" s="14">
        <f t="shared" si="3"/>
        <v>0</v>
      </c>
      <c r="Q42" s="14">
        <f t="shared" si="4"/>
        <v>0</v>
      </c>
      <c r="S42" s="14">
        <f t="shared" si="4"/>
        <v>0</v>
      </c>
      <c r="U42" s="14">
        <f t="shared" ref="U42:W42" si="177">+T42*$F42</f>
        <v>0</v>
      </c>
      <c r="W42" s="14">
        <f t="shared" si="177"/>
        <v>0</v>
      </c>
      <c r="Y42" s="14">
        <f t="shared" ref="Y42:AA42" si="178">+X42*$F42</f>
        <v>0</v>
      </c>
      <c r="AA42" s="14">
        <f t="shared" si="178"/>
        <v>0</v>
      </c>
      <c r="AC42" s="14">
        <f t="shared" ref="AC42:AE42" si="179">+AB42*$F42</f>
        <v>0</v>
      </c>
      <c r="AE42" s="14">
        <f t="shared" si="179"/>
        <v>0</v>
      </c>
      <c r="AF42" s="1">
        <v>812.92</v>
      </c>
      <c r="AG42" s="14">
        <f t="shared" ref="AG42:AI42" si="180">+AF42*$F42</f>
        <v>538268.67624415993</v>
      </c>
      <c r="AI42" s="14">
        <f t="shared" si="180"/>
        <v>0</v>
      </c>
      <c r="AK42" s="14">
        <f t="shared" ref="AK42" si="181">+AJ42*$F42</f>
        <v>0</v>
      </c>
      <c r="AL42" s="14"/>
      <c r="AM42" s="92">
        <f t="shared" si="10"/>
        <v>812.92</v>
      </c>
      <c r="AN42" s="14">
        <f t="shared" si="16"/>
        <v>538268.67624415993</v>
      </c>
    </row>
    <row r="43" spans="1:41" x14ac:dyDescent="0.25">
      <c r="A43" s="6">
        <v>5.0030000000000001</v>
      </c>
      <c r="B43" s="7" t="s">
        <v>76</v>
      </c>
      <c r="C43" s="41" t="s">
        <v>6</v>
      </c>
      <c r="D43" s="31">
        <v>637.09</v>
      </c>
      <c r="E43" s="99">
        <f t="shared" si="88"/>
        <v>94.034484000000006</v>
      </c>
      <c r="F43" s="59">
        <f t="shared" si="89"/>
        <v>731.12448400000005</v>
      </c>
      <c r="G43" s="59">
        <v>1877.18</v>
      </c>
      <c r="H43" s="14">
        <f>+D43*G43</f>
        <v>1195932.6062</v>
      </c>
      <c r="I43" s="99">
        <f t="shared" si="176"/>
        <v>1372452.2588751202</v>
      </c>
      <c r="K43" s="14">
        <f t="shared" si="1"/>
        <v>0</v>
      </c>
      <c r="M43" s="14">
        <f t="shared" si="46"/>
        <v>0</v>
      </c>
      <c r="O43" s="14">
        <f t="shared" si="3"/>
        <v>0</v>
      </c>
      <c r="Q43" s="14">
        <f t="shared" si="4"/>
        <v>0</v>
      </c>
      <c r="S43" s="14">
        <f t="shared" si="4"/>
        <v>0</v>
      </c>
      <c r="U43" s="14">
        <f t="shared" ref="U43:W43" si="182">+T43*$F43</f>
        <v>0</v>
      </c>
      <c r="W43" s="14">
        <f t="shared" si="182"/>
        <v>0</v>
      </c>
      <c r="Y43" s="14">
        <f t="shared" ref="Y43:AA43" si="183">+X43*$F43</f>
        <v>0</v>
      </c>
      <c r="AA43" s="14">
        <f t="shared" si="183"/>
        <v>0</v>
      </c>
      <c r="AC43" s="14">
        <f t="shared" ref="AC43:AE43" si="184">+AB43*$F43</f>
        <v>0</v>
      </c>
      <c r="AE43" s="14">
        <f t="shared" si="184"/>
        <v>0</v>
      </c>
      <c r="AF43" s="1">
        <v>1129.94</v>
      </c>
      <c r="AG43" s="14">
        <f t="shared" ref="AG43:AI43" si="185">+AF43*$F43</f>
        <v>826126.79945096013</v>
      </c>
      <c r="AI43" s="14">
        <f t="shared" si="185"/>
        <v>0</v>
      </c>
      <c r="AK43" s="14">
        <f t="shared" ref="AK43" si="186">+AJ43*$F43</f>
        <v>0</v>
      </c>
      <c r="AL43" s="14"/>
      <c r="AM43" s="92">
        <f t="shared" si="10"/>
        <v>1129.94</v>
      </c>
      <c r="AN43" s="14">
        <f t="shared" si="16"/>
        <v>826126.79945096013</v>
      </c>
    </row>
    <row r="44" spans="1:41" ht="11.5" customHeight="1" x14ac:dyDescent="0.25">
      <c r="A44" s="260" t="s">
        <v>77</v>
      </c>
      <c r="B44" s="261"/>
      <c r="C44" s="268"/>
      <c r="D44" s="32"/>
      <c r="E44" s="90"/>
      <c r="F44" s="66"/>
      <c r="G44" s="18"/>
      <c r="H44" s="33"/>
      <c r="I44" s="90"/>
      <c r="K44" s="14">
        <f t="shared" si="1"/>
        <v>0</v>
      </c>
      <c r="M44" s="14">
        <f t="shared" si="46"/>
        <v>0</v>
      </c>
      <c r="O44" s="14">
        <f t="shared" si="3"/>
        <v>0</v>
      </c>
      <c r="Q44" s="14">
        <f t="shared" si="4"/>
        <v>0</v>
      </c>
      <c r="S44" s="14">
        <f t="shared" si="4"/>
        <v>0</v>
      </c>
      <c r="U44" s="14">
        <f t="shared" ref="U44:W44" si="187">+T44*$F44</f>
        <v>0</v>
      </c>
      <c r="W44" s="14">
        <f t="shared" si="187"/>
        <v>0</v>
      </c>
      <c r="Y44" s="14">
        <f t="shared" ref="Y44:AA44" si="188">+X44*$F44</f>
        <v>0</v>
      </c>
      <c r="AA44" s="14">
        <f t="shared" si="188"/>
        <v>0</v>
      </c>
      <c r="AC44" s="14">
        <f t="shared" ref="AC44:AE44" si="189">+AB44*$F44</f>
        <v>0</v>
      </c>
      <c r="AE44" s="14">
        <f t="shared" si="189"/>
        <v>0</v>
      </c>
      <c r="AG44" s="14">
        <f t="shared" ref="AG44:AI44" si="190">+AF44*$F44</f>
        <v>0</v>
      </c>
      <c r="AI44" s="14">
        <f t="shared" si="190"/>
        <v>0</v>
      </c>
      <c r="AK44" s="14">
        <f t="shared" ref="AK44" si="191">+AJ44*$F44</f>
        <v>0</v>
      </c>
      <c r="AL44" s="14"/>
      <c r="AM44" s="92">
        <f t="shared" si="10"/>
        <v>0</v>
      </c>
      <c r="AN44" s="14">
        <f t="shared" si="16"/>
        <v>0</v>
      </c>
    </row>
    <row r="45" spans="1:41" ht="30" x14ac:dyDescent="0.25">
      <c r="A45" s="6">
        <v>6.0039999999999996</v>
      </c>
      <c r="B45" s="7" t="s">
        <v>78</v>
      </c>
      <c r="C45" s="41" t="s">
        <v>22</v>
      </c>
      <c r="D45" s="31">
        <v>28200</v>
      </c>
      <c r="E45" s="99">
        <f t="shared" si="88"/>
        <v>4162.3200000000006</v>
      </c>
      <c r="F45" s="59">
        <f t="shared" si="89"/>
        <v>32362.32</v>
      </c>
      <c r="G45" s="59">
        <v>122.1</v>
      </c>
      <c r="H45" s="14">
        <f t="shared" ref="H45:H66" si="192">+D45*G45</f>
        <v>3443220</v>
      </c>
      <c r="I45" s="99">
        <f>+F45*G45</f>
        <v>3951439.2719999999</v>
      </c>
      <c r="K45" s="14">
        <f t="shared" si="1"/>
        <v>0</v>
      </c>
      <c r="M45" s="14">
        <f t="shared" si="46"/>
        <v>0</v>
      </c>
      <c r="O45" s="14">
        <f t="shared" si="3"/>
        <v>0</v>
      </c>
      <c r="Q45" s="14">
        <f t="shared" si="4"/>
        <v>0</v>
      </c>
      <c r="S45" s="14">
        <f t="shared" si="4"/>
        <v>0</v>
      </c>
      <c r="U45" s="14">
        <f t="shared" ref="U45:W45" si="193">+T45*$F45</f>
        <v>0</v>
      </c>
      <c r="W45" s="14">
        <f t="shared" si="193"/>
        <v>0</v>
      </c>
      <c r="Y45" s="14">
        <f t="shared" ref="Y45:AA45" si="194">+X45*$F45</f>
        <v>0</v>
      </c>
      <c r="Z45" s="1">
        <v>13.83</v>
      </c>
      <c r="AA45" s="14">
        <f t="shared" si="194"/>
        <v>447570.88559999998</v>
      </c>
      <c r="AC45" s="14">
        <f t="shared" ref="AC45:AE45" si="195">+AB45*$F45</f>
        <v>0</v>
      </c>
      <c r="AE45" s="14">
        <f t="shared" si="195"/>
        <v>0</v>
      </c>
      <c r="AG45" s="14">
        <f t="shared" ref="AG45:AI45" si="196">+AF45*$F45</f>
        <v>0</v>
      </c>
      <c r="AI45" s="14">
        <f t="shared" si="196"/>
        <v>0</v>
      </c>
      <c r="AK45" s="14">
        <f t="shared" ref="AK45" si="197">+AJ45*$F45</f>
        <v>0</v>
      </c>
      <c r="AL45" s="14"/>
      <c r="AM45" s="92">
        <f t="shared" si="10"/>
        <v>13.83</v>
      </c>
      <c r="AN45" s="14">
        <f t="shared" si="16"/>
        <v>447570.88559999998</v>
      </c>
    </row>
    <row r="46" spans="1:41" ht="20" x14ac:dyDescent="0.25">
      <c r="A46" s="6">
        <v>6.0060000000000002</v>
      </c>
      <c r="B46" s="7" t="s">
        <v>79</v>
      </c>
      <c r="C46" s="41" t="s">
        <v>22</v>
      </c>
      <c r="D46" s="31">
        <v>18360</v>
      </c>
      <c r="E46" s="99">
        <f t="shared" si="88"/>
        <v>2709.9360000000001</v>
      </c>
      <c r="F46" s="59">
        <f t="shared" si="89"/>
        <v>21069.936000000002</v>
      </c>
      <c r="G46" s="59">
        <v>8.5</v>
      </c>
      <c r="H46" s="14">
        <f t="shared" si="192"/>
        <v>156060</v>
      </c>
      <c r="I46" s="99">
        <f t="shared" ref="I46:I66" si="198">+F46*G46</f>
        <v>179094.45600000001</v>
      </c>
      <c r="K46" s="14">
        <f t="shared" si="1"/>
        <v>0</v>
      </c>
      <c r="M46" s="14">
        <f t="shared" si="46"/>
        <v>0</v>
      </c>
      <c r="O46" s="14">
        <f t="shared" si="3"/>
        <v>0</v>
      </c>
      <c r="Q46" s="14">
        <f t="shared" si="4"/>
        <v>0</v>
      </c>
      <c r="S46" s="14">
        <f t="shared" si="4"/>
        <v>0</v>
      </c>
      <c r="U46" s="14">
        <f t="shared" ref="U46:W46" si="199">+T46*$F46</f>
        <v>0</v>
      </c>
      <c r="W46" s="14">
        <f t="shared" si="199"/>
        <v>0</v>
      </c>
      <c r="Y46" s="14">
        <f t="shared" ref="Y46:AA46" si="200">+X46*$F46</f>
        <v>0</v>
      </c>
      <c r="AA46" s="14">
        <f t="shared" si="200"/>
        <v>0</v>
      </c>
      <c r="AB46" s="1">
        <v>8.5</v>
      </c>
      <c r="AC46" s="14">
        <f t="shared" ref="AC46:AE46" si="201">+AB46*$F46</f>
        <v>179094.45600000001</v>
      </c>
      <c r="AE46" s="14">
        <f t="shared" si="201"/>
        <v>0</v>
      </c>
      <c r="AG46" s="14">
        <f t="shared" ref="AG46:AI46" si="202">+AF46*$F46</f>
        <v>0</v>
      </c>
      <c r="AI46" s="14">
        <f t="shared" si="202"/>
        <v>0</v>
      </c>
      <c r="AK46" s="14">
        <f t="shared" ref="AK46" si="203">+AJ46*$F46</f>
        <v>0</v>
      </c>
      <c r="AL46" s="14"/>
      <c r="AM46" s="92">
        <f t="shared" si="10"/>
        <v>8.5</v>
      </c>
      <c r="AN46" s="14">
        <f t="shared" si="16"/>
        <v>179094.45600000001</v>
      </c>
    </row>
    <row r="47" spans="1:41" ht="20" x14ac:dyDescent="0.25">
      <c r="A47" s="6">
        <v>6.0069999999999997</v>
      </c>
      <c r="B47" s="7" t="s">
        <v>80</v>
      </c>
      <c r="C47" s="41" t="s">
        <v>22</v>
      </c>
      <c r="D47" s="31">
        <v>8160</v>
      </c>
      <c r="E47" s="99">
        <f t="shared" si="88"/>
        <v>1204.4160000000002</v>
      </c>
      <c r="F47" s="59">
        <f t="shared" si="89"/>
        <v>9364.4160000000011</v>
      </c>
      <c r="G47" s="59">
        <v>23.03</v>
      </c>
      <c r="H47" s="14">
        <f t="shared" si="192"/>
        <v>187924.80000000002</v>
      </c>
      <c r="I47" s="99">
        <f t="shared" si="198"/>
        <v>215662.50048000005</v>
      </c>
      <c r="K47" s="14">
        <f t="shared" si="1"/>
        <v>0</v>
      </c>
      <c r="M47" s="14">
        <f t="shared" si="46"/>
        <v>0</v>
      </c>
      <c r="O47" s="14">
        <f t="shared" si="3"/>
        <v>0</v>
      </c>
      <c r="Q47" s="14">
        <f t="shared" si="4"/>
        <v>0</v>
      </c>
      <c r="S47" s="14">
        <f t="shared" si="4"/>
        <v>0</v>
      </c>
      <c r="U47" s="14">
        <f t="shared" ref="U47:W47" si="204">+T47*$F47</f>
        <v>0</v>
      </c>
      <c r="W47" s="14">
        <f t="shared" si="204"/>
        <v>0</v>
      </c>
      <c r="Y47" s="14">
        <f t="shared" ref="Y47:AA47" si="205">+X47*$F47</f>
        <v>0</v>
      </c>
      <c r="AA47" s="14">
        <f t="shared" si="205"/>
        <v>0</v>
      </c>
      <c r="AB47" s="1">
        <v>23</v>
      </c>
      <c r="AC47" s="14">
        <f t="shared" ref="AC47:AE47" si="206">+AB47*$F47</f>
        <v>215381.56800000003</v>
      </c>
      <c r="AE47" s="14">
        <f t="shared" si="206"/>
        <v>0</v>
      </c>
      <c r="AG47" s="14">
        <f t="shared" ref="AG47:AI47" si="207">+AF47*$F47</f>
        <v>0</v>
      </c>
      <c r="AI47" s="14">
        <f t="shared" si="207"/>
        <v>0</v>
      </c>
      <c r="AK47" s="14">
        <f t="shared" ref="AK47" si="208">+AJ47*$F47</f>
        <v>0</v>
      </c>
      <c r="AL47" s="14"/>
      <c r="AM47" s="92">
        <f t="shared" si="10"/>
        <v>23</v>
      </c>
      <c r="AN47" s="14">
        <f t="shared" si="16"/>
        <v>215381.56800000003</v>
      </c>
    </row>
    <row r="48" spans="1:41" ht="20" x14ac:dyDescent="0.25">
      <c r="A48" s="6">
        <v>6.008</v>
      </c>
      <c r="B48" s="7" t="s">
        <v>81</v>
      </c>
      <c r="C48" s="41" t="s">
        <v>22</v>
      </c>
      <c r="D48" s="31">
        <v>6960</v>
      </c>
      <c r="E48" s="99">
        <f t="shared" si="88"/>
        <v>1027.296</v>
      </c>
      <c r="F48" s="59">
        <f t="shared" si="89"/>
        <v>7987.2960000000003</v>
      </c>
      <c r="G48" s="59">
        <v>20</v>
      </c>
      <c r="H48" s="14">
        <f t="shared" si="192"/>
        <v>139200</v>
      </c>
      <c r="I48" s="99">
        <f t="shared" si="198"/>
        <v>159745.92000000001</v>
      </c>
      <c r="K48" s="14">
        <f t="shared" si="1"/>
        <v>0</v>
      </c>
      <c r="M48" s="14">
        <f t="shared" si="46"/>
        <v>0</v>
      </c>
      <c r="O48" s="14">
        <f t="shared" si="3"/>
        <v>0</v>
      </c>
      <c r="Q48" s="14">
        <f t="shared" si="4"/>
        <v>0</v>
      </c>
      <c r="S48" s="14">
        <f t="shared" si="4"/>
        <v>0</v>
      </c>
      <c r="U48" s="14">
        <f t="shared" ref="U48:W48" si="209">+T48*$F48</f>
        <v>0</v>
      </c>
      <c r="W48" s="14">
        <f t="shared" si="209"/>
        <v>0</v>
      </c>
      <c r="Y48" s="14">
        <f t="shared" ref="Y48:AA48" si="210">+X48*$F48</f>
        <v>0</v>
      </c>
      <c r="AA48" s="14">
        <f t="shared" si="210"/>
        <v>0</v>
      </c>
      <c r="AB48" s="1">
        <v>20</v>
      </c>
      <c r="AC48" s="14">
        <f t="shared" ref="AC48:AE48" si="211">+AB48*$F48</f>
        <v>159745.92000000001</v>
      </c>
      <c r="AE48" s="14">
        <f t="shared" si="211"/>
        <v>0</v>
      </c>
      <c r="AG48" s="14">
        <f t="shared" ref="AG48:AI48" si="212">+AF48*$F48</f>
        <v>0</v>
      </c>
      <c r="AI48" s="14">
        <f t="shared" si="212"/>
        <v>0</v>
      </c>
      <c r="AK48" s="14">
        <f t="shared" ref="AK48" si="213">+AJ48*$F48</f>
        <v>0</v>
      </c>
      <c r="AL48" s="14"/>
      <c r="AM48" s="92">
        <f t="shared" si="10"/>
        <v>20</v>
      </c>
      <c r="AN48" s="14">
        <f t="shared" si="16"/>
        <v>159745.92000000001</v>
      </c>
    </row>
    <row r="49" spans="1:40" ht="30" x14ac:dyDescent="0.25">
      <c r="A49" s="6">
        <v>6.0090000000000003</v>
      </c>
      <c r="B49" s="7" t="s">
        <v>82</v>
      </c>
      <c r="C49" s="41" t="s">
        <v>20</v>
      </c>
      <c r="D49" s="31">
        <v>40000</v>
      </c>
      <c r="E49" s="99">
        <f t="shared" si="88"/>
        <v>5904</v>
      </c>
      <c r="F49" s="59">
        <f t="shared" si="89"/>
        <v>45904</v>
      </c>
      <c r="G49" s="59">
        <v>28</v>
      </c>
      <c r="H49" s="14">
        <f t="shared" si="192"/>
        <v>1120000</v>
      </c>
      <c r="I49" s="99">
        <f t="shared" si="198"/>
        <v>1285312</v>
      </c>
      <c r="K49" s="14">
        <f t="shared" si="1"/>
        <v>0</v>
      </c>
      <c r="M49" s="14">
        <f t="shared" si="46"/>
        <v>0</v>
      </c>
      <c r="O49" s="14">
        <f t="shared" si="3"/>
        <v>0</v>
      </c>
      <c r="Q49" s="14">
        <f t="shared" si="4"/>
        <v>0</v>
      </c>
      <c r="S49" s="14">
        <f t="shared" si="4"/>
        <v>0</v>
      </c>
      <c r="U49" s="14">
        <f t="shared" ref="U49:W49" si="214">+T49*$F49</f>
        <v>0</v>
      </c>
      <c r="W49" s="14">
        <f t="shared" si="214"/>
        <v>0</v>
      </c>
      <c r="Y49" s="14">
        <f t="shared" ref="Y49:AA49" si="215">+X49*$F49</f>
        <v>0</v>
      </c>
      <c r="AA49" s="14">
        <f t="shared" si="215"/>
        <v>0</v>
      </c>
      <c r="AC49" s="14">
        <f t="shared" ref="AC49:AE49" si="216">+AB49*$F49</f>
        <v>0</v>
      </c>
      <c r="AD49" s="1">
        <v>12</v>
      </c>
      <c r="AE49" s="14">
        <f t="shared" si="216"/>
        <v>550848</v>
      </c>
      <c r="AF49" s="1">
        <v>16</v>
      </c>
      <c r="AG49" s="14">
        <f t="shared" ref="AG49:AI49" si="217">+AF49*$F49</f>
        <v>734464</v>
      </c>
      <c r="AI49" s="14">
        <f t="shared" si="217"/>
        <v>0</v>
      </c>
      <c r="AK49" s="14">
        <f t="shared" ref="AK49" si="218">+AJ49*$F49</f>
        <v>0</v>
      </c>
      <c r="AL49" s="14"/>
      <c r="AM49" s="92">
        <f t="shared" si="10"/>
        <v>28</v>
      </c>
      <c r="AN49" s="14">
        <f t="shared" si="16"/>
        <v>1285312</v>
      </c>
    </row>
    <row r="50" spans="1:40" ht="20" x14ac:dyDescent="0.25">
      <c r="A50" s="11">
        <v>6.01</v>
      </c>
      <c r="B50" s="7" t="s">
        <v>83</v>
      </c>
      <c r="C50" s="41" t="s">
        <v>20</v>
      </c>
      <c r="D50" s="31">
        <v>76800</v>
      </c>
      <c r="E50" s="99">
        <f t="shared" si="88"/>
        <v>11335.68</v>
      </c>
      <c r="F50" s="59">
        <f t="shared" si="89"/>
        <v>88135.679999999993</v>
      </c>
      <c r="G50" s="59">
        <v>3</v>
      </c>
      <c r="H50" s="14">
        <f t="shared" si="192"/>
        <v>230400</v>
      </c>
      <c r="I50" s="99">
        <f t="shared" si="198"/>
        <v>264407.03999999998</v>
      </c>
      <c r="K50" s="14">
        <f t="shared" si="1"/>
        <v>0</v>
      </c>
      <c r="M50" s="14">
        <f t="shared" si="46"/>
        <v>0</v>
      </c>
      <c r="O50" s="14">
        <f t="shared" si="3"/>
        <v>0</v>
      </c>
      <c r="Q50" s="14">
        <f t="shared" si="4"/>
        <v>0</v>
      </c>
      <c r="S50" s="14">
        <f t="shared" si="4"/>
        <v>0</v>
      </c>
      <c r="U50" s="14">
        <f t="shared" ref="U50:W50" si="219">+T50*$F50</f>
        <v>0</v>
      </c>
      <c r="W50" s="14">
        <f t="shared" si="219"/>
        <v>0</v>
      </c>
      <c r="Y50" s="14">
        <f t="shared" ref="Y50:AA50" si="220">+X50*$F50</f>
        <v>0</v>
      </c>
      <c r="AA50" s="14">
        <f t="shared" si="220"/>
        <v>0</v>
      </c>
      <c r="AC50" s="14">
        <f t="shared" ref="AC50:AE50" si="221">+AB50*$F50</f>
        <v>0</v>
      </c>
      <c r="AE50" s="14">
        <f t="shared" si="221"/>
        <v>0</v>
      </c>
      <c r="AF50" s="1">
        <v>3</v>
      </c>
      <c r="AG50" s="14">
        <f t="shared" ref="AG50:AI50" si="222">+AF50*$F50</f>
        <v>264407.03999999998</v>
      </c>
      <c r="AI50" s="14">
        <f t="shared" si="222"/>
        <v>0</v>
      </c>
      <c r="AK50" s="14">
        <f t="shared" ref="AK50" si="223">+AJ50*$F50</f>
        <v>0</v>
      </c>
      <c r="AL50" s="14"/>
      <c r="AM50" s="92">
        <f t="shared" si="10"/>
        <v>3</v>
      </c>
      <c r="AN50" s="14">
        <f t="shared" si="16"/>
        <v>264407.03999999998</v>
      </c>
    </row>
    <row r="51" spans="1:40" ht="20" x14ac:dyDescent="0.25">
      <c r="A51" s="6">
        <v>6.0110000000000001</v>
      </c>
      <c r="B51" s="7" t="s">
        <v>84</v>
      </c>
      <c r="C51" s="41" t="s">
        <v>20</v>
      </c>
      <c r="D51" s="31">
        <v>46800</v>
      </c>
      <c r="E51" s="99">
        <f t="shared" si="88"/>
        <v>6907.68</v>
      </c>
      <c r="F51" s="59">
        <f t="shared" si="89"/>
        <v>53707.68</v>
      </c>
      <c r="G51" s="59">
        <v>4</v>
      </c>
      <c r="H51" s="14">
        <f t="shared" si="192"/>
        <v>187200</v>
      </c>
      <c r="I51" s="99">
        <f t="shared" si="198"/>
        <v>214830.72</v>
      </c>
      <c r="K51" s="14">
        <f t="shared" si="1"/>
        <v>0</v>
      </c>
      <c r="M51" s="14">
        <f t="shared" si="46"/>
        <v>0</v>
      </c>
      <c r="O51" s="14">
        <f t="shared" si="3"/>
        <v>0</v>
      </c>
      <c r="Q51" s="14">
        <f t="shared" si="4"/>
        <v>0</v>
      </c>
      <c r="S51" s="14">
        <f t="shared" si="4"/>
        <v>0</v>
      </c>
      <c r="U51" s="14">
        <f t="shared" ref="U51:W51" si="224">+T51*$F51</f>
        <v>0</v>
      </c>
      <c r="W51" s="14">
        <f t="shared" si="224"/>
        <v>0</v>
      </c>
      <c r="Y51" s="14">
        <f t="shared" ref="Y51:AA51" si="225">+X51*$F51</f>
        <v>0</v>
      </c>
      <c r="AA51" s="14">
        <f t="shared" si="225"/>
        <v>0</v>
      </c>
      <c r="AC51" s="14">
        <f t="shared" ref="AC51:AE51" si="226">+AB51*$F51</f>
        <v>0</v>
      </c>
      <c r="AD51" s="1">
        <v>4</v>
      </c>
      <c r="AE51" s="14">
        <f t="shared" si="226"/>
        <v>214830.72</v>
      </c>
      <c r="AG51" s="14">
        <f t="shared" ref="AG51:AI51" si="227">+AF51*$F51</f>
        <v>0</v>
      </c>
      <c r="AI51" s="14">
        <f t="shared" si="227"/>
        <v>0</v>
      </c>
      <c r="AK51" s="14">
        <f t="shared" ref="AK51" si="228">+AJ51*$F51</f>
        <v>0</v>
      </c>
      <c r="AL51" s="14"/>
      <c r="AM51" s="92">
        <f t="shared" si="10"/>
        <v>4</v>
      </c>
      <c r="AN51" s="14">
        <f t="shared" si="16"/>
        <v>214830.72</v>
      </c>
    </row>
    <row r="52" spans="1:40" ht="20" x14ac:dyDescent="0.25">
      <c r="A52" s="6">
        <v>6.0119999999999996</v>
      </c>
      <c r="B52" s="7" t="s">
        <v>85</v>
      </c>
      <c r="C52" s="41" t="s">
        <v>20</v>
      </c>
      <c r="D52" s="31">
        <v>46800</v>
      </c>
      <c r="E52" s="99">
        <f t="shared" si="88"/>
        <v>6907.68</v>
      </c>
      <c r="F52" s="59">
        <f t="shared" si="89"/>
        <v>53707.68</v>
      </c>
      <c r="G52" s="59">
        <v>5</v>
      </c>
      <c r="H52" s="14">
        <f t="shared" si="192"/>
        <v>234000</v>
      </c>
      <c r="I52" s="99">
        <f t="shared" si="198"/>
        <v>268538.40000000002</v>
      </c>
      <c r="K52" s="14">
        <f t="shared" si="1"/>
        <v>0</v>
      </c>
      <c r="M52" s="14">
        <f t="shared" si="46"/>
        <v>0</v>
      </c>
      <c r="O52" s="14">
        <f t="shared" si="3"/>
        <v>0</v>
      </c>
      <c r="Q52" s="14">
        <f t="shared" si="4"/>
        <v>0</v>
      </c>
      <c r="S52" s="14">
        <f t="shared" si="4"/>
        <v>0</v>
      </c>
      <c r="U52" s="14">
        <f t="shared" ref="U52:W52" si="229">+T52*$F52</f>
        <v>0</v>
      </c>
      <c r="W52" s="14">
        <f t="shared" si="229"/>
        <v>0</v>
      </c>
      <c r="Y52" s="14">
        <f t="shared" ref="Y52:AA52" si="230">+X52*$F52</f>
        <v>0</v>
      </c>
      <c r="AA52" s="14">
        <f t="shared" si="230"/>
        <v>0</v>
      </c>
      <c r="AC52" s="14">
        <f t="shared" ref="AC52:AE52" si="231">+AB52*$F52</f>
        <v>0</v>
      </c>
      <c r="AD52" s="1">
        <v>2</v>
      </c>
      <c r="AE52" s="14">
        <f t="shared" si="231"/>
        <v>107415.36</v>
      </c>
      <c r="AG52" s="14">
        <f t="shared" ref="AG52:AI52" si="232">+AF52*$F52</f>
        <v>0</v>
      </c>
      <c r="AI52" s="14">
        <f t="shared" si="232"/>
        <v>0</v>
      </c>
      <c r="AK52" s="14">
        <f t="shared" ref="AK52" si="233">+AJ52*$F52</f>
        <v>0</v>
      </c>
      <c r="AL52" s="14"/>
      <c r="AM52" s="92">
        <f t="shared" si="10"/>
        <v>2</v>
      </c>
      <c r="AN52" s="14">
        <f t="shared" si="16"/>
        <v>107415.36</v>
      </c>
    </row>
    <row r="53" spans="1:40" ht="20" x14ac:dyDescent="0.25">
      <c r="A53" s="6">
        <v>6.016</v>
      </c>
      <c r="B53" s="7" t="s">
        <v>86</v>
      </c>
      <c r="C53" s="41" t="s">
        <v>20</v>
      </c>
      <c r="D53" s="31">
        <v>36000</v>
      </c>
      <c r="E53" s="99">
        <f t="shared" si="88"/>
        <v>5313.6</v>
      </c>
      <c r="F53" s="59">
        <f t="shared" si="89"/>
        <v>41313.599999999999</v>
      </c>
      <c r="G53" s="59">
        <v>6</v>
      </c>
      <c r="H53" s="14">
        <f t="shared" si="192"/>
        <v>216000</v>
      </c>
      <c r="I53" s="99">
        <f t="shared" si="198"/>
        <v>247881.59999999998</v>
      </c>
      <c r="K53" s="14">
        <f t="shared" si="1"/>
        <v>0</v>
      </c>
      <c r="M53" s="14">
        <f t="shared" si="46"/>
        <v>0</v>
      </c>
      <c r="O53" s="14">
        <f t="shared" si="3"/>
        <v>0</v>
      </c>
      <c r="Q53" s="14">
        <f t="shared" si="4"/>
        <v>0</v>
      </c>
      <c r="S53" s="14">
        <f t="shared" si="4"/>
        <v>0</v>
      </c>
      <c r="U53" s="14">
        <f t="shared" ref="U53:W53" si="234">+T53*$F53</f>
        <v>0</v>
      </c>
      <c r="W53" s="14">
        <f t="shared" si="234"/>
        <v>0</v>
      </c>
      <c r="Y53" s="14">
        <f t="shared" ref="Y53:AA53" si="235">+X53*$F53</f>
        <v>0</v>
      </c>
      <c r="AA53" s="14">
        <f t="shared" si="235"/>
        <v>0</v>
      </c>
      <c r="AC53" s="14">
        <f t="shared" ref="AC53:AE53" si="236">+AB53*$F53</f>
        <v>0</v>
      </c>
      <c r="AE53" s="14">
        <f t="shared" si="236"/>
        <v>0</v>
      </c>
      <c r="AF53" s="1">
        <v>6</v>
      </c>
      <c r="AG53" s="14">
        <f t="shared" ref="AG53:AI53" si="237">+AF53*$F53</f>
        <v>247881.59999999998</v>
      </c>
      <c r="AI53" s="14">
        <f t="shared" si="237"/>
        <v>0</v>
      </c>
      <c r="AK53" s="14">
        <f t="shared" ref="AK53" si="238">+AJ53*$F53</f>
        <v>0</v>
      </c>
      <c r="AL53" s="14"/>
      <c r="AM53" s="92">
        <f t="shared" si="10"/>
        <v>6</v>
      </c>
      <c r="AN53" s="14">
        <f t="shared" si="16"/>
        <v>247881.59999999998</v>
      </c>
    </row>
    <row r="54" spans="1:40" ht="20" x14ac:dyDescent="0.25">
      <c r="A54" s="6">
        <v>6.0179999999999998</v>
      </c>
      <c r="B54" s="7" t="s">
        <v>87</v>
      </c>
      <c r="C54" s="41" t="s">
        <v>20</v>
      </c>
      <c r="D54" s="31">
        <v>144000</v>
      </c>
      <c r="E54" s="99">
        <f t="shared" si="88"/>
        <v>21254.400000000001</v>
      </c>
      <c r="F54" s="59">
        <f t="shared" si="89"/>
        <v>165254.39999999999</v>
      </c>
      <c r="G54" s="59">
        <v>3</v>
      </c>
      <c r="H54" s="14">
        <f t="shared" si="192"/>
        <v>432000</v>
      </c>
      <c r="I54" s="99">
        <f t="shared" si="198"/>
        <v>495763.19999999995</v>
      </c>
      <c r="K54" s="14">
        <f t="shared" si="1"/>
        <v>0</v>
      </c>
      <c r="M54" s="14">
        <f t="shared" si="46"/>
        <v>0</v>
      </c>
      <c r="O54" s="14">
        <f t="shared" si="3"/>
        <v>0</v>
      </c>
      <c r="Q54" s="14">
        <f t="shared" si="4"/>
        <v>0</v>
      </c>
      <c r="S54" s="14">
        <f t="shared" si="4"/>
        <v>0</v>
      </c>
      <c r="U54" s="14">
        <f t="shared" ref="U54:W54" si="239">+T54*$F54</f>
        <v>0</v>
      </c>
      <c r="W54" s="14">
        <f t="shared" si="239"/>
        <v>0</v>
      </c>
      <c r="Y54" s="14">
        <f t="shared" ref="Y54:AA54" si="240">+X54*$F54</f>
        <v>0</v>
      </c>
      <c r="AA54" s="14">
        <f t="shared" si="240"/>
        <v>0</v>
      </c>
      <c r="AB54" s="1">
        <v>3</v>
      </c>
      <c r="AC54" s="14">
        <f t="shared" ref="AC54:AE54" si="241">+AB54*$F54</f>
        <v>495763.19999999995</v>
      </c>
      <c r="AE54" s="14">
        <f t="shared" si="241"/>
        <v>0</v>
      </c>
      <c r="AG54" s="14">
        <f t="shared" ref="AG54:AI54" si="242">+AF54*$F54</f>
        <v>0</v>
      </c>
      <c r="AI54" s="14">
        <f t="shared" si="242"/>
        <v>0</v>
      </c>
      <c r="AK54" s="14">
        <f t="shared" ref="AK54" si="243">+AJ54*$F54</f>
        <v>0</v>
      </c>
      <c r="AL54" s="14"/>
      <c r="AM54" s="92">
        <f t="shared" si="10"/>
        <v>3</v>
      </c>
      <c r="AN54" s="14">
        <f t="shared" si="16"/>
        <v>495763.19999999995</v>
      </c>
    </row>
    <row r="55" spans="1:40" ht="20" x14ac:dyDescent="0.25">
      <c r="A55" s="6">
        <v>6.024</v>
      </c>
      <c r="B55" s="7" t="s">
        <v>88</v>
      </c>
      <c r="C55" s="41" t="s">
        <v>22</v>
      </c>
      <c r="D55" s="31">
        <v>45600</v>
      </c>
      <c r="E55" s="99">
        <f t="shared" si="88"/>
        <v>6730.56</v>
      </c>
      <c r="F55" s="59">
        <f t="shared" si="89"/>
        <v>52330.559999999998</v>
      </c>
      <c r="G55" s="59">
        <v>25.34</v>
      </c>
      <c r="H55" s="14">
        <f t="shared" si="192"/>
        <v>1155504</v>
      </c>
      <c r="I55" s="99">
        <f t="shared" si="198"/>
        <v>1326056.3903999999</v>
      </c>
      <c r="K55" s="14">
        <f t="shared" si="1"/>
        <v>0</v>
      </c>
      <c r="M55" s="14">
        <f t="shared" si="46"/>
        <v>0</v>
      </c>
      <c r="O55" s="14">
        <f t="shared" si="3"/>
        <v>0</v>
      </c>
      <c r="Q55" s="14">
        <f t="shared" si="4"/>
        <v>0</v>
      </c>
      <c r="S55" s="14">
        <f t="shared" si="4"/>
        <v>0</v>
      </c>
      <c r="U55" s="14">
        <f t="shared" ref="U55:W55" si="244">+T55*$F55</f>
        <v>0</v>
      </c>
      <c r="W55" s="14">
        <f t="shared" si="244"/>
        <v>0</v>
      </c>
      <c r="Y55" s="14">
        <f t="shared" ref="Y55:AA55" si="245">+X55*$F55</f>
        <v>0</v>
      </c>
      <c r="AA55" s="14">
        <f t="shared" si="245"/>
        <v>0</v>
      </c>
      <c r="AB55" s="1">
        <v>15</v>
      </c>
      <c r="AC55" s="14">
        <f t="shared" ref="AC55:AE55" si="246">+AB55*$F55</f>
        <v>784958.39999999991</v>
      </c>
      <c r="AE55" s="14">
        <f t="shared" si="246"/>
        <v>0</v>
      </c>
      <c r="AF55" s="1">
        <v>6.5</v>
      </c>
      <c r="AG55" s="14">
        <f t="shared" ref="AG55:AI55" si="247">+AF55*$F55</f>
        <v>340148.64</v>
      </c>
      <c r="AI55" s="14">
        <f t="shared" si="247"/>
        <v>0</v>
      </c>
      <c r="AK55" s="14">
        <f t="shared" ref="AK55" si="248">+AJ55*$F55</f>
        <v>0</v>
      </c>
      <c r="AL55" s="14"/>
      <c r="AM55" s="92">
        <f t="shared" si="10"/>
        <v>21.5</v>
      </c>
      <c r="AN55" s="14">
        <f t="shared" si="16"/>
        <v>1125107.04</v>
      </c>
    </row>
    <row r="56" spans="1:40" ht="20" x14ac:dyDescent="0.25">
      <c r="A56" s="6">
        <v>6.0250000000000004</v>
      </c>
      <c r="B56" s="7" t="s">
        <v>89</v>
      </c>
      <c r="C56" s="41" t="s">
        <v>22</v>
      </c>
      <c r="D56" s="31">
        <v>29400</v>
      </c>
      <c r="E56" s="99">
        <f t="shared" si="88"/>
        <v>4339.4400000000005</v>
      </c>
      <c r="F56" s="59">
        <f t="shared" si="89"/>
        <v>33739.440000000002</v>
      </c>
      <c r="G56" s="59">
        <v>3</v>
      </c>
      <c r="H56" s="14">
        <f t="shared" si="192"/>
        <v>88200</v>
      </c>
      <c r="I56" s="99">
        <f t="shared" si="198"/>
        <v>101218.32</v>
      </c>
      <c r="K56" s="14">
        <f t="shared" si="1"/>
        <v>0</v>
      </c>
      <c r="M56" s="14">
        <f t="shared" si="46"/>
        <v>0</v>
      </c>
      <c r="O56" s="14">
        <f t="shared" si="3"/>
        <v>0</v>
      </c>
      <c r="Q56" s="14">
        <f t="shared" si="4"/>
        <v>0</v>
      </c>
      <c r="S56" s="14">
        <f t="shared" si="4"/>
        <v>0</v>
      </c>
      <c r="U56" s="14">
        <f t="shared" ref="U56:W56" si="249">+T56*$F56</f>
        <v>0</v>
      </c>
      <c r="W56" s="14">
        <f t="shared" si="249"/>
        <v>0</v>
      </c>
      <c r="Y56" s="14">
        <f t="shared" ref="Y56:AA56" si="250">+X56*$F56</f>
        <v>0</v>
      </c>
      <c r="AA56" s="14">
        <f t="shared" si="250"/>
        <v>0</v>
      </c>
      <c r="AB56" s="1">
        <v>2.48</v>
      </c>
      <c r="AC56" s="14">
        <f t="shared" ref="AC56:AE56" si="251">+AB56*$F56</f>
        <v>83673.811200000011</v>
      </c>
      <c r="AE56" s="14">
        <f t="shared" si="251"/>
        <v>0</v>
      </c>
      <c r="AG56" s="14">
        <f t="shared" ref="AG56:AI56" si="252">+AF56*$F56</f>
        <v>0</v>
      </c>
      <c r="AI56" s="14">
        <f t="shared" si="252"/>
        <v>0</v>
      </c>
      <c r="AK56" s="14">
        <f t="shared" ref="AK56" si="253">+AJ56*$F56</f>
        <v>0</v>
      </c>
      <c r="AL56" s="14"/>
      <c r="AM56" s="92">
        <f t="shared" si="10"/>
        <v>2.48</v>
      </c>
      <c r="AN56" s="14">
        <f t="shared" si="16"/>
        <v>83673.811200000011</v>
      </c>
    </row>
    <row r="57" spans="1:40" ht="20" x14ac:dyDescent="0.25">
      <c r="A57" s="6">
        <v>6.0259999999999998</v>
      </c>
      <c r="B57" s="7" t="s">
        <v>90</v>
      </c>
      <c r="C57" s="41" t="s">
        <v>22</v>
      </c>
      <c r="D57" s="31">
        <v>26400</v>
      </c>
      <c r="E57" s="99">
        <f t="shared" si="88"/>
        <v>3896.6400000000003</v>
      </c>
      <c r="F57" s="59">
        <f t="shared" si="89"/>
        <v>30296.639999999999</v>
      </c>
      <c r="G57" s="59">
        <v>18.559999999999999</v>
      </c>
      <c r="H57" s="14">
        <f t="shared" si="192"/>
        <v>489983.99999999994</v>
      </c>
      <c r="I57" s="99">
        <f t="shared" si="198"/>
        <v>562305.63839999994</v>
      </c>
      <c r="K57" s="14">
        <f t="shared" si="1"/>
        <v>0</v>
      </c>
      <c r="M57" s="14">
        <f t="shared" si="46"/>
        <v>0</v>
      </c>
      <c r="O57" s="14">
        <f t="shared" si="3"/>
        <v>0</v>
      </c>
      <c r="Q57" s="14">
        <f t="shared" si="4"/>
        <v>0</v>
      </c>
      <c r="S57" s="14">
        <f t="shared" si="4"/>
        <v>0</v>
      </c>
      <c r="U57" s="14">
        <f t="shared" ref="U57:W57" si="254">+T57*$F57</f>
        <v>0</v>
      </c>
      <c r="W57" s="14">
        <f t="shared" si="254"/>
        <v>0</v>
      </c>
      <c r="Y57" s="14">
        <f t="shared" ref="Y57:AA57" si="255">+X57*$F57</f>
        <v>0</v>
      </c>
      <c r="AA57" s="14">
        <f t="shared" si="255"/>
        <v>0</v>
      </c>
      <c r="AB57" s="1">
        <v>13.5</v>
      </c>
      <c r="AC57" s="14">
        <f t="shared" ref="AC57:AE57" si="256">+AB57*$F57</f>
        <v>409004.64</v>
      </c>
      <c r="AE57" s="14">
        <f t="shared" si="256"/>
        <v>0</v>
      </c>
      <c r="AF57" s="1">
        <v>5.0599999999999996</v>
      </c>
      <c r="AG57" s="14">
        <f t="shared" ref="AG57:AI57" si="257">+AF57*$F57</f>
        <v>153300.99839999998</v>
      </c>
      <c r="AI57" s="14">
        <f t="shared" si="257"/>
        <v>0</v>
      </c>
      <c r="AK57" s="14">
        <f t="shared" ref="AK57" si="258">+AJ57*$F57</f>
        <v>0</v>
      </c>
      <c r="AL57" s="14"/>
      <c r="AM57" s="92">
        <f t="shared" si="10"/>
        <v>18.559999999999999</v>
      </c>
      <c r="AN57" s="14">
        <f t="shared" si="16"/>
        <v>562305.63839999994</v>
      </c>
    </row>
    <row r="58" spans="1:40" ht="20" x14ac:dyDescent="0.25">
      <c r="A58" s="6">
        <v>6.0279999999999996</v>
      </c>
      <c r="B58" s="7" t="s">
        <v>91</v>
      </c>
      <c r="C58" s="41" t="s">
        <v>22</v>
      </c>
      <c r="D58" s="31">
        <v>20400</v>
      </c>
      <c r="E58" s="99">
        <f t="shared" si="88"/>
        <v>3011.04</v>
      </c>
      <c r="F58" s="59">
        <f t="shared" si="89"/>
        <v>23411.040000000001</v>
      </c>
      <c r="G58" s="59">
        <v>17.53</v>
      </c>
      <c r="H58" s="14">
        <f t="shared" si="192"/>
        <v>357612</v>
      </c>
      <c r="I58" s="99">
        <f t="shared" si="198"/>
        <v>410395.53120000003</v>
      </c>
      <c r="K58" s="14">
        <f t="shared" si="1"/>
        <v>0</v>
      </c>
      <c r="M58" s="14">
        <f t="shared" si="46"/>
        <v>0</v>
      </c>
      <c r="O58" s="14">
        <f t="shared" si="3"/>
        <v>0</v>
      </c>
      <c r="Q58" s="14">
        <f t="shared" si="4"/>
        <v>0</v>
      </c>
      <c r="S58" s="14">
        <f t="shared" si="4"/>
        <v>0</v>
      </c>
      <c r="U58" s="14">
        <f t="shared" ref="U58:W58" si="259">+T58*$F58</f>
        <v>0</v>
      </c>
      <c r="W58" s="14">
        <f t="shared" si="259"/>
        <v>0</v>
      </c>
      <c r="Y58" s="14">
        <f t="shared" ref="Y58:AA58" si="260">+X58*$F58</f>
        <v>0</v>
      </c>
      <c r="AA58" s="14">
        <f t="shared" si="260"/>
        <v>0</v>
      </c>
      <c r="AB58" s="1">
        <v>17.53</v>
      </c>
      <c r="AC58" s="14">
        <f t="shared" ref="AC58:AE58" si="261">+AB58*$F58</f>
        <v>410395.53120000003</v>
      </c>
      <c r="AE58" s="14">
        <f t="shared" si="261"/>
        <v>0</v>
      </c>
      <c r="AG58" s="14">
        <f t="shared" ref="AG58:AI58" si="262">+AF58*$F58</f>
        <v>0</v>
      </c>
      <c r="AI58" s="14">
        <f t="shared" si="262"/>
        <v>0</v>
      </c>
      <c r="AK58" s="14">
        <f t="shared" ref="AK58" si="263">+AJ58*$F58</f>
        <v>0</v>
      </c>
      <c r="AL58" s="14"/>
      <c r="AM58" s="92">
        <f t="shared" si="10"/>
        <v>17.53</v>
      </c>
      <c r="AN58" s="14">
        <f t="shared" si="16"/>
        <v>410395.53120000003</v>
      </c>
    </row>
    <row r="59" spans="1:40" x14ac:dyDescent="0.25">
      <c r="A59" s="6">
        <v>6.0309999999999997</v>
      </c>
      <c r="B59" s="7" t="s">
        <v>92</v>
      </c>
      <c r="C59" s="41" t="s">
        <v>20</v>
      </c>
      <c r="D59" s="31">
        <v>76800</v>
      </c>
      <c r="E59" s="99">
        <f t="shared" si="88"/>
        <v>11335.68</v>
      </c>
      <c r="F59" s="59">
        <f t="shared" si="89"/>
        <v>88135.679999999993</v>
      </c>
      <c r="G59" s="59">
        <v>14</v>
      </c>
      <c r="H59" s="14">
        <f t="shared" si="192"/>
        <v>1075200</v>
      </c>
      <c r="I59" s="99">
        <f t="shared" si="198"/>
        <v>1233899.52</v>
      </c>
      <c r="K59" s="14">
        <f t="shared" si="1"/>
        <v>0</v>
      </c>
      <c r="M59" s="14">
        <f t="shared" si="46"/>
        <v>0</v>
      </c>
      <c r="O59" s="14">
        <f t="shared" si="3"/>
        <v>0</v>
      </c>
      <c r="Q59" s="14">
        <f t="shared" si="4"/>
        <v>0</v>
      </c>
      <c r="S59" s="14">
        <f t="shared" si="4"/>
        <v>0</v>
      </c>
      <c r="U59" s="14">
        <f t="shared" ref="U59:W59" si="264">+T59*$F59</f>
        <v>0</v>
      </c>
      <c r="W59" s="14">
        <f t="shared" si="264"/>
        <v>0</v>
      </c>
      <c r="Y59" s="14">
        <f t="shared" ref="Y59:AA59" si="265">+X59*$F59</f>
        <v>0</v>
      </c>
      <c r="AA59" s="14">
        <f t="shared" si="265"/>
        <v>0</v>
      </c>
      <c r="AB59" s="1">
        <v>12</v>
      </c>
      <c r="AC59" s="14">
        <f t="shared" ref="AC59:AE59" si="266">+AB59*$F59</f>
        <v>1057628.1599999999</v>
      </c>
      <c r="AE59" s="14">
        <f t="shared" si="266"/>
        <v>0</v>
      </c>
      <c r="AF59" s="1">
        <v>2</v>
      </c>
      <c r="AG59" s="14">
        <f t="shared" ref="AG59:AI59" si="267">+AF59*$F59</f>
        <v>176271.35999999999</v>
      </c>
      <c r="AI59" s="14">
        <f t="shared" si="267"/>
        <v>0</v>
      </c>
      <c r="AK59" s="14">
        <f t="shared" ref="AK59" si="268">+AJ59*$F59</f>
        <v>0</v>
      </c>
      <c r="AL59" s="14"/>
      <c r="AM59" s="92">
        <f t="shared" si="10"/>
        <v>14</v>
      </c>
      <c r="AN59" s="14">
        <f t="shared" si="16"/>
        <v>1233899.52</v>
      </c>
    </row>
    <row r="60" spans="1:40" x14ac:dyDescent="0.25">
      <c r="A60" s="6">
        <v>6.032</v>
      </c>
      <c r="B60" s="7" t="s">
        <v>93</v>
      </c>
      <c r="C60" s="41" t="s">
        <v>20</v>
      </c>
      <c r="D60" s="31">
        <v>64800</v>
      </c>
      <c r="E60" s="99">
        <f t="shared" si="88"/>
        <v>9564.4800000000014</v>
      </c>
      <c r="F60" s="59">
        <f t="shared" si="89"/>
        <v>74364.479999999996</v>
      </c>
      <c r="G60" s="59">
        <v>12</v>
      </c>
      <c r="H60" s="14">
        <f t="shared" si="192"/>
        <v>777600</v>
      </c>
      <c r="I60" s="99">
        <f t="shared" si="198"/>
        <v>892373.76</v>
      </c>
      <c r="K60" s="14">
        <f t="shared" si="1"/>
        <v>0</v>
      </c>
      <c r="M60" s="14">
        <f t="shared" si="46"/>
        <v>0</v>
      </c>
      <c r="O60" s="14">
        <f t="shared" si="3"/>
        <v>0</v>
      </c>
      <c r="Q60" s="14">
        <f t="shared" si="4"/>
        <v>0</v>
      </c>
      <c r="S60" s="14">
        <f t="shared" si="4"/>
        <v>0</v>
      </c>
      <c r="U60" s="14">
        <f t="shared" ref="U60:W60" si="269">+T60*$F60</f>
        <v>0</v>
      </c>
      <c r="W60" s="14">
        <f t="shared" si="269"/>
        <v>0</v>
      </c>
      <c r="Y60" s="14">
        <f t="shared" ref="Y60:AA60" si="270">+X60*$F60</f>
        <v>0</v>
      </c>
      <c r="AA60" s="14">
        <f t="shared" si="270"/>
        <v>0</v>
      </c>
      <c r="AB60" s="1">
        <v>12</v>
      </c>
      <c r="AC60" s="14">
        <f t="shared" ref="AC60:AE60" si="271">+AB60*$F60</f>
        <v>892373.76</v>
      </c>
      <c r="AE60" s="14">
        <f t="shared" si="271"/>
        <v>0</v>
      </c>
      <c r="AG60" s="14">
        <f t="shared" ref="AG60:AI60" si="272">+AF60*$F60</f>
        <v>0</v>
      </c>
      <c r="AI60" s="14">
        <f t="shared" si="272"/>
        <v>0</v>
      </c>
      <c r="AK60" s="14">
        <f t="shared" ref="AK60" si="273">+AJ60*$F60</f>
        <v>0</v>
      </c>
      <c r="AL60" s="14"/>
      <c r="AM60" s="92">
        <f t="shared" si="10"/>
        <v>12</v>
      </c>
      <c r="AN60" s="14">
        <f t="shared" si="16"/>
        <v>892373.76</v>
      </c>
    </row>
    <row r="61" spans="1:40" ht="20" x14ac:dyDescent="0.25">
      <c r="A61" s="6">
        <v>6.0330000000000004</v>
      </c>
      <c r="B61" s="7" t="s">
        <v>94</v>
      </c>
      <c r="C61" s="41" t="s">
        <v>20</v>
      </c>
      <c r="D61" s="31">
        <v>88800</v>
      </c>
      <c r="E61" s="99">
        <f t="shared" si="88"/>
        <v>13106.880000000001</v>
      </c>
      <c r="F61" s="59">
        <f t="shared" si="89"/>
        <v>101906.88</v>
      </c>
      <c r="G61" s="59">
        <v>4</v>
      </c>
      <c r="H61" s="14">
        <f t="shared" si="192"/>
        <v>355200</v>
      </c>
      <c r="I61" s="99">
        <f t="shared" si="198"/>
        <v>407627.52000000002</v>
      </c>
      <c r="K61" s="14">
        <f t="shared" si="1"/>
        <v>0</v>
      </c>
      <c r="M61" s="14">
        <f t="shared" si="46"/>
        <v>0</v>
      </c>
      <c r="O61" s="14">
        <f t="shared" si="3"/>
        <v>0</v>
      </c>
      <c r="Q61" s="14">
        <f t="shared" si="4"/>
        <v>0</v>
      </c>
      <c r="S61" s="14">
        <f t="shared" si="4"/>
        <v>0</v>
      </c>
      <c r="U61" s="14">
        <f t="shared" ref="U61:W61" si="274">+T61*$F61</f>
        <v>0</v>
      </c>
      <c r="W61" s="14">
        <f t="shared" si="274"/>
        <v>0</v>
      </c>
      <c r="Y61" s="14">
        <f t="shared" ref="Y61:AA61" si="275">+X61*$F61</f>
        <v>0</v>
      </c>
      <c r="AA61" s="14">
        <f t="shared" si="275"/>
        <v>0</v>
      </c>
      <c r="AC61" s="14">
        <f t="shared" ref="AC61:AE61" si="276">+AB61*$F61</f>
        <v>0</v>
      </c>
      <c r="AE61" s="14">
        <f t="shared" si="276"/>
        <v>0</v>
      </c>
      <c r="AF61" s="1">
        <v>4</v>
      </c>
      <c r="AG61" s="14">
        <f t="shared" ref="AG61:AI61" si="277">+AF61*$F61</f>
        <v>407627.52000000002</v>
      </c>
      <c r="AI61" s="14">
        <f t="shared" si="277"/>
        <v>0</v>
      </c>
      <c r="AK61" s="14">
        <f t="shared" ref="AK61" si="278">+AJ61*$F61</f>
        <v>0</v>
      </c>
      <c r="AL61" s="14"/>
      <c r="AM61" s="92">
        <f t="shared" si="10"/>
        <v>4</v>
      </c>
      <c r="AN61" s="14">
        <f t="shared" si="16"/>
        <v>407627.52000000002</v>
      </c>
    </row>
    <row r="62" spans="1:40" ht="20" x14ac:dyDescent="0.25">
      <c r="A62" s="6">
        <v>6.0339999999999998</v>
      </c>
      <c r="B62" s="7" t="s">
        <v>95</v>
      </c>
      <c r="C62" s="41" t="s">
        <v>20</v>
      </c>
      <c r="D62" s="31">
        <v>90000</v>
      </c>
      <c r="E62" s="99">
        <f t="shared" si="88"/>
        <v>13284</v>
      </c>
      <c r="F62" s="59">
        <f t="shared" si="89"/>
        <v>103284</v>
      </c>
      <c r="G62" s="59">
        <v>2</v>
      </c>
      <c r="H62" s="14">
        <f t="shared" si="192"/>
        <v>180000</v>
      </c>
      <c r="I62" s="99">
        <f t="shared" si="198"/>
        <v>206568</v>
      </c>
      <c r="K62" s="14">
        <f t="shared" si="1"/>
        <v>0</v>
      </c>
      <c r="M62" s="14">
        <f t="shared" si="46"/>
        <v>0</v>
      </c>
      <c r="O62" s="14">
        <f t="shared" si="3"/>
        <v>0</v>
      </c>
      <c r="Q62" s="14">
        <f t="shared" si="4"/>
        <v>0</v>
      </c>
      <c r="S62" s="14">
        <f t="shared" si="4"/>
        <v>0</v>
      </c>
      <c r="U62" s="14">
        <f t="shared" ref="U62:W62" si="279">+T62*$F62</f>
        <v>0</v>
      </c>
      <c r="W62" s="14">
        <f t="shared" si="279"/>
        <v>0</v>
      </c>
      <c r="Y62" s="14">
        <f t="shared" ref="Y62:AA62" si="280">+X62*$F62</f>
        <v>0</v>
      </c>
      <c r="AA62" s="14">
        <f t="shared" si="280"/>
        <v>0</v>
      </c>
      <c r="AC62" s="14">
        <f t="shared" ref="AC62:AE62" si="281">+AB62*$F62</f>
        <v>0</v>
      </c>
      <c r="AE62" s="14">
        <f t="shared" si="281"/>
        <v>0</v>
      </c>
      <c r="AF62" s="1">
        <v>2</v>
      </c>
      <c r="AG62" s="14">
        <f t="shared" ref="AG62:AI62" si="282">+AF62*$F62</f>
        <v>206568</v>
      </c>
      <c r="AI62" s="14">
        <f t="shared" si="282"/>
        <v>0</v>
      </c>
      <c r="AK62" s="14">
        <f t="shared" ref="AK62" si="283">+AJ62*$F62</f>
        <v>0</v>
      </c>
      <c r="AL62" s="14"/>
      <c r="AM62" s="92">
        <f t="shared" si="10"/>
        <v>2</v>
      </c>
      <c r="AN62" s="14">
        <f t="shared" si="16"/>
        <v>206568</v>
      </c>
    </row>
    <row r="63" spans="1:40" ht="20" x14ac:dyDescent="0.25">
      <c r="A63" s="6">
        <v>6.0350000000000001</v>
      </c>
      <c r="B63" s="7" t="s">
        <v>96</v>
      </c>
      <c r="C63" s="41" t="s">
        <v>22</v>
      </c>
      <c r="D63" s="31">
        <v>95000</v>
      </c>
      <c r="E63" s="99">
        <f t="shared" si="88"/>
        <v>14022</v>
      </c>
      <c r="F63" s="59">
        <f t="shared" si="89"/>
        <v>109022</v>
      </c>
      <c r="G63" s="59">
        <v>3</v>
      </c>
      <c r="H63" s="14">
        <f t="shared" si="192"/>
        <v>285000</v>
      </c>
      <c r="I63" s="99">
        <f t="shared" si="198"/>
        <v>327066</v>
      </c>
      <c r="K63" s="14">
        <f t="shared" si="1"/>
        <v>0</v>
      </c>
      <c r="M63" s="14">
        <f t="shared" si="46"/>
        <v>0</v>
      </c>
      <c r="O63" s="14">
        <f t="shared" si="3"/>
        <v>0</v>
      </c>
      <c r="Q63" s="14">
        <f t="shared" si="4"/>
        <v>0</v>
      </c>
      <c r="S63" s="14">
        <f t="shared" si="4"/>
        <v>0</v>
      </c>
      <c r="U63" s="14">
        <f t="shared" ref="U63:W63" si="284">+T63*$F63</f>
        <v>0</v>
      </c>
      <c r="W63" s="14">
        <f t="shared" si="284"/>
        <v>0</v>
      </c>
      <c r="Y63" s="14">
        <f t="shared" ref="Y63:AA63" si="285">+X63*$F63</f>
        <v>0</v>
      </c>
      <c r="AA63" s="14">
        <f t="shared" si="285"/>
        <v>0</v>
      </c>
      <c r="AC63" s="14">
        <f t="shared" ref="AC63:AE63" si="286">+AB63*$F63</f>
        <v>0</v>
      </c>
      <c r="AE63" s="14">
        <f t="shared" si="286"/>
        <v>0</v>
      </c>
      <c r="AF63" s="1">
        <v>3</v>
      </c>
      <c r="AG63" s="14">
        <f t="shared" ref="AG63:AI63" si="287">+AF63*$F63</f>
        <v>327066</v>
      </c>
      <c r="AI63" s="14">
        <f t="shared" si="287"/>
        <v>0</v>
      </c>
      <c r="AK63" s="14">
        <f t="shared" ref="AK63" si="288">+AJ63*$F63</f>
        <v>0</v>
      </c>
      <c r="AL63" s="14"/>
      <c r="AM63" s="92">
        <f t="shared" si="10"/>
        <v>3</v>
      </c>
      <c r="AN63" s="14">
        <f t="shared" si="16"/>
        <v>327066</v>
      </c>
    </row>
    <row r="64" spans="1:40" ht="20" x14ac:dyDescent="0.25">
      <c r="A64" s="6">
        <v>6.0359999999999996</v>
      </c>
      <c r="B64" s="7" t="s">
        <v>97</v>
      </c>
      <c r="C64" s="41" t="s">
        <v>22</v>
      </c>
      <c r="D64" s="31">
        <v>72000</v>
      </c>
      <c r="E64" s="99">
        <f t="shared" si="88"/>
        <v>10627.2</v>
      </c>
      <c r="F64" s="59">
        <f t="shared" si="89"/>
        <v>82627.199999999997</v>
      </c>
      <c r="G64" s="59">
        <v>76.59</v>
      </c>
      <c r="H64" s="14">
        <f t="shared" si="192"/>
        <v>5514480</v>
      </c>
      <c r="I64" s="99">
        <f t="shared" si="198"/>
        <v>6328417.2479999997</v>
      </c>
      <c r="K64" s="14">
        <f t="shared" si="1"/>
        <v>0</v>
      </c>
      <c r="M64" s="14">
        <f t="shared" si="46"/>
        <v>0</v>
      </c>
      <c r="O64" s="14">
        <f t="shared" si="3"/>
        <v>0</v>
      </c>
      <c r="Q64" s="14">
        <f t="shared" si="4"/>
        <v>0</v>
      </c>
      <c r="S64" s="14">
        <f t="shared" si="4"/>
        <v>0</v>
      </c>
      <c r="U64" s="14">
        <f t="shared" ref="U64:W64" si="289">+T64*$F64</f>
        <v>0</v>
      </c>
      <c r="W64" s="14">
        <f t="shared" si="289"/>
        <v>0</v>
      </c>
      <c r="Y64" s="14">
        <f t="shared" ref="Y64:AA64" si="290">+X64*$F64</f>
        <v>0</v>
      </c>
      <c r="Z64" s="1">
        <v>44.34</v>
      </c>
      <c r="AA64" s="14">
        <f t="shared" si="290"/>
        <v>3663690.048</v>
      </c>
      <c r="AC64" s="14">
        <f t="shared" ref="AC64:AE64" si="291">+AB64*$F64</f>
        <v>0</v>
      </c>
      <c r="AE64" s="14">
        <f t="shared" si="291"/>
        <v>0</v>
      </c>
      <c r="AG64" s="14">
        <f t="shared" ref="AG64:AI64" si="292">+AF64*$F64</f>
        <v>0</v>
      </c>
      <c r="AH64" s="1">
        <v>29.45</v>
      </c>
      <c r="AI64" s="14">
        <f t="shared" si="292"/>
        <v>2433371.04</v>
      </c>
      <c r="AK64" s="14">
        <f t="shared" ref="AK64" si="293">+AJ64*$F64</f>
        <v>0</v>
      </c>
      <c r="AL64" s="14"/>
      <c r="AM64" s="92">
        <f t="shared" si="10"/>
        <v>73.790000000000006</v>
      </c>
      <c r="AN64" s="14">
        <f t="shared" si="16"/>
        <v>6097061.0880000005</v>
      </c>
    </row>
    <row r="65" spans="1:40" ht="20" x14ac:dyDescent="0.25">
      <c r="A65" s="6">
        <v>6.0389999999999997</v>
      </c>
      <c r="B65" s="7" t="s">
        <v>98</v>
      </c>
      <c r="C65" s="41" t="s">
        <v>20</v>
      </c>
      <c r="D65" s="31">
        <v>972000</v>
      </c>
      <c r="E65" s="99">
        <f t="shared" si="88"/>
        <v>143467.20000000001</v>
      </c>
      <c r="F65" s="59">
        <f t="shared" si="89"/>
        <v>1115467.2</v>
      </c>
      <c r="G65" s="59">
        <v>2</v>
      </c>
      <c r="H65" s="14">
        <f t="shared" si="192"/>
        <v>1944000</v>
      </c>
      <c r="I65" s="99">
        <f t="shared" si="198"/>
        <v>2230934.4</v>
      </c>
      <c r="K65" s="14">
        <f t="shared" si="1"/>
        <v>0</v>
      </c>
      <c r="M65" s="14">
        <f t="shared" si="46"/>
        <v>0</v>
      </c>
      <c r="O65" s="14">
        <f t="shared" si="3"/>
        <v>0</v>
      </c>
      <c r="Q65" s="14">
        <f t="shared" si="4"/>
        <v>0</v>
      </c>
      <c r="S65" s="14">
        <f t="shared" si="4"/>
        <v>0</v>
      </c>
      <c r="U65" s="14">
        <f t="shared" ref="U65:W65" si="294">+T65*$F65</f>
        <v>0</v>
      </c>
      <c r="W65" s="14">
        <f t="shared" si="294"/>
        <v>0</v>
      </c>
      <c r="Y65" s="14">
        <f t="shared" ref="Y65:AA65" si="295">+X65*$F65</f>
        <v>0</v>
      </c>
      <c r="AA65" s="14">
        <f t="shared" si="295"/>
        <v>0</v>
      </c>
      <c r="AC65" s="14">
        <f t="shared" ref="AC65:AE65" si="296">+AB65*$F65</f>
        <v>0</v>
      </c>
      <c r="AE65" s="14">
        <f t="shared" si="296"/>
        <v>0</v>
      </c>
      <c r="AF65" s="1">
        <v>2</v>
      </c>
      <c r="AG65" s="14">
        <f t="shared" ref="AG65:AI65" si="297">+AF65*$F65</f>
        <v>2230934.4</v>
      </c>
      <c r="AI65" s="14">
        <f t="shared" si="297"/>
        <v>0</v>
      </c>
      <c r="AK65" s="14">
        <f t="shared" ref="AK65" si="298">+AJ65*$F65</f>
        <v>0</v>
      </c>
      <c r="AL65" s="14"/>
      <c r="AM65" s="92">
        <f t="shared" si="10"/>
        <v>2</v>
      </c>
      <c r="AN65" s="14">
        <f t="shared" si="16"/>
        <v>2230934.4</v>
      </c>
    </row>
    <row r="66" spans="1:40" ht="20" x14ac:dyDescent="0.25">
      <c r="A66" s="6">
        <v>6.048</v>
      </c>
      <c r="B66" s="7" t="s">
        <v>99</v>
      </c>
      <c r="C66" s="41" t="s">
        <v>20</v>
      </c>
      <c r="D66" s="31">
        <v>50000</v>
      </c>
      <c r="E66" s="99">
        <f t="shared" si="88"/>
        <v>7380</v>
      </c>
      <c r="F66" s="59">
        <f t="shared" si="89"/>
        <v>57380</v>
      </c>
      <c r="G66" s="59">
        <v>1</v>
      </c>
      <c r="H66" s="14">
        <f t="shared" si="192"/>
        <v>50000</v>
      </c>
      <c r="I66" s="99">
        <f t="shared" si="198"/>
        <v>57380</v>
      </c>
      <c r="K66" s="14">
        <f t="shared" si="1"/>
        <v>0</v>
      </c>
      <c r="M66" s="14">
        <f t="shared" si="46"/>
        <v>0</v>
      </c>
      <c r="O66" s="14">
        <f t="shared" si="3"/>
        <v>0</v>
      </c>
      <c r="Q66" s="14">
        <f t="shared" si="4"/>
        <v>0</v>
      </c>
      <c r="S66" s="14">
        <f t="shared" si="4"/>
        <v>0</v>
      </c>
      <c r="U66" s="14">
        <f t="shared" ref="U66:W66" si="299">+T66*$F66</f>
        <v>0</v>
      </c>
      <c r="W66" s="14">
        <f t="shared" si="299"/>
        <v>0</v>
      </c>
      <c r="Y66" s="14">
        <f t="shared" ref="Y66:AA66" si="300">+X66*$F66</f>
        <v>0</v>
      </c>
      <c r="AA66" s="14">
        <f t="shared" si="300"/>
        <v>0</v>
      </c>
      <c r="AC66" s="14">
        <f t="shared" ref="AC66:AE66" si="301">+AB66*$F66</f>
        <v>0</v>
      </c>
      <c r="AE66" s="14">
        <f t="shared" si="301"/>
        <v>0</v>
      </c>
      <c r="AF66" s="1">
        <v>1</v>
      </c>
      <c r="AG66" s="14">
        <f t="shared" ref="AG66:AI66" si="302">+AF66*$F66</f>
        <v>57380</v>
      </c>
      <c r="AI66" s="14">
        <f t="shared" si="302"/>
        <v>0</v>
      </c>
      <c r="AK66" s="14">
        <f t="shared" ref="AK66" si="303">+AJ66*$F66</f>
        <v>0</v>
      </c>
      <c r="AL66" s="14"/>
      <c r="AM66" s="92">
        <f t="shared" si="10"/>
        <v>1</v>
      </c>
      <c r="AN66" s="14">
        <f t="shared" si="16"/>
        <v>57380</v>
      </c>
    </row>
    <row r="67" spans="1:40" ht="11.5" customHeight="1" x14ac:dyDescent="0.25">
      <c r="A67" s="260" t="s">
        <v>100</v>
      </c>
      <c r="B67" s="261"/>
      <c r="C67" s="268"/>
      <c r="D67" s="32"/>
      <c r="E67" s="90"/>
      <c r="F67" s="66"/>
      <c r="G67" s="18"/>
      <c r="H67" s="33"/>
      <c r="I67" s="90"/>
      <c r="K67" s="14">
        <f t="shared" si="1"/>
        <v>0</v>
      </c>
      <c r="M67" s="14">
        <f t="shared" si="46"/>
        <v>0</v>
      </c>
      <c r="O67" s="14">
        <f t="shared" si="3"/>
        <v>0</v>
      </c>
      <c r="Q67" s="14">
        <f t="shared" si="4"/>
        <v>0</v>
      </c>
      <c r="S67" s="14">
        <f t="shared" si="4"/>
        <v>0</v>
      </c>
      <c r="U67" s="14">
        <f t="shared" ref="U67:W67" si="304">+T67*$F67</f>
        <v>0</v>
      </c>
      <c r="W67" s="14">
        <f t="shared" si="304"/>
        <v>0</v>
      </c>
      <c r="Y67" s="14">
        <f t="shared" ref="Y67:AA67" si="305">+X67*$F67</f>
        <v>0</v>
      </c>
      <c r="AA67" s="14">
        <f t="shared" si="305"/>
        <v>0</v>
      </c>
      <c r="AC67" s="14">
        <f t="shared" ref="AC67:AE67" si="306">+AB67*$F67</f>
        <v>0</v>
      </c>
      <c r="AE67" s="14">
        <f t="shared" si="306"/>
        <v>0</v>
      </c>
      <c r="AG67" s="14">
        <f t="shared" ref="AG67:AI67" si="307">+AF67*$F67</f>
        <v>0</v>
      </c>
      <c r="AI67" s="14">
        <f t="shared" si="307"/>
        <v>0</v>
      </c>
      <c r="AK67" s="14">
        <f t="shared" ref="AK67" si="308">+AJ67*$F67</f>
        <v>0</v>
      </c>
      <c r="AL67" s="14"/>
      <c r="AM67" s="92">
        <f t="shared" si="10"/>
        <v>0</v>
      </c>
      <c r="AN67" s="14">
        <f t="shared" si="16"/>
        <v>0</v>
      </c>
    </row>
    <row r="68" spans="1:40" ht="20" x14ac:dyDescent="0.25">
      <c r="A68" s="6">
        <v>8.0009999999999994</v>
      </c>
      <c r="B68" s="7" t="s">
        <v>101</v>
      </c>
      <c r="C68" s="41" t="s">
        <v>4</v>
      </c>
      <c r="D68" s="31">
        <v>20042</v>
      </c>
      <c r="E68" s="99">
        <f t="shared" si="88"/>
        <v>2958.1992</v>
      </c>
      <c r="F68" s="59">
        <f t="shared" si="89"/>
        <v>23000.199199999999</v>
      </c>
      <c r="G68" s="59">
        <v>524.10659999999996</v>
      </c>
      <c r="H68" s="14">
        <f>+D68*G68</f>
        <v>10504144.4772</v>
      </c>
      <c r="I68" s="99">
        <f>+F68*G68</f>
        <v>12054556.202034719</v>
      </c>
      <c r="K68" s="14">
        <f t="shared" si="1"/>
        <v>0</v>
      </c>
      <c r="M68" s="14">
        <f t="shared" si="46"/>
        <v>0</v>
      </c>
      <c r="O68" s="14">
        <f t="shared" si="3"/>
        <v>0</v>
      </c>
      <c r="Q68" s="14">
        <f t="shared" si="4"/>
        <v>0</v>
      </c>
      <c r="S68" s="14">
        <f t="shared" si="4"/>
        <v>0</v>
      </c>
      <c r="T68" s="1">
        <v>121.87</v>
      </c>
      <c r="U68" s="14">
        <f t="shared" ref="U68:W68" si="309">+T68*$F68</f>
        <v>2803034.2765040002</v>
      </c>
      <c r="W68" s="14">
        <f t="shared" si="309"/>
        <v>0</v>
      </c>
      <c r="X68" s="1">
        <v>76.92</v>
      </c>
      <c r="Y68" s="14">
        <f t="shared" ref="Y68:AA68" si="310">+X68*$F68</f>
        <v>1769175.322464</v>
      </c>
      <c r="AA68" s="14">
        <f t="shared" si="310"/>
        <v>0</v>
      </c>
      <c r="AC68" s="14">
        <f t="shared" ref="AC68:AE68" si="311">+AB68*$F68</f>
        <v>0</v>
      </c>
      <c r="AE68" s="14">
        <f t="shared" si="311"/>
        <v>0</v>
      </c>
      <c r="AG68" s="14">
        <f t="shared" ref="AG68:AI68" si="312">+AF68*$F68</f>
        <v>0</v>
      </c>
      <c r="AI68" s="14">
        <f t="shared" si="312"/>
        <v>0</v>
      </c>
      <c r="AJ68" s="1">
        <v>265.10000000000002</v>
      </c>
      <c r="AK68" s="14">
        <f t="shared" ref="AK68" si="313">+AJ68*$F68</f>
        <v>6097352.8079200005</v>
      </c>
      <c r="AL68" s="14"/>
      <c r="AM68" s="92">
        <f t="shared" si="10"/>
        <v>463.89000000000004</v>
      </c>
      <c r="AN68" s="14">
        <f t="shared" si="16"/>
        <v>10669562.406888001</v>
      </c>
    </row>
    <row r="69" spans="1:40" ht="11.5" customHeight="1" x14ac:dyDescent="0.25">
      <c r="A69" s="260" t="s">
        <v>102</v>
      </c>
      <c r="B69" s="261"/>
      <c r="C69" s="268"/>
      <c r="D69" s="32"/>
      <c r="E69" s="90"/>
      <c r="F69" s="66"/>
      <c r="G69" s="18"/>
      <c r="H69" s="33"/>
      <c r="I69" s="90"/>
      <c r="K69" s="14">
        <f t="shared" si="1"/>
        <v>0</v>
      </c>
      <c r="M69" s="14">
        <f t="shared" si="46"/>
        <v>0</v>
      </c>
      <c r="O69" s="14">
        <f t="shared" si="3"/>
        <v>0</v>
      </c>
      <c r="Q69" s="14">
        <f t="shared" si="4"/>
        <v>0</v>
      </c>
      <c r="S69" s="14">
        <f t="shared" si="4"/>
        <v>0</v>
      </c>
      <c r="U69" s="14">
        <f t="shared" ref="U69:W69" si="314">+T69*$F69</f>
        <v>0</v>
      </c>
      <c r="W69" s="14">
        <f t="shared" si="314"/>
        <v>0</v>
      </c>
      <c r="Y69" s="14">
        <f t="shared" ref="Y69:AA69" si="315">+X69*$F69</f>
        <v>0</v>
      </c>
      <c r="AA69" s="14">
        <f t="shared" si="315"/>
        <v>0</v>
      </c>
      <c r="AC69" s="14">
        <f t="shared" ref="AC69:AE69" si="316">+AB69*$F69</f>
        <v>0</v>
      </c>
      <c r="AE69" s="14">
        <f t="shared" si="316"/>
        <v>0</v>
      </c>
      <c r="AG69" s="14">
        <f t="shared" ref="AG69:AI69" si="317">+AF69*$F69</f>
        <v>0</v>
      </c>
      <c r="AI69" s="14">
        <f t="shared" si="317"/>
        <v>0</v>
      </c>
      <c r="AK69" s="14">
        <f t="shared" ref="AK69" si="318">+AJ69*$F69</f>
        <v>0</v>
      </c>
      <c r="AL69" s="14"/>
      <c r="AM69" s="92">
        <f t="shared" si="10"/>
        <v>0</v>
      </c>
      <c r="AN69" s="14">
        <f t="shared" si="16"/>
        <v>0</v>
      </c>
    </row>
    <row r="70" spans="1:40" ht="20" x14ac:dyDescent="0.25">
      <c r="A70" s="6">
        <v>9.0009999999999994</v>
      </c>
      <c r="B70" s="7" t="s">
        <v>103</v>
      </c>
      <c r="C70" s="41" t="s">
        <v>4</v>
      </c>
      <c r="D70" s="31">
        <v>23000</v>
      </c>
      <c r="E70" s="99">
        <f t="shared" si="88"/>
        <v>3394.8</v>
      </c>
      <c r="F70" s="59">
        <f t="shared" si="89"/>
        <v>26394.799999999999</v>
      </c>
      <c r="G70" s="59">
        <v>276.85860000000002</v>
      </c>
      <c r="H70" s="14">
        <f>+D70*G70</f>
        <v>6367747.8000000007</v>
      </c>
      <c r="I70" s="99">
        <f>+F70*G70</f>
        <v>7307627.3752800003</v>
      </c>
      <c r="K70" s="14">
        <f t="shared" si="1"/>
        <v>0</v>
      </c>
      <c r="M70" s="14">
        <f t="shared" si="46"/>
        <v>0</v>
      </c>
      <c r="O70" s="14">
        <f t="shared" si="3"/>
        <v>0</v>
      </c>
      <c r="Q70" s="14">
        <f t="shared" si="4"/>
        <v>0</v>
      </c>
      <c r="S70" s="14">
        <f t="shared" si="4"/>
        <v>0</v>
      </c>
      <c r="U70" s="14">
        <f t="shared" ref="U70:W70" si="319">+T70*$F70</f>
        <v>0</v>
      </c>
      <c r="W70" s="14">
        <f t="shared" si="319"/>
        <v>0</v>
      </c>
      <c r="Y70" s="14">
        <f t="shared" ref="Y70:AA70" si="320">+X70*$F70</f>
        <v>0</v>
      </c>
      <c r="Z70" s="1">
        <v>211.14</v>
      </c>
      <c r="AA70" s="14">
        <f t="shared" si="320"/>
        <v>5572998.0719999997</v>
      </c>
      <c r="AC70" s="14">
        <f t="shared" ref="AC70:AE70" si="321">+AB70*$F70</f>
        <v>0</v>
      </c>
      <c r="AE70" s="14">
        <f t="shared" si="321"/>
        <v>0</v>
      </c>
      <c r="AF70" s="1">
        <v>20.34</v>
      </c>
      <c r="AG70" s="14">
        <f t="shared" ref="AG70:AI70" si="322">+AF70*$F70</f>
        <v>536870.23199999996</v>
      </c>
      <c r="AH70" s="1">
        <v>39.56</v>
      </c>
      <c r="AI70" s="14">
        <f t="shared" si="322"/>
        <v>1044178.2880000001</v>
      </c>
      <c r="AK70" s="14">
        <f t="shared" ref="AK70" si="323">+AJ70*$F70</f>
        <v>0</v>
      </c>
      <c r="AL70" s="14"/>
      <c r="AM70" s="92">
        <f t="shared" si="10"/>
        <v>271.03999999999996</v>
      </c>
      <c r="AN70" s="14">
        <f t="shared" si="16"/>
        <v>7154046.5919999992</v>
      </c>
    </row>
    <row r="71" spans="1:40" ht="30" x14ac:dyDescent="0.25">
      <c r="A71" s="6">
        <v>9.0020000000000007</v>
      </c>
      <c r="B71" s="7" t="s">
        <v>104</v>
      </c>
      <c r="C71" s="41" t="s">
        <v>22</v>
      </c>
      <c r="D71" s="31">
        <v>220000</v>
      </c>
      <c r="E71" s="99">
        <f t="shared" si="88"/>
        <v>32472.000000000004</v>
      </c>
      <c r="F71" s="59">
        <f t="shared" si="89"/>
        <v>252472</v>
      </c>
      <c r="G71" s="59">
        <v>8.9600000000000009</v>
      </c>
      <c r="H71" s="14">
        <f>+D71*G71</f>
        <v>1971200.0000000002</v>
      </c>
      <c r="I71" s="99">
        <f>+F71*G71</f>
        <v>2262149.1200000001</v>
      </c>
      <c r="K71" s="14">
        <f t="shared" si="1"/>
        <v>0</v>
      </c>
      <c r="M71" s="14">
        <f t="shared" si="46"/>
        <v>0</v>
      </c>
      <c r="O71" s="14">
        <f t="shared" si="3"/>
        <v>0</v>
      </c>
      <c r="Q71" s="14">
        <f t="shared" si="4"/>
        <v>0</v>
      </c>
      <c r="S71" s="14">
        <f t="shared" si="4"/>
        <v>0</v>
      </c>
      <c r="U71" s="14">
        <f t="shared" ref="U71:W71" si="324">+T71*$F71</f>
        <v>0</v>
      </c>
      <c r="V71" s="1">
        <v>4.54</v>
      </c>
      <c r="W71" s="14">
        <f t="shared" si="324"/>
        <v>1146222.8800000001</v>
      </c>
      <c r="Y71" s="14">
        <f t="shared" ref="Y71:AA71" si="325">+X71*$F71</f>
        <v>0</v>
      </c>
      <c r="Z71" s="1">
        <v>4.42</v>
      </c>
      <c r="AA71" s="14">
        <f t="shared" si="325"/>
        <v>1115926.24</v>
      </c>
      <c r="AC71" s="14">
        <f t="shared" ref="AC71:AE71" si="326">+AB71*$F71</f>
        <v>0</v>
      </c>
      <c r="AE71" s="14">
        <f t="shared" si="326"/>
        <v>0</v>
      </c>
      <c r="AG71" s="14">
        <f t="shared" ref="AG71:AI71" si="327">+AF71*$F71</f>
        <v>0</v>
      </c>
      <c r="AI71" s="14">
        <f t="shared" si="327"/>
        <v>0</v>
      </c>
      <c r="AK71" s="14">
        <f t="shared" ref="AK71" si="328">+AJ71*$F71</f>
        <v>0</v>
      </c>
      <c r="AL71" s="14"/>
      <c r="AM71" s="92">
        <f t="shared" si="10"/>
        <v>8.9600000000000009</v>
      </c>
      <c r="AN71" s="14">
        <f t="shared" si="16"/>
        <v>2262149.1200000001</v>
      </c>
    </row>
    <row r="72" spans="1:40" ht="11.5" customHeight="1" x14ac:dyDescent="0.25">
      <c r="A72" s="260" t="s">
        <v>105</v>
      </c>
      <c r="B72" s="261"/>
      <c r="C72" s="268"/>
      <c r="D72" s="32"/>
      <c r="E72" s="90"/>
      <c r="F72" s="66"/>
      <c r="G72" s="18"/>
      <c r="H72" s="33"/>
      <c r="I72" s="90"/>
      <c r="K72" s="14">
        <f t="shared" si="1"/>
        <v>0</v>
      </c>
      <c r="M72" s="14">
        <f t="shared" si="46"/>
        <v>0</v>
      </c>
      <c r="O72" s="14">
        <f t="shared" si="3"/>
        <v>0</v>
      </c>
      <c r="Q72" s="14">
        <f t="shared" si="4"/>
        <v>0</v>
      </c>
      <c r="S72" s="14">
        <f t="shared" si="4"/>
        <v>0</v>
      </c>
      <c r="U72" s="14">
        <f t="shared" ref="U72:W72" si="329">+T72*$F72</f>
        <v>0</v>
      </c>
      <c r="W72" s="14">
        <f t="shared" si="329"/>
        <v>0</v>
      </c>
      <c r="Y72" s="14">
        <f t="shared" ref="Y72:AA72" si="330">+X72*$F72</f>
        <v>0</v>
      </c>
      <c r="AA72" s="14">
        <f t="shared" si="330"/>
        <v>0</v>
      </c>
      <c r="AC72" s="14">
        <f t="shared" ref="AC72:AE72" si="331">+AB72*$F72</f>
        <v>0</v>
      </c>
      <c r="AE72" s="14">
        <f t="shared" si="331"/>
        <v>0</v>
      </c>
      <c r="AG72" s="14">
        <f t="shared" ref="AG72:AI72" si="332">+AF72*$F72</f>
        <v>0</v>
      </c>
      <c r="AI72" s="14">
        <f t="shared" si="332"/>
        <v>0</v>
      </c>
      <c r="AK72" s="14">
        <f t="shared" ref="AK72" si="333">+AJ72*$F72</f>
        <v>0</v>
      </c>
      <c r="AL72" s="14"/>
      <c r="AM72" s="92">
        <f t="shared" si="10"/>
        <v>0</v>
      </c>
      <c r="AN72" s="14">
        <f t="shared" si="16"/>
        <v>0</v>
      </c>
    </row>
    <row r="73" spans="1:40" ht="30" x14ac:dyDescent="0.25">
      <c r="A73" s="6">
        <v>10.000999999999999</v>
      </c>
      <c r="B73" s="7" t="s">
        <v>106</v>
      </c>
      <c r="C73" s="41" t="s">
        <v>4</v>
      </c>
      <c r="D73" s="31">
        <v>28000</v>
      </c>
      <c r="E73" s="99">
        <f t="shared" si="88"/>
        <v>4132.8</v>
      </c>
      <c r="F73" s="59">
        <f t="shared" si="89"/>
        <v>32132.799999999999</v>
      </c>
      <c r="G73" s="59">
        <v>17.86</v>
      </c>
      <c r="H73" s="14">
        <f t="shared" ref="H73:H81" si="334">+D73*G73</f>
        <v>500080</v>
      </c>
      <c r="I73" s="99">
        <f>+F73*G73</f>
        <v>573891.80799999996</v>
      </c>
      <c r="K73" s="14">
        <f t="shared" si="1"/>
        <v>0</v>
      </c>
      <c r="M73" s="14">
        <f t="shared" si="46"/>
        <v>0</v>
      </c>
      <c r="O73" s="14">
        <f t="shared" si="3"/>
        <v>0</v>
      </c>
      <c r="Q73" s="14">
        <f t="shared" si="4"/>
        <v>0</v>
      </c>
      <c r="S73" s="14">
        <f t="shared" si="4"/>
        <v>0</v>
      </c>
      <c r="U73" s="14">
        <f t="shared" ref="U73:W73" si="335">+T73*$F73</f>
        <v>0</v>
      </c>
      <c r="W73" s="14">
        <f t="shared" si="335"/>
        <v>0</v>
      </c>
      <c r="Y73" s="14">
        <f t="shared" ref="Y73:AA73" si="336">+X73*$F73</f>
        <v>0</v>
      </c>
      <c r="Z73" s="1">
        <v>14.16</v>
      </c>
      <c r="AA73" s="14">
        <f t="shared" si="336"/>
        <v>455000.44799999997</v>
      </c>
      <c r="AC73" s="14">
        <f t="shared" ref="AC73:AE73" si="337">+AB73*$F73</f>
        <v>0</v>
      </c>
      <c r="AE73" s="14">
        <f t="shared" si="337"/>
        <v>0</v>
      </c>
      <c r="AG73" s="14">
        <f t="shared" ref="AG73:AI73" si="338">+AF73*$F73</f>
        <v>0</v>
      </c>
      <c r="AI73" s="14">
        <f t="shared" si="338"/>
        <v>0</v>
      </c>
      <c r="AK73" s="14">
        <f t="shared" ref="AK73" si="339">+AJ73*$F73</f>
        <v>0</v>
      </c>
      <c r="AL73" s="14"/>
      <c r="AM73" s="92">
        <f t="shared" si="10"/>
        <v>14.16</v>
      </c>
      <c r="AN73" s="14">
        <f t="shared" si="16"/>
        <v>455000.44799999997</v>
      </c>
    </row>
    <row r="74" spans="1:40" ht="20" x14ac:dyDescent="0.25">
      <c r="A74" s="6">
        <v>10.002000000000001</v>
      </c>
      <c r="B74" s="7" t="s">
        <v>107</v>
      </c>
      <c r="C74" s="41" t="s">
        <v>4</v>
      </c>
      <c r="D74" s="31">
        <v>28000</v>
      </c>
      <c r="E74" s="99">
        <f t="shared" si="88"/>
        <v>4132.8</v>
      </c>
      <c r="F74" s="59">
        <f t="shared" si="89"/>
        <v>32132.799999999999</v>
      </c>
      <c r="G74" s="59">
        <v>145.29</v>
      </c>
      <c r="H74" s="14">
        <f t="shared" si="334"/>
        <v>4068120</v>
      </c>
      <c r="I74" s="99">
        <f t="shared" ref="I74:I81" si="340">+F74*G74</f>
        <v>4668574.5120000001</v>
      </c>
      <c r="K74" s="14">
        <f t="shared" ref="K74:K96" si="341">+J74*$D74</f>
        <v>0</v>
      </c>
      <c r="M74" s="14">
        <f t="shared" si="46"/>
        <v>0</v>
      </c>
      <c r="O74" s="14">
        <f t="shared" ref="O74:O96" si="342">+N74*$F74</f>
        <v>0</v>
      </c>
      <c r="Q74" s="14">
        <f t="shared" ref="Q74:S96" si="343">+P74*$F74</f>
        <v>0</v>
      </c>
      <c r="S74" s="14">
        <f t="shared" si="343"/>
        <v>0</v>
      </c>
      <c r="U74" s="14">
        <f t="shared" ref="U74:W74" si="344">+T74*$F74</f>
        <v>0</v>
      </c>
      <c r="W74" s="14">
        <f t="shared" si="344"/>
        <v>0</v>
      </c>
      <c r="Y74" s="14">
        <f t="shared" ref="Y74:AA74" si="345">+X74*$F74</f>
        <v>0</v>
      </c>
      <c r="Z74" s="1">
        <v>145.29</v>
      </c>
      <c r="AA74" s="14">
        <f t="shared" si="345"/>
        <v>4668574.5120000001</v>
      </c>
      <c r="AC74" s="14">
        <f t="shared" ref="AC74:AE74" si="346">+AB74*$F74</f>
        <v>0</v>
      </c>
      <c r="AD74" s="1">
        <v>17</v>
      </c>
      <c r="AE74" s="14">
        <f t="shared" si="346"/>
        <v>546257.6</v>
      </c>
      <c r="AG74" s="14">
        <f t="shared" ref="AG74:AI74" si="347">+AF74*$F74</f>
        <v>0</v>
      </c>
      <c r="AI74" s="14">
        <f t="shared" si="347"/>
        <v>0</v>
      </c>
      <c r="AK74" s="14">
        <f t="shared" ref="AK74" si="348">+AJ74*$F74</f>
        <v>0</v>
      </c>
      <c r="AL74" s="14"/>
      <c r="AM74" s="92">
        <f t="shared" ref="AM74:AM96" si="349">+J74+L74+N74+P74+R74+T74+V74+X74+Z74+AB74+AD74+AF74+AH74+AJ74</f>
        <v>162.29</v>
      </c>
      <c r="AN74" s="14">
        <f t="shared" si="16"/>
        <v>5214832.1119999997</v>
      </c>
    </row>
    <row r="75" spans="1:40" ht="20" x14ac:dyDescent="0.25">
      <c r="A75" s="6">
        <v>10.003</v>
      </c>
      <c r="B75" s="7" t="s">
        <v>108</v>
      </c>
      <c r="C75" s="41" t="s">
        <v>4</v>
      </c>
      <c r="D75" s="31">
        <v>38000</v>
      </c>
      <c r="E75" s="99">
        <f t="shared" si="88"/>
        <v>5608.8</v>
      </c>
      <c r="F75" s="59">
        <f t="shared" si="89"/>
        <v>43608.800000000003</v>
      </c>
      <c r="G75" s="59">
        <v>585.91999999999996</v>
      </c>
      <c r="H75" s="14">
        <f t="shared" si="334"/>
        <v>22264960</v>
      </c>
      <c r="I75" s="99">
        <f t="shared" si="340"/>
        <v>25551268.096000001</v>
      </c>
      <c r="K75" s="14">
        <f t="shared" si="341"/>
        <v>0</v>
      </c>
      <c r="M75" s="14">
        <f t="shared" si="46"/>
        <v>0</v>
      </c>
      <c r="O75" s="14">
        <f t="shared" si="342"/>
        <v>0</v>
      </c>
      <c r="Q75" s="14">
        <f t="shared" si="343"/>
        <v>0</v>
      </c>
      <c r="S75" s="14">
        <f t="shared" si="343"/>
        <v>0</v>
      </c>
      <c r="U75" s="14">
        <f t="shared" ref="U75:W75" si="350">+T75*$F75</f>
        <v>0</v>
      </c>
      <c r="W75" s="14">
        <f t="shared" si="350"/>
        <v>0</v>
      </c>
      <c r="X75" s="1">
        <v>189</v>
      </c>
      <c r="Y75" s="14">
        <f t="shared" ref="Y75:AA75" si="351">+X75*$F75</f>
        <v>8242063.2000000002</v>
      </c>
      <c r="Z75" s="1">
        <v>211.02</v>
      </c>
      <c r="AA75" s="14">
        <f t="shared" si="351"/>
        <v>9202328.9760000017</v>
      </c>
      <c r="AB75" s="1">
        <v>32.049999999999997</v>
      </c>
      <c r="AC75" s="14">
        <f t="shared" ref="AC75:AE75" si="352">+AB75*$F75</f>
        <v>1397662.04</v>
      </c>
      <c r="AD75" s="1">
        <v>45</v>
      </c>
      <c r="AE75" s="14">
        <f t="shared" si="352"/>
        <v>1962396.0000000002</v>
      </c>
      <c r="AF75" s="1">
        <v>108.85</v>
      </c>
      <c r="AG75" s="14">
        <f t="shared" ref="AG75:AI75" si="353">+AF75*$F75</f>
        <v>4746817.88</v>
      </c>
      <c r="AI75" s="14">
        <f t="shared" si="353"/>
        <v>0</v>
      </c>
      <c r="AK75" s="14">
        <f t="shared" ref="AK75" si="354">+AJ75*$F75</f>
        <v>0</v>
      </c>
      <c r="AL75" s="14"/>
      <c r="AM75" s="92">
        <f t="shared" si="349"/>
        <v>585.91999999999996</v>
      </c>
      <c r="AN75" s="14">
        <f t="shared" ref="AN75:AN96" si="355">+AM75*$F75</f>
        <v>25551268.096000001</v>
      </c>
    </row>
    <row r="76" spans="1:40" ht="20" x14ac:dyDescent="0.25">
      <c r="A76" s="6">
        <v>10.004</v>
      </c>
      <c r="B76" s="7" t="s">
        <v>109</v>
      </c>
      <c r="C76" s="41" t="s">
        <v>22</v>
      </c>
      <c r="D76" s="31">
        <v>20000</v>
      </c>
      <c r="E76" s="99">
        <f t="shared" si="88"/>
        <v>2952</v>
      </c>
      <c r="F76" s="59">
        <f t="shared" si="89"/>
        <v>22952</v>
      </c>
      <c r="G76" s="59">
        <v>263.08</v>
      </c>
      <c r="H76" s="14">
        <f t="shared" si="334"/>
        <v>5261600</v>
      </c>
      <c r="I76" s="99">
        <f t="shared" si="340"/>
        <v>6038212.1599999992</v>
      </c>
      <c r="K76" s="14">
        <f t="shared" si="341"/>
        <v>0</v>
      </c>
      <c r="M76" s="14">
        <f t="shared" si="46"/>
        <v>0</v>
      </c>
      <c r="O76" s="14">
        <f t="shared" si="342"/>
        <v>0</v>
      </c>
      <c r="Q76" s="14">
        <f t="shared" si="343"/>
        <v>0</v>
      </c>
      <c r="S76" s="14">
        <f t="shared" si="343"/>
        <v>0</v>
      </c>
      <c r="U76" s="14">
        <f t="shared" ref="U76:W76" si="356">+T76*$F76</f>
        <v>0</v>
      </c>
      <c r="W76" s="14">
        <f t="shared" si="356"/>
        <v>0</v>
      </c>
      <c r="X76" s="1">
        <v>127.6</v>
      </c>
      <c r="Y76" s="14">
        <f t="shared" ref="Y76:AA76" si="357">+X76*$F76</f>
        <v>2928675.1999999997</v>
      </c>
      <c r="Z76" s="1">
        <v>127.6</v>
      </c>
      <c r="AA76" s="14">
        <f t="shared" si="357"/>
        <v>2928675.1999999997</v>
      </c>
      <c r="AC76" s="14">
        <f t="shared" ref="AC76:AE76" si="358">+AB76*$F76</f>
        <v>0</v>
      </c>
      <c r="AE76" s="14">
        <f t="shared" si="358"/>
        <v>0</v>
      </c>
      <c r="AF76" s="1">
        <v>7.88</v>
      </c>
      <c r="AG76" s="14">
        <f t="shared" ref="AG76:AI76" si="359">+AF76*$F76</f>
        <v>180861.76</v>
      </c>
      <c r="AI76" s="14">
        <f t="shared" si="359"/>
        <v>0</v>
      </c>
      <c r="AK76" s="14">
        <f t="shared" ref="AK76" si="360">+AJ76*$F76</f>
        <v>0</v>
      </c>
      <c r="AL76" s="14"/>
      <c r="AM76" s="92">
        <f t="shared" si="349"/>
        <v>263.08</v>
      </c>
      <c r="AN76" s="14">
        <f t="shared" si="355"/>
        <v>6038212.1599999992</v>
      </c>
    </row>
    <row r="77" spans="1:40" x14ac:dyDescent="0.25">
      <c r="A77" s="6">
        <v>10.005000000000001</v>
      </c>
      <c r="B77" s="7" t="s">
        <v>110</v>
      </c>
      <c r="C77" s="41" t="s">
        <v>22</v>
      </c>
      <c r="D77" s="74">
        <v>28000</v>
      </c>
      <c r="E77" s="99">
        <f t="shared" si="88"/>
        <v>4132.8</v>
      </c>
      <c r="F77" s="59">
        <f t="shared" si="89"/>
        <v>32132.799999999999</v>
      </c>
      <c r="G77" s="80">
        <v>65.42</v>
      </c>
      <c r="H77" s="81">
        <f t="shared" si="334"/>
        <v>1831760</v>
      </c>
      <c r="I77" s="99">
        <f t="shared" si="340"/>
        <v>2102127.7760000001</v>
      </c>
      <c r="K77" s="14">
        <f t="shared" si="341"/>
        <v>0</v>
      </c>
      <c r="M77" s="14">
        <f t="shared" si="46"/>
        <v>0</v>
      </c>
      <c r="O77" s="14">
        <f t="shared" si="342"/>
        <v>0</v>
      </c>
      <c r="Q77" s="14">
        <f t="shared" si="343"/>
        <v>0</v>
      </c>
      <c r="S77" s="14">
        <f t="shared" si="343"/>
        <v>0</v>
      </c>
      <c r="U77" s="14">
        <f t="shared" ref="U77:W77" si="361">+T77*$F77</f>
        <v>0</v>
      </c>
      <c r="W77" s="14">
        <f t="shared" si="361"/>
        <v>0</v>
      </c>
      <c r="Y77" s="14">
        <f t="shared" ref="Y77:AA77" si="362">+X77*$F77</f>
        <v>0</v>
      </c>
      <c r="Z77" s="1">
        <v>42.84</v>
      </c>
      <c r="AA77" s="14">
        <f t="shared" si="362"/>
        <v>1376569.152</v>
      </c>
      <c r="AB77" s="1">
        <v>22.58</v>
      </c>
      <c r="AC77" s="14">
        <f t="shared" ref="AC77:AE77" si="363">+AB77*$F77</f>
        <v>725558.62399999995</v>
      </c>
      <c r="AE77" s="14">
        <f t="shared" si="363"/>
        <v>0</v>
      </c>
      <c r="AG77" s="14">
        <f t="shared" ref="AG77:AI77" si="364">+AF77*$F77</f>
        <v>0</v>
      </c>
      <c r="AI77" s="14">
        <f t="shared" si="364"/>
        <v>0</v>
      </c>
      <c r="AK77" s="14">
        <f t="shared" ref="AK77" si="365">+AJ77*$F77</f>
        <v>0</v>
      </c>
      <c r="AL77" s="14"/>
      <c r="AM77" s="92">
        <f t="shared" si="349"/>
        <v>65.42</v>
      </c>
      <c r="AN77" s="14">
        <f t="shared" si="355"/>
        <v>2102127.7760000001</v>
      </c>
    </row>
    <row r="78" spans="1:40" ht="20" x14ac:dyDescent="0.25">
      <c r="A78" s="6">
        <v>10.006</v>
      </c>
      <c r="B78" s="7" t="s">
        <v>111</v>
      </c>
      <c r="C78" s="41" t="s">
        <v>4</v>
      </c>
      <c r="D78" s="31">
        <v>28000</v>
      </c>
      <c r="E78" s="99">
        <f t="shared" si="88"/>
        <v>4132.8</v>
      </c>
      <c r="F78" s="59">
        <f t="shared" si="89"/>
        <v>32132.799999999999</v>
      </c>
      <c r="G78" s="59">
        <v>145.29</v>
      </c>
      <c r="H78" s="14">
        <f t="shared" si="334"/>
        <v>4068120</v>
      </c>
      <c r="I78" s="99">
        <f t="shared" si="340"/>
        <v>4668574.5120000001</v>
      </c>
      <c r="K78" s="14">
        <f t="shared" si="341"/>
        <v>0</v>
      </c>
      <c r="M78" s="14">
        <f t="shared" si="46"/>
        <v>0</v>
      </c>
      <c r="O78" s="14">
        <f t="shared" si="342"/>
        <v>0</v>
      </c>
      <c r="Q78" s="14">
        <f t="shared" si="343"/>
        <v>0</v>
      </c>
      <c r="S78" s="14">
        <f t="shared" si="343"/>
        <v>0</v>
      </c>
      <c r="U78" s="14">
        <f t="shared" ref="U78:W78" si="366">+T78*$F78</f>
        <v>0</v>
      </c>
      <c r="W78" s="14">
        <f t="shared" si="366"/>
        <v>0</v>
      </c>
      <c r="Y78" s="14">
        <f t="shared" ref="Y78:AA78" si="367">+X78*$F78</f>
        <v>0</v>
      </c>
      <c r="AA78" s="14">
        <f t="shared" si="367"/>
        <v>0</v>
      </c>
      <c r="AC78" s="14">
        <f t="shared" ref="AC78:AE78" si="368">+AB78*$F78</f>
        <v>0</v>
      </c>
      <c r="AD78" s="1">
        <v>120.82</v>
      </c>
      <c r="AE78" s="14">
        <f t="shared" si="368"/>
        <v>3882284.8959999997</v>
      </c>
      <c r="AG78" s="14">
        <f t="shared" ref="AG78:AI78" si="369">+AF78*$F78</f>
        <v>0</v>
      </c>
      <c r="AI78" s="14">
        <f t="shared" si="369"/>
        <v>0</v>
      </c>
      <c r="AK78" s="14">
        <f t="shared" ref="AK78" si="370">+AJ78*$F78</f>
        <v>0</v>
      </c>
      <c r="AL78" s="14"/>
      <c r="AM78" s="92">
        <f t="shared" si="349"/>
        <v>120.82</v>
      </c>
      <c r="AN78" s="14">
        <f t="shared" si="355"/>
        <v>3882284.8959999997</v>
      </c>
    </row>
    <row r="79" spans="1:40" ht="20" x14ac:dyDescent="0.25">
      <c r="A79" s="6">
        <v>10.007</v>
      </c>
      <c r="B79" s="7" t="s">
        <v>112</v>
      </c>
      <c r="C79" s="41" t="s">
        <v>22</v>
      </c>
      <c r="D79" s="31">
        <v>18000</v>
      </c>
      <c r="E79" s="99">
        <f t="shared" si="88"/>
        <v>2656.8</v>
      </c>
      <c r="F79" s="59">
        <f t="shared" si="89"/>
        <v>20656.8</v>
      </c>
      <c r="G79" s="59">
        <v>62.52</v>
      </c>
      <c r="H79" s="14">
        <f t="shared" si="334"/>
        <v>1125360</v>
      </c>
      <c r="I79" s="99">
        <f t="shared" si="340"/>
        <v>1291463.1359999999</v>
      </c>
      <c r="K79" s="14">
        <f t="shared" si="341"/>
        <v>0</v>
      </c>
      <c r="M79" s="14">
        <f t="shared" si="46"/>
        <v>0</v>
      </c>
      <c r="O79" s="14">
        <f t="shared" si="342"/>
        <v>0</v>
      </c>
      <c r="Q79" s="14">
        <f t="shared" si="343"/>
        <v>0</v>
      </c>
      <c r="S79" s="14">
        <f t="shared" si="343"/>
        <v>0</v>
      </c>
      <c r="U79" s="14">
        <f t="shared" ref="U79:W79" si="371">+T79*$F79</f>
        <v>0</v>
      </c>
      <c r="W79" s="14">
        <f t="shared" si="371"/>
        <v>0</v>
      </c>
      <c r="Y79" s="14">
        <f t="shared" ref="Y79:AA79" si="372">+X79*$F79</f>
        <v>0</v>
      </c>
      <c r="AA79" s="14">
        <f t="shared" si="372"/>
        <v>0</v>
      </c>
      <c r="AB79" s="1">
        <v>62.52</v>
      </c>
      <c r="AC79" s="14">
        <f t="shared" ref="AC79:AE79" si="373">+AB79*$F79</f>
        <v>1291463.1359999999</v>
      </c>
      <c r="AE79" s="14">
        <f t="shared" si="373"/>
        <v>0</v>
      </c>
      <c r="AG79" s="14">
        <f t="shared" ref="AG79:AI79" si="374">+AF79*$F79</f>
        <v>0</v>
      </c>
      <c r="AI79" s="14">
        <f t="shared" si="374"/>
        <v>0</v>
      </c>
      <c r="AK79" s="14">
        <f t="shared" ref="AK79" si="375">+AJ79*$F79</f>
        <v>0</v>
      </c>
      <c r="AL79" s="14"/>
      <c r="AM79" s="92">
        <f t="shared" si="349"/>
        <v>62.52</v>
      </c>
      <c r="AN79" s="14">
        <f t="shared" si="355"/>
        <v>1291463.1359999999</v>
      </c>
    </row>
    <row r="80" spans="1:40" ht="30" x14ac:dyDescent="0.25">
      <c r="A80" s="6">
        <v>10.007999999999999</v>
      </c>
      <c r="B80" s="7" t="s">
        <v>113</v>
      </c>
      <c r="C80" s="41" t="s">
        <v>22</v>
      </c>
      <c r="D80" s="31">
        <v>55000</v>
      </c>
      <c r="E80" s="99">
        <f t="shared" si="88"/>
        <v>8118.0000000000009</v>
      </c>
      <c r="F80" s="59">
        <f t="shared" si="89"/>
        <v>63118</v>
      </c>
      <c r="G80" s="59">
        <v>7.6</v>
      </c>
      <c r="H80" s="14">
        <f t="shared" si="334"/>
        <v>418000</v>
      </c>
      <c r="I80" s="99">
        <f t="shared" si="340"/>
        <v>479696.8</v>
      </c>
      <c r="K80" s="14">
        <f t="shared" si="341"/>
        <v>0</v>
      </c>
      <c r="M80" s="14">
        <f t="shared" si="46"/>
        <v>0</v>
      </c>
      <c r="O80" s="14">
        <f t="shared" si="342"/>
        <v>0</v>
      </c>
      <c r="Q80" s="14">
        <f t="shared" si="343"/>
        <v>0</v>
      </c>
      <c r="S80" s="14">
        <f t="shared" si="343"/>
        <v>0</v>
      </c>
      <c r="U80" s="14">
        <f t="shared" ref="U80:W80" si="376">+T80*$F80</f>
        <v>0</v>
      </c>
      <c r="W80" s="14">
        <f t="shared" si="376"/>
        <v>0</v>
      </c>
      <c r="Y80" s="14">
        <f t="shared" ref="Y80:AA80" si="377">+X80*$F80</f>
        <v>0</v>
      </c>
      <c r="AA80" s="14">
        <f t="shared" si="377"/>
        <v>0</v>
      </c>
      <c r="AC80" s="14">
        <f t="shared" ref="AC80:AE80" si="378">+AB80*$F80</f>
        <v>0</v>
      </c>
      <c r="AE80" s="14">
        <f t="shared" si="378"/>
        <v>0</v>
      </c>
      <c r="AF80" s="1">
        <v>7.6</v>
      </c>
      <c r="AG80" s="14">
        <f t="shared" ref="AG80:AI80" si="379">+AF80*$F80</f>
        <v>479696.8</v>
      </c>
      <c r="AI80" s="14">
        <f t="shared" si="379"/>
        <v>0</v>
      </c>
      <c r="AK80" s="14">
        <f t="shared" ref="AK80" si="380">+AJ80*$F80</f>
        <v>0</v>
      </c>
      <c r="AL80" s="14"/>
      <c r="AM80" s="92">
        <f t="shared" si="349"/>
        <v>7.6</v>
      </c>
      <c r="AN80" s="14">
        <f t="shared" si="355"/>
        <v>479696.8</v>
      </c>
    </row>
    <row r="81" spans="1:40" ht="20" x14ac:dyDescent="0.25">
      <c r="A81" s="6">
        <v>10.01</v>
      </c>
      <c r="B81" s="7" t="s">
        <v>114</v>
      </c>
      <c r="C81" s="41" t="s">
        <v>20</v>
      </c>
      <c r="D81" s="31">
        <v>2000000</v>
      </c>
      <c r="E81" s="99">
        <f t="shared" si="88"/>
        <v>295200</v>
      </c>
      <c r="F81" s="59">
        <f t="shared" si="89"/>
        <v>2295200</v>
      </c>
      <c r="G81" s="59">
        <v>4</v>
      </c>
      <c r="H81" s="14">
        <f t="shared" si="334"/>
        <v>8000000</v>
      </c>
      <c r="I81" s="99">
        <f t="shared" si="340"/>
        <v>9180800</v>
      </c>
      <c r="K81" s="14">
        <f t="shared" si="341"/>
        <v>0</v>
      </c>
      <c r="M81" s="14">
        <f t="shared" ref="M81:M96" si="381">+L81*F81</f>
        <v>0</v>
      </c>
      <c r="O81" s="14">
        <f t="shared" si="342"/>
        <v>0</v>
      </c>
      <c r="Q81" s="14">
        <f t="shared" si="343"/>
        <v>0</v>
      </c>
      <c r="S81" s="14">
        <f t="shared" si="343"/>
        <v>0</v>
      </c>
      <c r="U81" s="14">
        <f t="shared" ref="U81:W81" si="382">+T81*$F81</f>
        <v>0</v>
      </c>
      <c r="W81" s="14">
        <f t="shared" si="382"/>
        <v>0</v>
      </c>
      <c r="Y81" s="14">
        <f t="shared" ref="Y81:AA81" si="383">+X81*$F81</f>
        <v>0</v>
      </c>
      <c r="Z81" s="1">
        <v>0.4</v>
      </c>
      <c r="AA81" s="14">
        <f t="shared" si="383"/>
        <v>918080</v>
      </c>
      <c r="AB81" s="1">
        <v>0.6</v>
      </c>
      <c r="AC81" s="14">
        <f t="shared" ref="AC81:AE81" si="384">+AB81*$F81</f>
        <v>1377120</v>
      </c>
      <c r="AE81" s="14">
        <f t="shared" si="384"/>
        <v>0</v>
      </c>
      <c r="AG81" s="14">
        <f t="shared" ref="AG81:AI81" si="385">+AF81*$F81</f>
        <v>0</v>
      </c>
      <c r="AI81" s="14">
        <f t="shared" si="385"/>
        <v>0</v>
      </c>
      <c r="AK81" s="14">
        <f t="shared" ref="AK81" si="386">+AJ81*$F81</f>
        <v>0</v>
      </c>
      <c r="AL81" s="14"/>
      <c r="AM81" s="92">
        <f t="shared" si="349"/>
        <v>1</v>
      </c>
      <c r="AN81" s="14">
        <f t="shared" si="355"/>
        <v>2295200</v>
      </c>
    </row>
    <row r="82" spans="1:40" ht="11.5" customHeight="1" x14ac:dyDescent="0.25">
      <c r="A82" s="260" t="s">
        <v>115</v>
      </c>
      <c r="B82" s="261"/>
      <c r="C82" s="268"/>
      <c r="D82" s="32"/>
      <c r="E82" s="90"/>
      <c r="F82" s="66"/>
      <c r="G82" s="18"/>
      <c r="H82" s="33"/>
      <c r="I82" s="90"/>
      <c r="K82" s="14">
        <f t="shared" si="341"/>
        <v>0</v>
      </c>
      <c r="M82" s="14">
        <f t="shared" si="381"/>
        <v>0</v>
      </c>
      <c r="O82" s="14">
        <f t="shared" si="342"/>
        <v>0</v>
      </c>
      <c r="Q82" s="14">
        <f t="shared" si="343"/>
        <v>0</v>
      </c>
      <c r="S82" s="14">
        <f t="shared" si="343"/>
        <v>0</v>
      </c>
      <c r="U82" s="14">
        <f t="shared" ref="U82:W82" si="387">+T82*$F82</f>
        <v>0</v>
      </c>
      <c r="W82" s="14">
        <f t="shared" si="387"/>
        <v>0</v>
      </c>
      <c r="Y82" s="14">
        <f t="shared" ref="Y82:AA82" si="388">+X82*$F82</f>
        <v>0</v>
      </c>
      <c r="AA82" s="14">
        <f t="shared" si="388"/>
        <v>0</v>
      </c>
      <c r="AC82" s="14">
        <f t="shared" ref="AC82:AE82" si="389">+AB82*$F82</f>
        <v>0</v>
      </c>
      <c r="AE82" s="14">
        <f t="shared" si="389"/>
        <v>0</v>
      </c>
      <c r="AG82" s="14">
        <f t="shared" ref="AG82:AI82" si="390">+AF82*$F82</f>
        <v>0</v>
      </c>
      <c r="AI82" s="14">
        <f t="shared" si="390"/>
        <v>0</v>
      </c>
      <c r="AK82" s="14">
        <f t="shared" ref="AK82" si="391">+AJ82*$F82</f>
        <v>0</v>
      </c>
      <c r="AL82" s="14"/>
      <c r="AM82" s="92">
        <f t="shared" si="349"/>
        <v>0</v>
      </c>
      <c r="AN82" s="14">
        <f t="shared" si="355"/>
        <v>0</v>
      </c>
    </row>
    <row r="83" spans="1:40" ht="20" x14ac:dyDescent="0.25">
      <c r="A83" s="6">
        <v>15.000999999999999</v>
      </c>
      <c r="B83" s="7" t="s">
        <v>116</v>
      </c>
      <c r="C83" s="41" t="s">
        <v>20</v>
      </c>
      <c r="D83" s="31">
        <v>45000</v>
      </c>
      <c r="E83" s="99">
        <f t="shared" si="88"/>
        <v>6642</v>
      </c>
      <c r="F83" s="59">
        <f t="shared" si="89"/>
        <v>51642</v>
      </c>
      <c r="G83" s="59">
        <v>12</v>
      </c>
      <c r="H83" s="14">
        <f>+D83*G83</f>
        <v>540000</v>
      </c>
      <c r="I83" s="99">
        <f>+F83*G83</f>
        <v>619704</v>
      </c>
      <c r="K83" s="14">
        <f t="shared" si="341"/>
        <v>0</v>
      </c>
      <c r="M83" s="14">
        <f t="shared" si="381"/>
        <v>0</v>
      </c>
      <c r="O83" s="14">
        <f t="shared" si="342"/>
        <v>0</v>
      </c>
      <c r="Q83" s="14">
        <f t="shared" si="343"/>
        <v>0</v>
      </c>
      <c r="S83" s="14">
        <f t="shared" si="343"/>
        <v>0</v>
      </c>
      <c r="U83" s="14">
        <f t="shared" ref="U83:W83" si="392">+T83*$F83</f>
        <v>0</v>
      </c>
      <c r="W83" s="14">
        <f t="shared" si="392"/>
        <v>0</v>
      </c>
      <c r="Y83" s="14">
        <f t="shared" ref="Y83:AA83" si="393">+X83*$F83</f>
        <v>0</v>
      </c>
      <c r="AA83" s="14">
        <f t="shared" si="393"/>
        <v>0</v>
      </c>
      <c r="AB83" s="1">
        <v>10</v>
      </c>
      <c r="AC83" s="14">
        <f t="shared" ref="AC83:AE83" si="394">+AB83*$F83</f>
        <v>516420</v>
      </c>
      <c r="AE83" s="14">
        <f t="shared" si="394"/>
        <v>0</v>
      </c>
      <c r="AF83" s="1">
        <v>2</v>
      </c>
      <c r="AG83" s="14">
        <f t="shared" ref="AG83:AI83" si="395">+AF83*$F83</f>
        <v>103284</v>
      </c>
      <c r="AI83" s="14">
        <f t="shared" si="395"/>
        <v>0</v>
      </c>
      <c r="AK83" s="14">
        <f t="shared" ref="AK83" si="396">+AJ83*$F83</f>
        <v>0</v>
      </c>
      <c r="AL83" s="14"/>
      <c r="AM83" s="92">
        <f t="shared" si="349"/>
        <v>12</v>
      </c>
      <c r="AN83" s="14">
        <f t="shared" si="355"/>
        <v>619704</v>
      </c>
    </row>
    <row r="84" spans="1:40" ht="30" x14ac:dyDescent="0.25">
      <c r="A84" s="6">
        <v>15.004</v>
      </c>
      <c r="B84" s="7" t="s">
        <v>117</v>
      </c>
      <c r="C84" s="41" t="s">
        <v>20</v>
      </c>
      <c r="D84" s="31">
        <v>45000</v>
      </c>
      <c r="E84" s="99">
        <f t="shared" si="88"/>
        <v>6642</v>
      </c>
      <c r="F84" s="59">
        <f t="shared" si="89"/>
        <v>51642</v>
      </c>
      <c r="G84" s="59">
        <v>2</v>
      </c>
      <c r="H84" s="14">
        <f>+D84*G84</f>
        <v>90000</v>
      </c>
      <c r="I84" s="99">
        <f t="shared" ref="I84:I86" si="397">+F84*G84</f>
        <v>103284</v>
      </c>
      <c r="K84" s="14">
        <f t="shared" si="341"/>
        <v>0</v>
      </c>
      <c r="M84" s="14">
        <f t="shared" si="381"/>
        <v>0</v>
      </c>
      <c r="O84" s="14">
        <f t="shared" si="342"/>
        <v>0</v>
      </c>
      <c r="Q84" s="14">
        <f t="shared" si="343"/>
        <v>0</v>
      </c>
      <c r="S84" s="14">
        <f t="shared" si="343"/>
        <v>0</v>
      </c>
      <c r="U84" s="14">
        <f t="shared" ref="U84:W84" si="398">+T84*$F84</f>
        <v>0</v>
      </c>
      <c r="W84" s="14">
        <f t="shared" si="398"/>
        <v>0</v>
      </c>
      <c r="Y84" s="14">
        <f t="shared" ref="Y84:AA84" si="399">+X84*$F84</f>
        <v>0</v>
      </c>
      <c r="AA84" s="14">
        <f t="shared" si="399"/>
        <v>0</v>
      </c>
      <c r="AC84" s="14">
        <f t="shared" ref="AC84:AE84" si="400">+AB84*$F84</f>
        <v>0</v>
      </c>
      <c r="AE84" s="14">
        <f t="shared" si="400"/>
        <v>0</v>
      </c>
      <c r="AF84" s="1">
        <v>2</v>
      </c>
      <c r="AG84" s="14">
        <f t="shared" ref="AG84:AI84" si="401">+AF84*$F84</f>
        <v>103284</v>
      </c>
      <c r="AI84" s="14">
        <f t="shared" si="401"/>
        <v>0</v>
      </c>
      <c r="AK84" s="14">
        <f t="shared" ref="AK84" si="402">+AJ84*$F84</f>
        <v>0</v>
      </c>
      <c r="AL84" s="14"/>
      <c r="AM84" s="92">
        <f t="shared" si="349"/>
        <v>2</v>
      </c>
      <c r="AN84" s="14">
        <f t="shared" si="355"/>
        <v>103284</v>
      </c>
    </row>
    <row r="85" spans="1:40" ht="20" x14ac:dyDescent="0.25">
      <c r="A85" s="6">
        <v>15.006</v>
      </c>
      <c r="B85" s="7" t="s">
        <v>118</v>
      </c>
      <c r="C85" s="41" t="s">
        <v>20</v>
      </c>
      <c r="D85" s="31">
        <v>45000</v>
      </c>
      <c r="E85" s="99">
        <f t="shared" si="88"/>
        <v>6642</v>
      </c>
      <c r="F85" s="59">
        <f t="shared" si="89"/>
        <v>51642</v>
      </c>
      <c r="G85" s="59">
        <v>12</v>
      </c>
      <c r="H85" s="14">
        <f>+D85*G85</f>
        <v>540000</v>
      </c>
      <c r="I85" s="99">
        <f t="shared" si="397"/>
        <v>619704</v>
      </c>
      <c r="K85" s="14">
        <f t="shared" si="341"/>
        <v>0</v>
      </c>
      <c r="M85" s="14">
        <f t="shared" si="381"/>
        <v>0</v>
      </c>
      <c r="O85" s="14">
        <f t="shared" si="342"/>
        <v>0</v>
      </c>
      <c r="Q85" s="14">
        <f t="shared" si="343"/>
        <v>0</v>
      </c>
      <c r="S85" s="14">
        <f t="shared" si="343"/>
        <v>0</v>
      </c>
      <c r="U85" s="14">
        <f t="shared" ref="U85:W85" si="403">+T85*$F85</f>
        <v>0</v>
      </c>
      <c r="W85" s="14">
        <f t="shared" si="403"/>
        <v>0</v>
      </c>
      <c r="Y85" s="14">
        <f t="shared" ref="Y85:AA85" si="404">+X85*$F85</f>
        <v>0</v>
      </c>
      <c r="AA85" s="14">
        <f t="shared" si="404"/>
        <v>0</v>
      </c>
      <c r="AC85" s="14">
        <f t="shared" ref="AC85:AE85" si="405">+AB85*$F85</f>
        <v>0</v>
      </c>
      <c r="AE85" s="14">
        <f t="shared" si="405"/>
        <v>0</v>
      </c>
      <c r="AF85" s="1">
        <v>12</v>
      </c>
      <c r="AG85" s="14">
        <f t="shared" ref="AG85:AI85" si="406">+AF85*$F85</f>
        <v>619704</v>
      </c>
      <c r="AI85" s="14">
        <f t="shared" si="406"/>
        <v>0</v>
      </c>
      <c r="AK85" s="14">
        <f t="shared" ref="AK85" si="407">+AJ85*$F85</f>
        <v>0</v>
      </c>
      <c r="AL85" s="14"/>
      <c r="AM85" s="92">
        <f t="shared" si="349"/>
        <v>12</v>
      </c>
      <c r="AN85" s="14">
        <f t="shared" si="355"/>
        <v>619704</v>
      </c>
    </row>
    <row r="86" spans="1:40" ht="30" x14ac:dyDescent="0.25">
      <c r="A86" s="6">
        <v>15.007999999999999</v>
      </c>
      <c r="B86" s="7" t="s">
        <v>119</v>
      </c>
      <c r="C86" s="41" t="s">
        <v>20</v>
      </c>
      <c r="D86" s="31">
        <v>50000</v>
      </c>
      <c r="E86" s="99">
        <f t="shared" si="88"/>
        <v>7380</v>
      </c>
      <c r="F86" s="59">
        <f t="shared" si="89"/>
        <v>57380</v>
      </c>
      <c r="G86" s="59">
        <v>4</v>
      </c>
      <c r="H86" s="14">
        <f>+D86*G86</f>
        <v>200000</v>
      </c>
      <c r="I86" s="99">
        <f t="shared" si="397"/>
        <v>229520</v>
      </c>
      <c r="K86" s="14">
        <f t="shared" si="341"/>
        <v>0</v>
      </c>
      <c r="M86" s="14">
        <f t="shared" si="381"/>
        <v>0</v>
      </c>
      <c r="O86" s="14">
        <f t="shared" si="342"/>
        <v>0</v>
      </c>
      <c r="Q86" s="14">
        <f t="shared" si="343"/>
        <v>0</v>
      </c>
      <c r="S86" s="14">
        <f t="shared" si="343"/>
        <v>0</v>
      </c>
      <c r="U86" s="14">
        <f t="shared" ref="U86:W86" si="408">+T86*$F86</f>
        <v>0</v>
      </c>
      <c r="W86" s="14">
        <f t="shared" si="408"/>
        <v>0</v>
      </c>
      <c r="Y86" s="14">
        <f t="shared" ref="Y86:AA86" si="409">+X86*$F86</f>
        <v>0</v>
      </c>
      <c r="AA86" s="14">
        <f t="shared" si="409"/>
        <v>0</v>
      </c>
      <c r="AC86" s="14">
        <f t="shared" ref="AC86:AE86" si="410">+AB86*$F86</f>
        <v>0</v>
      </c>
      <c r="AE86" s="14">
        <f t="shared" si="410"/>
        <v>0</v>
      </c>
      <c r="AF86" s="1">
        <v>4</v>
      </c>
      <c r="AG86" s="14">
        <f t="shared" ref="AG86:AI86" si="411">+AF86*$F86</f>
        <v>229520</v>
      </c>
      <c r="AI86" s="14">
        <f t="shared" si="411"/>
        <v>0</v>
      </c>
      <c r="AK86" s="14">
        <f t="shared" ref="AK86" si="412">+AJ86*$F86</f>
        <v>0</v>
      </c>
      <c r="AL86" s="14"/>
      <c r="AM86" s="92">
        <f t="shared" si="349"/>
        <v>4</v>
      </c>
      <c r="AN86" s="14">
        <f t="shared" si="355"/>
        <v>229520</v>
      </c>
    </row>
    <row r="87" spans="1:40" ht="11.5" customHeight="1" x14ac:dyDescent="0.25">
      <c r="A87" s="260" t="s">
        <v>120</v>
      </c>
      <c r="B87" s="261"/>
      <c r="C87" s="268"/>
      <c r="D87" s="32"/>
      <c r="E87" s="90"/>
      <c r="F87" s="66"/>
      <c r="G87" s="18"/>
      <c r="H87" s="33"/>
      <c r="I87" s="90"/>
      <c r="K87" s="14">
        <f t="shared" si="341"/>
        <v>0</v>
      </c>
      <c r="M87" s="14">
        <f t="shared" si="381"/>
        <v>0</v>
      </c>
      <c r="O87" s="14">
        <f t="shared" si="342"/>
        <v>0</v>
      </c>
      <c r="Q87" s="14">
        <f t="shared" si="343"/>
        <v>0</v>
      </c>
      <c r="S87" s="14">
        <f t="shared" si="343"/>
        <v>0</v>
      </c>
      <c r="U87" s="14">
        <f t="shared" ref="U87:W87" si="413">+T87*$F87</f>
        <v>0</v>
      </c>
      <c r="W87" s="14">
        <f t="shared" si="413"/>
        <v>0</v>
      </c>
      <c r="Y87" s="14">
        <f t="shared" ref="Y87:AA87" si="414">+X87*$F87</f>
        <v>0</v>
      </c>
      <c r="AA87" s="14">
        <f t="shared" si="414"/>
        <v>0</v>
      </c>
      <c r="AC87" s="14">
        <f t="shared" ref="AC87:AE87" si="415">+AB87*$F87</f>
        <v>0</v>
      </c>
      <c r="AE87" s="14">
        <f t="shared" si="415"/>
        <v>0</v>
      </c>
      <c r="AG87" s="14">
        <f t="shared" ref="AG87:AI87" si="416">+AF87*$F87</f>
        <v>0</v>
      </c>
      <c r="AI87" s="14">
        <f t="shared" si="416"/>
        <v>0</v>
      </c>
      <c r="AK87" s="14">
        <f t="shared" ref="AK87" si="417">+AJ87*$F87</f>
        <v>0</v>
      </c>
      <c r="AL87" s="14"/>
      <c r="AM87" s="92">
        <f t="shared" si="349"/>
        <v>0</v>
      </c>
      <c r="AN87" s="14">
        <f t="shared" si="355"/>
        <v>0</v>
      </c>
    </row>
    <row r="88" spans="1:40" ht="20" x14ac:dyDescent="0.25">
      <c r="A88" s="6">
        <v>16.001999999999999</v>
      </c>
      <c r="B88" s="7" t="s">
        <v>121</v>
      </c>
      <c r="C88" s="41" t="s">
        <v>4</v>
      </c>
      <c r="D88" s="31">
        <v>55000</v>
      </c>
      <c r="E88" s="99">
        <f t="shared" si="88"/>
        <v>8118.0000000000009</v>
      </c>
      <c r="F88" s="59">
        <f t="shared" si="89"/>
        <v>63118</v>
      </c>
      <c r="G88" s="59">
        <v>17.86</v>
      </c>
      <c r="H88" s="14">
        <f>+D88*G88</f>
        <v>982300</v>
      </c>
      <c r="I88" s="99">
        <f>+F88*G88</f>
        <v>1127287.48</v>
      </c>
      <c r="K88" s="14">
        <f t="shared" si="341"/>
        <v>0</v>
      </c>
      <c r="M88" s="14">
        <f t="shared" si="381"/>
        <v>0</v>
      </c>
      <c r="O88" s="14">
        <f t="shared" si="342"/>
        <v>0</v>
      </c>
      <c r="Q88" s="14">
        <f t="shared" si="343"/>
        <v>0</v>
      </c>
      <c r="S88" s="14">
        <f t="shared" si="343"/>
        <v>0</v>
      </c>
      <c r="U88" s="14">
        <f t="shared" ref="U88:W88" si="418">+T88*$F88</f>
        <v>0</v>
      </c>
      <c r="W88" s="14">
        <f t="shared" si="418"/>
        <v>0</v>
      </c>
      <c r="Y88" s="14">
        <f t="shared" ref="Y88:AA88" si="419">+X88*$F88</f>
        <v>0</v>
      </c>
      <c r="Z88" s="1">
        <v>17.86</v>
      </c>
      <c r="AA88" s="14">
        <f t="shared" si="419"/>
        <v>1127287.48</v>
      </c>
      <c r="AC88" s="14">
        <f t="shared" ref="AC88:AE88" si="420">+AB88*$F88</f>
        <v>0</v>
      </c>
      <c r="AE88" s="14">
        <f t="shared" si="420"/>
        <v>0</v>
      </c>
      <c r="AG88" s="14">
        <f t="shared" ref="AG88:AI88" si="421">+AF88*$F88</f>
        <v>0</v>
      </c>
      <c r="AI88" s="14">
        <f t="shared" si="421"/>
        <v>0</v>
      </c>
      <c r="AK88" s="14">
        <f t="shared" ref="AK88" si="422">+AJ88*$F88</f>
        <v>0</v>
      </c>
      <c r="AL88" s="14"/>
      <c r="AM88" s="92">
        <f t="shared" si="349"/>
        <v>17.86</v>
      </c>
      <c r="AN88" s="14">
        <f t="shared" si="355"/>
        <v>1127287.48</v>
      </c>
    </row>
    <row r="89" spans="1:40" ht="20" x14ac:dyDescent="0.25">
      <c r="A89" s="6">
        <v>16.004000000000001</v>
      </c>
      <c r="B89" s="7" t="s">
        <v>122</v>
      </c>
      <c r="C89" s="41" t="s">
        <v>4</v>
      </c>
      <c r="D89" s="31">
        <v>18000</v>
      </c>
      <c r="E89" s="99">
        <f t="shared" si="88"/>
        <v>2656.8</v>
      </c>
      <c r="F89" s="59">
        <f t="shared" si="89"/>
        <v>20656.8</v>
      </c>
      <c r="G89" s="59">
        <v>179.20000000000002</v>
      </c>
      <c r="H89" s="14">
        <f>+D89*G89</f>
        <v>3225600.0000000005</v>
      </c>
      <c r="I89" s="99">
        <f t="shared" ref="I89:I90" si="423">+F89*G89</f>
        <v>3701698.5600000001</v>
      </c>
      <c r="K89" s="14">
        <f t="shared" si="341"/>
        <v>0</v>
      </c>
      <c r="M89" s="14">
        <f t="shared" si="381"/>
        <v>0</v>
      </c>
      <c r="O89" s="14">
        <f t="shared" si="342"/>
        <v>0</v>
      </c>
      <c r="Q89" s="14">
        <f t="shared" si="343"/>
        <v>0</v>
      </c>
      <c r="S89" s="14">
        <f t="shared" si="343"/>
        <v>0</v>
      </c>
      <c r="U89" s="14">
        <f t="shared" ref="U89:W89" si="424">+T89*$F89</f>
        <v>0</v>
      </c>
      <c r="W89" s="14">
        <f t="shared" si="424"/>
        <v>0</v>
      </c>
      <c r="Y89" s="14">
        <f t="shared" ref="Y89:AA89" si="425">+X89*$F89</f>
        <v>0</v>
      </c>
      <c r="Z89" s="1">
        <v>109.44</v>
      </c>
      <c r="AA89" s="14">
        <f t="shared" si="425"/>
        <v>2260680.1919999998</v>
      </c>
      <c r="AC89" s="14">
        <f t="shared" ref="AC89:AE89" si="426">+AB89*$F89</f>
        <v>0</v>
      </c>
      <c r="AE89" s="14">
        <f t="shared" si="426"/>
        <v>0</v>
      </c>
      <c r="AF89" s="1">
        <v>69.760000000000005</v>
      </c>
      <c r="AG89" s="14">
        <f t="shared" ref="AG89:AI89" si="427">+AF89*$F89</f>
        <v>1441018.368</v>
      </c>
      <c r="AI89" s="14">
        <f t="shared" si="427"/>
        <v>0</v>
      </c>
      <c r="AK89" s="14">
        <f t="shared" ref="AK89" si="428">+AJ89*$F89</f>
        <v>0</v>
      </c>
      <c r="AL89" s="14"/>
      <c r="AM89" s="92">
        <f t="shared" si="349"/>
        <v>179.2</v>
      </c>
      <c r="AN89" s="14">
        <f t="shared" si="355"/>
        <v>3701698.5599999996</v>
      </c>
    </row>
    <row r="90" spans="1:40" ht="30" x14ac:dyDescent="0.25">
      <c r="A90" s="6">
        <v>16.006</v>
      </c>
      <c r="B90" s="7" t="s">
        <v>123</v>
      </c>
      <c r="C90" s="41" t="s">
        <v>4</v>
      </c>
      <c r="D90" s="31">
        <v>22000</v>
      </c>
      <c r="E90" s="99">
        <f t="shared" ref="E90" si="429">+D90*14.76%</f>
        <v>3247.2000000000003</v>
      </c>
      <c r="F90" s="59">
        <f t="shared" ref="F90" si="430">+D90+E90</f>
        <v>25247.200000000001</v>
      </c>
      <c r="G90" s="59">
        <v>57.895999999999987</v>
      </c>
      <c r="H90" s="14">
        <f>+D90*G90</f>
        <v>1273711.9999999998</v>
      </c>
      <c r="I90" s="99">
        <f t="shared" si="423"/>
        <v>1461711.8911999997</v>
      </c>
      <c r="K90" s="14">
        <f t="shared" si="341"/>
        <v>0</v>
      </c>
      <c r="M90" s="14">
        <f t="shared" si="381"/>
        <v>0</v>
      </c>
      <c r="O90" s="14">
        <f t="shared" si="342"/>
        <v>0</v>
      </c>
      <c r="Q90" s="14">
        <f t="shared" si="343"/>
        <v>0</v>
      </c>
      <c r="S90" s="14">
        <f t="shared" si="343"/>
        <v>0</v>
      </c>
      <c r="U90" s="14">
        <f t="shared" ref="U90:W90" si="431">+T90*$F90</f>
        <v>0</v>
      </c>
      <c r="W90" s="14">
        <f t="shared" si="431"/>
        <v>0</v>
      </c>
      <c r="Y90" s="14">
        <f t="shared" ref="Y90:AA90" si="432">+X90*$F90</f>
        <v>0</v>
      </c>
      <c r="AA90" s="14">
        <f t="shared" si="432"/>
        <v>0</v>
      </c>
      <c r="AB90" s="1">
        <v>46.78</v>
      </c>
      <c r="AC90" s="14">
        <f t="shared" ref="AC90:AE90" si="433">+AB90*$F90</f>
        <v>1181064.0160000001</v>
      </c>
      <c r="AE90" s="14">
        <f t="shared" si="433"/>
        <v>0</v>
      </c>
      <c r="AF90" s="1">
        <v>11.12</v>
      </c>
      <c r="AG90" s="14">
        <f t="shared" ref="AG90:AI90" si="434">+AF90*$F90</f>
        <v>280748.864</v>
      </c>
      <c r="AI90" s="14">
        <f t="shared" si="434"/>
        <v>0</v>
      </c>
      <c r="AK90" s="14">
        <f t="shared" ref="AK90" si="435">+AJ90*$F90</f>
        <v>0</v>
      </c>
      <c r="AL90" s="14"/>
      <c r="AM90" s="92">
        <f t="shared" si="349"/>
        <v>57.9</v>
      </c>
      <c r="AN90" s="14">
        <f t="shared" si="355"/>
        <v>1461812.8800000001</v>
      </c>
    </row>
    <row r="91" spans="1:40" ht="11.5" customHeight="1" x14ac:dyDescent="0.25">
      <c r="A91" s="260" t="s">
        <v>124</v>
      </c>
      <c r="B91" s="261"/>
      <c r="C91" s="268"/>
      <c r="D91" s="32"/>
      <c r="E91" s="90"/>
      <c r="F91" s="66"/>
      <c r="G91" s="18"/>
      <c r="H91" s="33"/>
      <c r="I91" s="90"/>
      <c r="K91" s="14">
        <f t="shared" si="341"/>
        <v>0</v>
      </c>
      <c r="M91" s="14">
        <f t="shared" si="381"/>
        <v>0</v>
      </c>
      <c r="O91" s="14">
        <f t="shared" si="342"/>
        <v>0</v>
      </c>
      <c r="Q91" s="14">
        <f t="shared" si="343"/>
        <v>0</v>
      </c>
      <c r="S91" s="14">
        <f t="shared" si="343"/>
        <v>0</v>
      </c>
      <c r="U91" s="14">
        <f t="shared" ref="U91:W91" si="436">+T91*$F91</f>
        <v>0</v>
      </c>
      <c r="W91" s="14">
        <f t="shared" si="436"/>
        <v>0</v>
      </c>
      <c r="Y91" s="14">
        <f t="shared" ref="Y91:AA91" si="437">+X91*$F91</f>
        <v>0</v>
      </c>
      <c r="AA91" s="14">
        <f t="shared" si="437"/>
        <v>0</v>
      </c>
      <c r="AC91" s="14">
        <f t="shared" ref="AC91:AE91" si="438">+AB91*$F91</f>
        <v>0</v>
      </c>
      <c r="AE91" s="14">
        <f t="shared" si="438"/>
        <v>0</v>
      </c>
      <c r="AG91" s="14">
        <f t="shared" ref="AG91:AI91" si="439">+AF91*$F91</f>
        <v>0</v>
      </c>
      <c r="AI91" s="14">
        <f t="shared" si="439"/>
        <v>0</v>
      </c>
      <c r="AK91" s="14">
        <f t="shared" ref="AK91" si="440">+AJ91*$F91</f>
        <v>0</v>
      </c>
      <c r="AL91" s="14"/>
      <c r="AM91" s="92">
        <f t="shared" si="349"/>
        <v>0</v>
      </c>
      <c r="AN91" s="14">
        <f t="shared" si="355"/>
        <v>0</v>
      </c>
    </row>
    <row r="92" spans="1:40" ht="20" x14ac:dyDescent="0.25">
      <c r="A92" s="6">
        <v>17.001000000000001</v>
      </c>
      <c r="B92" s="7" t="s">
        <v>125</v>
      </c>
      <c r="C92" s="41" t="s">
        <v>4</v>
      </c>
      <c r="D92" s="31">
        <v>130000</v>
      </c>
      <c r="E92" s="99">
        <f t="shared" ref="E92:E97" si="441">+D92*14.76%</f>
        <v>19188</v>
      </c>
      <c r="F92" s="59">
        <f t="shared" ref="F92:F95" si="442">+D92+E92</f>
        <v>149188</v>
      </c>
      <c r="G92" s="59">
        <v>18.47</v>
      </c>
      <c r="H92" s="14">
        <f>+D92*G92</f>
        <v>2401100</v>
      </c>
      <c r="I92" s="99">
        <f>+F92*G92</f>
        <v>2755502.36</v>
      </c>
      <c r="K92" s="14">
        <f t="shared" si="341"/>
        <v>0</v>
      </c>
      <c r="M92" s="14">
        <f t="shared" si="381"/>
        <v>0</v>
      </c>
      <c r="O92" s="14">
        <f t="shared" si="342"/>
        <v>0</v>
      </c>
      <c r="Q92" s="14">
        <f t="shared" si="343"/>
        <v>0</v>
      </c>
      <c r="S92" s="14">
        <f t="shared" si="343"/>
        <v>0</v>
      </c>
      <c r="U92" s="14">
        <f t="shared" ref="U92:W92" si="443">+T92*$F92</f>
        <v>0</v>
      </c>
      <c r="W92" s="14">
        <f t="shared" si="443"/>
        <v>0</v>
      </c>
      <c r="Y92" s="14">
        <f t="shared" ref="Y92:AA92" si="444">+X92*$F92</f>
        <v>0</v>
      </c>
      <c r="AA92" s="14">
        <f t="shared" si="444"/>
        <v>0</v>
      </c>
      <c r="AC92" s="14">
        <f t="shared" ref="AC92:AE92" si="445">+AB92*$F92</f>
        <v>0</v>
      </c>
      <c r="AE92" s="14">
        <f t="shared" si="445"/>
        <v>0</v>
      </c>
      <c r="AF92" s="1">
        <v>8.94</v>
      </c>
      <c r="AG92" s="14">
        <f t="shared" ref="AG92:AI92" si="446">+AF92*$F92</f>
        <v>1333740.72</v>
      </c>
      <c r="AI92" s="14">
        <f t="shared" si="446"/>
        <v>0</v>
      </c>
      <c r="AK92" s="14">
        <f t="shared" ref="AK92" si="447">+AJ92*$F92</f>
        <v>0</v>
      </c>
      <c r="AL92" s="14"/>
      <c r="AM92" s="92">
        <f t="shared" si="349"/>
        <v>8.94</v>
      </c>
      <c r="AN92" s="14">
        <f t="shared" si="355"/>
        <v>1333740.72</v>
      </c>
    </row>
    <row r="93" spans="1:40" ht="11.5" customHeight="1" x14ac:dyDescent="0.25">
      <c r="A93" s="260" t="s">
        <v>126</v>
      </c>
      <c r="B93" s="261"/>
      <c r="C93" s="268"/>
      <c r="D93" s="32"/>
      <c r="E93" s="90"/>
      <c r="F93" s="66"/>
      <c r="G93" s="18"/>
      <c r="H93" s="33"/>
      <c r="I93" s="90"/>
      <c r="K93" s="14">
        <f t="shared" si="341"/>
        <v>0</v>
      </c>
      <c r="M93" s="14">
        <f t="shared" si="381"/>
        <v>0</v>
      </c>
      <c r="O93" s="14">
        <f t="shared" si="342"/>
        <v>0</v>
      </c>
      <c r="Q93" s="14">
        <f t="shared" si="343"/>
        <v>0</v>
      </c>
      <c r="S93" s="14">
        <f t="shared" si="343"/>
        <v>0</v>
      </c>
      <c r="U93" s="14">
        <f t="shared" ref="U93:W93" si="448">+T93*$F93</f>
        <v>0</v>
      </c>
      <c r="W93" s="14">
        <f t="shared" si="448"/>
        <v>0</v>
      </c>
      <c r="Y93" s="14">
        <f t="shared" ref="Y93:AA93" si="449">+X93*$F93</f>
        <v>0</v>
      </c>
      <c r="AA93" s="14">
        <f t="shared" si="449"/>
        <v>0</v>
      </c>
      <c r="AC93" s="14">
        <f t="shared" ref="AC93:AE93" si="450">+AB93*$F93</f>
        <v>0</v>
      </c>
      <c r="AE93" s="14">
        <f t="shared" si="450"/>
        <v>0</v>
      </c>
      <c r="AG93" s="14">
        <f t="shared" ref="AG93:AI93" si="451">+AF93*$F93</f>
        <v>0</v>
      </c>
      <c r="AI93" s="14">
        <f t="shared" si="451"/>
        <v>0</v>
      </c>
      <c r="AK93" s="14">
        <f t="shared" ref="AK93" si="452">+AJ93*$F93</f>
        <v>0</v>
      </c>
      <c r="AL93" s="14"/>
      <c r="AM93" s="92">
        <f t="shared" si="349"/>
        <v>0</v>
      </c>
      <c r="AN93" s="14">
        <f t="shared" si="355"/>
        <v>0</v>
      </c>
    </row>
    <row r="94" spans="1:40" x14ac:dyDescent="0.25">
      <c r="A94" s="6">
        <v>19.001000000000001</v>
      </c>
      <c r="B94" s="7" t="s">
        <v>127</v>
      </c>
      <c r="C94" s="41" t="s">
        <v>4</v>
      </c>
      <c r="D94" s="31">
        <v>3596.31</v>
      </c>
      <c r="E94" s="99">
        <f t="shared" si="441"/>
        <v>530.81535600000007</v>
      </c>
      <c r="F94" s="59">
        <f t="shared" si="442"/>
        <v>4127.1253560000005</v>
      </c>
      <c r="G94" s="59">
        <v>429.55</v>
      </c>
      <c r="H94" s="14">
        <f>+D94*G94</f>
        <v>1544794.9605</v>
      </c>
      <c r="I94" s="99">
        <f>+F94*G94</f>
        <v>1772806.6966698002</v>
      </c>
      <c r="K94" s="14">
        <f t="shared" si="341"/>
        <v>0</v>
      </c>
      <c r="M94" s="14">
        <f t="shared" si="381"/>
        <v>0</v>
      </c>
      <c r="O94" s="14">
        <f t="shared" si="342"/>
        <v>0</v>
      </c>
      <c r="Q94" s="14">
        <f t="shared" si="343"/>
        <v>0</v>
      </c>
      <c r="S94" s="14">
        <f t="shared" si="343"/>
        <v>0</v>
      </c>
      <c r="U94" s="14">
        <f t="shared" ref="U94:W94" si="453">+T94*$F94</f>
        <v>0</v>
      </c>
      <c r="W94" s="14">
        <f t="shared" si="453"/>
        <v>0</v>
      </c>
      <c r="Y94" s="14">
        <f t="shared" ref="Y94:AA94" si="454">+X94*$F94</f>
        <v>0</v>
      </c>
      <c r="AA94" s="14">
        <f t="shared" si="454"/>
        <v>0</v>
      </c>
      <c r="AC94" s="14">
        <f t="shared" ref="AC94:AE94" si="455">+AB94*$F94</f>
        <v>0</v>
      </c>
      <c r="AE94" s="14">
        <f t="shared" si="455"/>
        <v>0</v>
      </c>
      <c r="AF94" s="1">
        <v>429.55</v>
      </c>
      <c r="AG94" s="14">
        <f t="shared" ref="AG94:AI94" si="456">+AF94*$F94</f>
        <v>1772806.6966698002</v>
      </c>
      <c r="AI94" s="14">
        <f t="shared" si="456"/>
        <v>0</v>
      </c>
      <c r="AK94" s="14">
        <f t="shared" ref="AK94" si="457">+AJ94*$F94</f>
        <v>0</v>
      </c>
      <c r="AL94" s="14"/>
      <c r="AM94" s="92">
        <f t="shared" si="349"/>
        <v>429.55</v>
      </c>
      <c r="AN94" s="14">
        <f>+AM94*$F94</f>
        <v>1772806.6966698002</v>
      </c>
    </row>
    <row r="95" spans="1:40" ht="20" x14ac:dyDescent="0.25">
      <c r="A95" s="6">
        <v>19.001999999999999</v>
      </c>
      <c r="B95" s="7" t="s">
        <v>128</v>
      </c>
      <c r="C95" s="41" t="s">
        <v>20</v>
      </c>
      <c r="D95" s="31">
        <v>28000</v>
      </c>
      <c r="E95" s="99">
        <f t="shared" si="441"/>
        <v>4132.8</v>
      </c>
      <c r="F95" s="59">
        <f t="shared" si="442"/>
        <v>32132.799999999999</v>
      </c>
      <c r="G95" s="59">
        <v>12</v>
      </c>
      <c r="H95" s="14">
        <f>+D95*G95</f>
        <v>336000</v>
      </c>
      <c r="I95" s="99">
        <f>+F95*G95</f>
        <v>385593.59999999998</v>
      </c>
      <c r="K95" s="14">
        <f t="shared" si="341"/>
        <v>0</v>
      </c>
      <c r="M95" s="14">
        <f t="shared" si="381"/>
        <v>0</v>
      </c>
      <c r="O95" s="14">
        <f t="shared" si="342"/>
        <v>0</v>
      </c>
      <c r="Q95" s="14">
        <f t="shared" si="343"/>
        <v>0</v>
      </c>
      <c r="S95" s="14">
        <f t="shared" si="343"/>
        <v>0</v>
      </c>
      <c r="U95" s="14">
        <f t="shared" ref="U95:W95" si="458">+T95*$F95</f>
        <v>0</v>
      </c>
      <c r="W95" s="14">
        <f t="shared" si="458"/>
        <v>0</v>
      </c>
      <c r="Y95" s="14">
        <f t="shared" ref="Y95:AA95" si="459">+X95*$F95</f>
        <v>0</v>
      </c>
      <c r="AA95" s="14">
        <f t="shared" si="459"/>
        <v>0</v>
      </c>
      <c r="AC95" s="14">
        <f t="shared" ref="AC95:AE95" si="460">+AB95*$F95</f>
        <v>0</v>
      </c>
      <c r="AE95" s="14">
        <f t="shared" si="460"/>
        <v>0</v>
      </c>
      <c r="AF95" s="1">
        <v>18</v>
      </c>
      <c r="AG95" s="81">
        <f t="shared" ref="AG95:AI95" si="461">+AF95*$F95</f>
        <v>578390.4</v>
      </c>
      <c r="AI95" s="14">
        <f t="shared" si="461"/>
        <v>0</v>
      </c>
      <c r="AK95" s="14">
        <f t="shared" ref="AK95" si="462">+AJ95*$F95</f>
        <v>0</v>
      </c>
      <c r="AL95" s="14"/>
      <c r="AM95" s="92">
        <f t="shared" si="349"/>
        <v>18</v>
      </c>
      <c r="AN95" s="14">
        <f>+AM95*82431.19</f>
        <v>1483761.42</v>
      </c>
    </row>
    <row r="96" spans="1:40" ht="11.5" customHeight="1" x14ac:dyDescent="0.25">
      <c r="A96" s="260" t="s">
        <v>12</v>
      </c>
      <c r="B96" s="261"/>
      <c r="C96" s="40"/>
      <c r="D96" s="32"/>
      <c r="E96" s="90"/>
      <c r="F96" s="66"/>
      <c r="G96" s="18"/>
      <c r="H96" s="33"/>
      <c r="I96" s="90"/>
      <c r="K96" s="14">
        <f t="shared" si="341"/>
        <v>0</v>
      </c>
      <c r="M96" s="14">
        <f t="shared" si="381"/>
        <v>0</v>
      </c>
      <c r="O96" s="14">
        <f t="shared" si="342"/>
        <v>0</v>
      </c>
      <c r="Q96" s="14">
        <f t="shared" si="343"/>
        <v>0</v>
      </c>
      <c r="S96" s="14">
        <f t="shared" si="343"/>
        <v>0</v>
      </c>
      <c r="U96" s="14">
        <f t="shared" ref="U96:W96" si="463">+T96*$F96</f>
        <v>0</v>
      </c>
      <c r="W96" s="14">
        <f t="shared" si="463"/>
        <v>0</v>
      </c>
      <c r="Y96" s="14">
        <f t="shared" ref="Y96:AA96" si="464">+X96*$F96</f>
        <v>0</v>
      </c>
      <c r="AA96" s="14">
        <f t="shared" si="464"/>
        <v>0</v>
      </c>
      <c r="AC96" s="14">
        <f t="shared" ref="AC96:AE96" si="465">+AB96*$F96</f>
        <v>0</v>
      </c>
      <c r="AE96" s="14">
        <f t="shared" si="465"/>
        <v>0</v>
      </c>
      <c r="AG96" s="14">
        <f t="shared" ref="AG96:AI96" si="466">+AF96*$F96</f>
        <v>0</v>
      </c>
      <c r="AI96" s="14">
        <f t="shared" si="466"/>
        <v>0</v>
      </c>
      <c r="AK96" s="14">
        <f t="shared" ref="AK96" si="467">+AJ96*$F96</f>
        <v>0</v>
      </c>
      <c r="AL96" s="14"/>
      <c r="AM96" s="92">
        <f t="shared" si="349"/>
        <v>0</v>
      </c>
      <c r="AN96" s="14">
        <f t="shared" si="355"/>
        <v>0</v>
      </c>
    </row>
    <row r="97" spans="1:44" ht="12" thickBot="1" x14ac:dyDescent="0.3">
      <c r="A97" s="6"/>
      <c r="B97" s="7"/>
      <c r="C97" s="41"/>
      <c r="D97" s="31"/>
      <c r="E97" s="99">
        <f t="shared" si="441"/>
        <v>0</v>
      </c>
      <c r="F97" s="59"/>
      <c r="G97" s="59"/>
      <c r="H97" s="14">
        <f>+D97*G97</f>
        <v>0</v>
      </c>
      <c r="I97" s="14"/>
    </row>
    <row r="98" spans="1:44" ht="12" thickBot="1" x14ac:dyDescent="0.3">
      <c r="A98" s="43" t="s">
        <v>14</v>
      </c>
      <c r="B98" s="82"/>
      <c r="C98" s="44"/>
      <c r="E98" s="94"/>
      <c r="H98" s="16">
        <f>SUM(H9:H97)</f>
        <v>317242470.36440003</v>
      </c>
      <c r="I98" s="16">
        <f>SUM(I9:I97)</f>
        <v>364067458.99018562</v>
      </c>
      <c r="K98" s="16">
        <f>SUM(K9:K97)</f>
        <v>0</v>
      </c>
      <c r="M98" s="117">
        <f>SUM(M9:M97)</f>
        <v>8276496.3910538396</v>
      </c>
      <c r="O98" s="117">
        <f>SUM(O9:O97)</f>
        <v>47510640</v>
      </c>
      <c r="Q98" s="117">
        <f>SUM(Q9:Q97)</f>
        <v>30007380.511448003</v>
      </c>
      <c r="S98" s="117">
        <f>SUM(S9:S97)</f>
        <v>61647387.864637688</v>
      </c>
      <c r="U98" s="117">
        <f>SUM(U9:U97)</f>
        <v>28348113.326226559</v>
      </c>
      <c r="W98" s="117">
        <f>SUM(W9:W97)</f>
        <v>18190997.544840161</v>
      </c>
      <c r="Y98" s="117">
        <f>SUM(Y9:Y97)</f>
        <v>25431316.545019679</v>
      </c>
      <c r="AA98" s="117">
        <f>SUM(AA9:AA97)</f>
        <v>51595348.686896607</v>
      </c>
      <c r="AC98" s="117">
        <f>SUM(AC9:AC97)</f>
        <v>16956112.992479041</v>
      </c>
      <c r="AE98" s="117">
        <f>SUM(AE9:AE97)</f>
        <v>7264032.5759999994</v>
      </c>
      <c r="AG98" s="117">
        <f>SUM(AG9:AG97)</f>
        <v>32857591.026837081</v>
      </c>
      <c r="AI98" s="117">
        <f>SUM(AI9:AI97)</f>
        <v>3712049.912</v>
      </c>
      <c r="AK98" s="117">
        <f>SUM(AK9:AK97)</f>
        <v>6097352.8079200005</v>
      </c>
      <c r="AL98" s="94"/>
      <c r="AM98" s="22"/>
      <c r="AN98" s="117">
        <f>SUM(AN9:AN97)</f>
        <v>348884745.21718824</v>
      </c>
    </row>
    <row r="99" spans="1:44" ht="11.25" customHeight="1" x14ac:dyDescent="0.25">
      <c r="A99" s="262" t="s">
        <v>8</v>
      </c>
      <c r="B99" s="12" t="s">
        <v>9</v>
      </c>
      <c r="C99" s="46" t="s">
        <v>15</v>
      </c>
      <c r="E99" s="78"/>
      <c r="G99" s="52">
        <v>0.08</v>
      </c>
      <c r="H99" s="49">
        <f>+H98*$G99</f>
        <v>25379397.629152004</v>
      </c>
      <c r="I99" s="78"/>
      <c r="M99" s="69"/>
      <c r="O99" s="69"/>
      <c r="Q99" s="69"/>
      <c r="S99" s="69"/>
      <c r="U99" s="69"/>
      <c r="W99" s="69"/>
      <c r="Y99" s="69"/>
      <c r="AA99" s="69"/>
      <c r="AC99" s="69"/>
      <c r="AE99" s="69"/>
      <c r="AG99" s="69"/>
      <c r="AI99" s="69"/>
      <c r="AK99" s="69"/>
      <c r="AL99" s="69"/>
      <c r="AM99" s="77"/>
      <c r="AN99" s="69"/>
    </row>
    <row r="100" spans="1:44" ht="11.25" customHeight="1" x14ac:dyDescent="0.25">
      <c r="A100" s="263"/>
      <c r="B100" s="35" t="s">
        <v>10</v>
      </c>
      <c r="C100" s="47" t="s">
        <v>15</v>
      </c>
      <c r="E100" s="78"/>
      <c r="G100" s="53">
        <v>0.02</v>
      </c>
      <c r="H100" s="50">
        <f>+H98*$G100</f>
        <v>6344849.4072880009</v>
      </c>
      <c r="I100" s="78"/>
      <c r="M100" s="69"/>
      <c r="O100" s="69"/>
      <c r="Q100" s="69"/>
      <c r="S100" s="69"/>
      <c r="U100" s="69"/>
      <c r="W100" s="69"/>
      <c r="Y100" s="69"/>
      <c r="AA100" s="69"/>
      <c r="AC100" s="69"/>
      <c r="AE100" s="69"/>
      <c r="AG100" s="69"/>
      <c r="AI100" s="69"/>
      <c r="AK100" s="69"/>
      <c r="AL100" s="69"/>
      <c r="AM100" s="77"/>
      <c r="AN100" s="69"/>
    </row>
    <row r="101" spans="1:44" x14ac:dyDescent="0.25">
      <c r="A101" s="263"/>
      <c r="B101" s="35" t="s">
        <v>11</v>
      </c>
      <c r="C101" s="47" t="s">
        <v>15</v>
      </c>
      <c r="E101" s="78"/>
      <c r="G101" s="54">
        <v>0.04</v>
      </c>
      <c r="H101" s="51">
        <f>+H98*$G101</f>
        <v>12689698.814576002</v>
      </c>
      <c r="I101" s="78"/>
      <c r="M101" s="69"/>
      <c r="O101" s="69"/>
      <c r="Q101" s="69"/>
      <c r="S101" s="69"/>
      <c r="U101" s="69"/>
      <c r="W101" s="69"/>
      <c r="Y101" s="69"/>
      <c r="AA101" s="69"/>
      <c r="AC101" s="69"/>
      <c r="AE101" s="69"/>
      <c r="AG101" s="69"/>
      <c r="AI101" s="69"/>
      <c r="AK101" s="69"/>
      <c r="AL101" s="69"/>
      <c r="AM101" s="77"/>
      <c r="AN101" s="69"/>
      <c r="AP101" s="5"/>
      <c r="AQ101" s="5"/>
      <c r="AR101" s="5"/>
    </row>
    <row r="102" spans="1:44" s="5" customFormat="1" ht="12" thickBot="1" x14ac:dyDescent="0.3">
      <c r="A102" s="264"/>
      <c r="B102" s="36" t="s">
        <v>16</v>
      </c>
      <c r="C102" s="48" t="s">
        <v>15</v>
      </c>
      <c r="E102" s="78"/>
      <c r="G102" s="55">
        <v>0.19</v>
      </c>
      <c r="H102" s="50">
        <f>+H101*$G102</f>
        <v>2411042.7747694403</v>
      </c>
      <c r="I102" s="78"/>
      <c r="J102" s="1"/>
      <c r="K102" s="1"/>
      <c r="L102" s="1"/>
      <c r="M102" s="69"/>
      <c r="N102" s="1"/>
      <c r="O102" s="69"/>
      <c r="P102" s="1"/>
      <c r="Q102" s="69"/>
      <c r="R102" s="1"/>
      <c r="S102" s="69"/>
      <c r="T102" s="1"/>
      <c r="U102" s="69"/>
      <c r="V102" s="1"/>
      <c r="W102" s="69"/>
      <c r="X102" s="1"/>
      <c r="Y102" s="69"/>
      <c r="Z102" s="1"/>
      <c r="AA102" s="69"/>
      <c r="AB102" s="1"/>
      <c r="AC102" s="69"/>
      <c r="AD102" s="1"/>
      <c r="AE102" s="69"/>
      <c r="AF102" s="1"/>
      <c r="AG102" s="69"/>
      <c r="AH102" s="1"/>
      <c r="AI102" s="69"/>
      <c r="AJ102" s="1"/>
      <c r="AK102" s="69"/>
      <c r="AL102" s="69"/>
      <c r="AM102" s="77"/>
      <c r="AN102" s="69"/>
      <c r="AO102" s="1"/>
    </row>
    <row r="103" spans="1:44" s="5" customFormat="1" ht="14" thickBot="1" x14ac:dyDescent="0.35">
      <c r="A103" s="38" t="s">
        <v>7</v>
      </c>
      <c r="B103" s="37"/>
      <c r="C103" s="45"/>
      <c r="E103" s="95"/>
      <c r="H103" s="56">
        <f>SUM(H98:H102)</f>
        <v>364067458.9901855</v>
      </c>
      <c r="I103" s="78"/>
      <c r="J103" s="1"/>
      <c r="K103" s="1"/>
      <c r="L103" s="1"/>
      <c r="M103" s="70"/>
      <c r="N103" s="1"/>
      <c r="O103" s="70"/>
      <c r="P103" s="1"/>
      <c r="Q103" s="70"/>
      <c r="R103" s="1"/>
      <c r="S103" s="70"/>
      <c r="T103" s="1"/>
      <c r="U103" s="70"/>
      <c r="V103" s="1"/>
      <c r="W103" s="70"/>
      <c r="X103" s="1"/>
      <c r="Y103" s="70"/>
      <c r="Z103" s="1"/>
      <c r="AA103" s="70"/>
      <c r="AB103" s="1"/>
      <c r="AC103" s="70"/>
      <c r="AD103" s="1"/>
      <c r="AE103" s="70"/>
      <c r="AF103" s="1"/>
      <c r="AG103" s="70"/>
      <c r="AH103" s="1"/>
      <c r="AI103" s="70"/>
      <c r="AJ103" s="1"/>
      <c r="AK103" s="70"/>
      <c r="AL103" s="70"/>
      <c r="AN103" s="70"/>
      <c r="AO103" s="1"/>
      <c r="AP103" s="1"/>
      <c r="AQ103" s="1"/>
      <c r="AR103" s="1"/>
    </row>
    <row r="104" spans="1:44" x14ac:dyDescent="0.25">
      <c r="I104" s="78"/>
    </row>
    <row r="105" spans="1:44" x14ac:dyDescent="0.25">
      <c r="D105" s="2">
        <v>336</v>
      </c>
      <c r="I105" s="78"/>
    </row>
    <row r="106" spans="1:44" x14ac:dyDescent="0.25">
      <c r="D106" s="2">
        <v>12</v>
      </c>
      <c r="F106" s="1"/>
    </row>
    <row r="107" spans="1:44" x14ac:dyDescent="0.25">
      <c r="D107" s="2">
        <f>+D105/D106</f>
        <v>28</v>
      </c>
      <c r="AG107" s="22"/>
    </row>
    <row r="113" spans="4:6" x14ac:dyDescent="0.25">
      <c r="D113" s="2">
        <v>0.6</v>
      </c>
    </row>
    <row r="114" spans="4:6" x14ac:dyDescent="0.25">
      <c r="D114" s="2">
        <v>0.6</v>
      </c>
    </row>
    <row r="115" spans="4:6" x14ac:dyDescent="0.25">
      <c r="D115" s="2">
        <v>0.25</v>
      </c>
    </row>
    <row r="116" spans="4:6" x14ac:dyDescent="0.25">
      <c r="D116" s="2">
        <f>+D113*D114*D115</f>
        <v>0.09</v>
      </c>
    </row>
    <row r="117" spans="4:6" x14ac:dyDescent="0.25">
      <c r="D117" s="73">
        <f>+D12</f>
        <v>0</v>
      </c>
      <c r="F117" s="73"/>
    </row>
    <row r="118" spans="4:6" x14ac:dyDescent="0.25">
      <c r="D118" s="2">
        <f>+D116*D117</f>
        <v>0</v>
      </c>
    </row>
  </sheetData>
  <mergeCells count="14">
    <mergeCell ref="A93:C93"/>
    <mergeCell ref="A96:B96"/>
    <mergeCell ref="A99:A102"/>
    <mergeCell ref="A67:C67"/>
    <mergeCell ref="A69:C69"/>
    <mergeCell ref="A72:C72"/>
    <mergeCell ref="A82:C82"/>
    <mergeCell ref="A87:C87"/>
    <mergeCell ref="A91:C91"/>
    <mergeCell ref="A8:B8"/>
    <mergeCell ref="A15:B15"/>
    <mergeCell ref="A23:B23"/>
    <mergeCell ref="A40:C40"/>
    <mergeCell ref="A44:C44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26"/>
  <sheetViews>
    <sheetView tabSelected="1" topLeftCell="A3" zoomScale="80" zoomScaleNormal="80" workbookViewId="0">
      <selection activeCell="B24" sqref="B24"/>
    </sheetView>
  </sheetViews>
  <sheetFormatPr baseColWidth="10" defaultColWidth="11.453125" defaultRowHeight="14.5" x14ac:dyDescent="0.35"/>
  <cols>
    <col min="1" max="1" width="16.26953125" style="2" customWidth="1"/>
    <col min="2" max="2" width="17.81640625" style="3" customWidth="1"/>
    <col min="3" max="3" width="7.1796875" style="2" bestFit="1" customWidth="1"/>
    <col min="4" max="4" width="53.7265625" style="2" customWidth="1"/>
    <col min="5" max="5" width="5.453125" style="4" customWidth="1"/>
    <col min="6" max="6" width="19" style="4" customWidth="1"/>
    <col min="7" max="7" width="13" style="4" bestFit="1" customWidth="1"/>
    <col min="8" max="8" width="12.453125" style="146" bestFit="1" customWidth="1"/>
    <col min="9" max="9" width="12.1796875" style="147" bestFit="1" customWidth="1"/>
    <col min="10" max="10" width="12.1796875" style="147" customWidth="1"/>
    <col min="11" max="11" width="14" style="147" customWidth="1"/>
    <col min="12" max="12" width="10.81640625" style="1" customWidth="1"/>
    <col min="13" max="13" width="16.453125" style="1" customWidth="1"/>
    <col min="14" max="14" width="5.7265625" style="1" customWidth="1"/>
    <col min="15" max="15" width="3.26953125" customWidth="1"/>
    <col min="16" max="16" width="11.453125" style="1"/>
    <col min="17" max="17" width="14" style="1" bestFit="1" customWidth="1"/>
    <col min="18" max="18" width="15.81640625" style="1" bestFit="1" customWidth="1"/>
    <col min="19" max="19" width="3.1796875" style="1" customWidth="1"/>
    <col min="20" max="20" width="11.453125" style="1"/>
    <col min="21" max="21" width="14" style="1" bestFit="1" customWidth="1"/>
    <col min="22" max="22" width="14.453125" style="1" bestFit="1" customWidth="1"/>
    <col min="23" max="23" width="2.26953125" customWidth="1"/>
    <col min="24" max="24" width="11.453125" style="1"/>
    <col min="25" max="25" width="14" style="1" bestFit="1" customWidth="1"/>
    <col min="26" max="26" width="14.453125" style="1" bestFit="1" customWidth="1"/>
    <col min="27" max="27" width="11.453125" style="147" customWidth="1"/>
    <col min="28" max="28" width="11.453125" style="1"/>
    <col min="30" max="16384" width="11.453125" style="1"/>
  </cols>
  <sheetData>
    <row r="1" spans="1:29" x14ac:dyDescent="0.35">
      <c r="A1" s="156" t="s">
        <v>23</v>
      </c>
      <c r="B1" s="156"/>
      <c r="C1" s="156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"/>
      <c r="W1" s="1"/>
      <c r="AA1" s="1"/>
      <c r="AC1" s="1"/>
    </row>
    <row r="2" spans="1:29" x14ac:dyDescent="0.35">
      <c r="A2" s="156" t="s">
        <v>181</v>
      </c>
      <c r="B2" s="156"/>
      <c r="C2" s="15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"/>
      <c r="W2" s="1"/>
      <c r="AA2" s="1"/>
      <c r="AC2" s="1"/>
    </row>
    <row r="3" spans="1:29" customFormat="1" x14ac:dyDescent="0.35">
      <c r="A3" s="156" t="s">
        <v>182</v>
      </c>
      <c r="B3" s="156"/>
      <c r="C3" s="156"/>
    </row>
    <row r="4" spans="1:29" customFormat="1" x14ac:dyDescent="0.35">
      <c r="A4" s="156" t="s">
        <v>202</v>
      </c>
      <c r="B4" s="156"/>
      <c r="C4" s="156"/>
    </row>
    <row r="5" spans="1:29" customFormat="1" x14ac:dyDescent="0.35">
      <c r="A5" s="156"/>
      <c r="B5" s="156"/>
      <c r="C5" s="156"/>
    </row>
    <row r="6" spans="1:29" x14ac:dyDescent="0.35">
      <c r="A6" s="156" t="s">
        <v>203</v>
      </c>
      <c r="E6" s="2"/>
      <c r="F6" s="1"/>
      <c r="H6" s="4"/>
      <c r="I6" s="4"/>
      <c r="J6" s="4"/>
      <c r="K6" s="1"/>
      <c r="O6" s="1"/>
      <c r="W6" s="1"/>
      <c r="AA6" s="1"/>
      <c r="AC6" s="1"/>
    </row>
    <row r="7" spans="1:29" ht="15" thickBot="1" x14ac:dyDescent="0.4"/>
    <row r="8" spans="1:29" ht="15" thickBot="1" x14ac:dyDescent="0.4">
      <c r="A8" s="278" t="s">
        <v>157</v>
      </c>
      <c r="B8" s="279"/>
      <c r="C8" s="279"/>
      <c r="D8" s="279"/>
      <c r="E8" s="279"/>
      <c r="F8" s="279"/>
      <c r="G8" s="279"/>
      <c r="H8" s="279"/>
      <c r="I8" s="280"/>
      <c r="J8" s="227"/>
    </row>
    <row r="9" spans="1:29" ht="23.5" thickBot="1" x14ac:dyDescent="0.4">
      <c r="A9" s="148" t="s">
        <v>160</v>
      </c>
      <c r="B9" s="148" t="s">
        <v>161</v>
      </c>
      <c r="C9" s="148" t="s">
        <v>1</v>
      </c>
      <c r="E9" s="148" t="s">
        <v>2</v>
      </c>
      <c r="F9" s="148" t="s">
        <v>3</v>
      </c>
      <c r="G9" s="148" t="s">
        <v>158</v>
      </c>
      <c r="H9" s="148" t="s">
        <v>159</v>
      </c>
    </row>
    <row r="10" spans="1:29" ht="22.5" customHeight="1" x14ac:dyDescent="0.35">
      <c r="A10" s="281" t="s">
        <v>164</v>
      </c>
      <c r="B10" s="281" t="s">
        <v>165</v>
      </c>
      <c r="C10" s="230">
        <v>90014</v>
      </c>
      <c r="D10" s="149" t="s">
        <v>162</v>
      </c>
      <c r="E10" s="150" t="s">
        <v>163</v>
      </c>
      <c r="F10" s="150">
        <v>1</v>
      </c>
      <c r="G10" s="151">
        <v>2627108.87</v>
      </c>
      <c r="H10" s="152">
        <f t="shared" ref="H10:H11" si="0">+F10*G10</f>
        <v>2627108.87</v>
      </c>
    </row>
    <row r="11" spans="1:29" ht="27" customHeight="1" thickBot="1" x14ac:dyDescent="0.4">
      <c r="A11" s="282"/>
      <c r="B11" s="282"/>
      <c r="C11" s="241">
        <v>90014</v>
      </c>
      <c r="D11" s="155" t="s">
        <v>162</v>
      </c>
      <c r="E11" s="153" t="s">
        <v>163</v>
      </c>
      <c r="F11" s="153">
        <v>1</v>
      </c>
      <c r="G11" s="145">
        <v>5254217.74</v>
      </c>
      <c r="H11" s="139">
        <f t="shared" si="0"/>
        <v>5254217.74</v>
      </c>
      <c r="I11" s="246"/>
    </row>
    <row r="13" spans="1:29" ht="30" customHeight="1" x14ac:dyDescent="0.35">
      <c r="A13" s="249" t="s">
        <v>214</v>
      </c>
      <c r="B13" s="250"/>
      <c r="C13" s="276" t="s">
        <v>166</v>
      </c>
      <c r="D13" s="277"/>
      <c r="E13" s="277"/>
      <c r="F13" s="277"/>
      <c r="G13" s="277"/>
      <c r="H13" s="277"/>
      <c r="I13" s="277"/>
      <c r="J13" s="277"/>
      <c r="K13" s="251"/>
      <c r="L13" s="252"/>
      <c r="M13" s="253"/>
    </row>
    <row r="14" spans="1:29" x14ac:dyDescent="0.35">
      <c r="A14" s="247"/>
      <c r="C14" s="248"/>
    </row>
    <row r="17" spans="1:18" ht="15" thickBot="1" x14ac:dyDescent="0.4">
      <c r="A17" s="225" t="s">
        <v>208</v>
      </c>
    </row>
    <row r="18" spans="1:18" x14ac:dyDescent="0.35">
      <c r="A18" s="271" t="s">
        <v>195</v>
      </c>
      <c r="B18" s="272"/>
      <c r="C18" s="273"/>
      <c r="D18" s="274"/>
      <c r="E18" s="272"/>
      <c r="F18" s="272"/>
      <c r="G18" s="272"/>
      <c r="H18" s="272"/>
      <c r="I18" s="272"/>
      <c r="J18" s="272"/>
      <c r="K18" s="272"/>
      <c r="L18" s="272"/>
      <c r="M18" s="275"/>
    </row>
    <row r="19" spans="1:18" ht="15" thickBot="1" x14ac:dyDescent="0.4">
      <c r="A19" s="184" t="s">
        <v>194</v>
      </c>
      <c r="B19" s="245" t="s">
        <v>168</v>
      </c>
      <c r="C19" s="185" t="s">
        <v>211</v>
      </c>
      <c r="D19" s="188" t="s">
        <v>210</v>
      </c>
      <c r="F19" s="188" t="s">
        <v>169</v>
      </c>
      <c r="G19" s="188" t="s">
        <v>170</v>
      </c>
      <c r="H19" s="188" t="s">
        <v>171</v>
      </c>
      <c r="I19" s="188" t="s">
        <v>11</v>
      </c>
      <c r="J19" s="188" t="s">
        <v>213</v>
      </c>
      <c r="K19" s="188" t="s">
        <v>172</v>
      </c>
      <c r="L19" s="188" t="s">
        <v>173</v>
      </c>
      <c r="M19" s="189" t="s">
        <v>209</v>
      </c>
    </row>
    <row r="20" spans="1:18" ht="43.5" customHeight="1" x14ac:dyDescent="0.35">
      <c r="A20" s="228" t="s">
        <v>206</v>
      </c>
      <c r="B20" s="229">
        <v>44989</v>
      </c>
      <c r="C20" s="230">
        <v>90014</v>
      </c>
      <c r="D20" s="149" t="s">
        <v>212</v>
      </c>
      <c r="E20" s="1"/>
      <c r="F20" s="231">
        <v>2289219.9900000002</v>
      </c>
      <c r="G20" s="232">
        <f>+F20*8%</f>
        <v>183137.59920000003</v>
      </c>
      <c r="H20" s="232">
        <f>+F20*2%</f>
        <v>45784.399800000007</v>
      </c>
      <c r="I20" s="232">
        <f>+F20*4%</f>
        <v>91568.799600000013</v>
      </c>
      <c r="J20" s="232">
        <f>SUM(G20:I20)</f>
        <v>320490.79860000004</v>
      </c>
      <c r="K20" s="232">
        <f>+F20+J20</f>
        <v>2609710.7886000001</v>
      </c>
      <c r="L20" s="232">
        <f>+I20*19%</f>
        <v>17398.071924000003</v>
      </c>
      <c r="M20" s="233">
        <f>+K20+L20</f>
        <v>2627108.8605240001</v>
      </c>
      <c r="Q20" s="226"/>
      <c r="R20" s="226"/>
    </row>
    <row r="21" spans="1:18" ht="37.5" customHeight="1" thickBot="1" x14ac:dyDescent="0.4">
      <c r="A21" s="239" t="s">
        <v>207</v>
      </c>
      <c r="B21" s="240">
        <v>45002</v>
      </c>
      <c r="C21" s="241">
        <v>90014</v>
      </c>
      <c r="D21" s="242" t="s">
        <v>212</v>
      </c>
      <c r="E21" s="1"/>
      <c r="F21" s="243">
        <v>4578440</v>
      </c>
      <c r="G21" s="234">
        <f>+F21*8%</f>
        <v>366275.2</v>
      </c>
      <c r="H21" s="234">
        <f>+F21*2%</f>
        <v>91568.8</v>
      </c>
      <c r="I21" s="234">
        <f>+F21*4%</f>
        <v>183137.6</v>
      </c>
      <c r="J21" s="234">
        <f>SUM(G21:I21)</f>
        <v>640981.6</v>
      </c>
      <c r="K21" s="234">
        <f>+F21+J21</f>
        <v>5219421.5999999996</v>
      </c>
      <c r="L21" s="234">
        <f>+I21*19%</f>
        <v>34796.144</v>
      </c>
      <c r="M21" s="244">
        <f>+K21+L21</f>
        <v>5254217.7439999999</v>
      </c>
    </row>
    <row r="22" spans="1:18" ht="15" thickBot="1" x14ac:dyDescent="0.4">
      <c r="E22" s="235"/>
      <c r="F22" s="235"/>
      <c r="G22" s="235"/>
      <c r="H22" s="236"/>
      <c r="I22" s="237"/>
      <c r="J22" s="237"/>
      <c r="K22" s="237"/>
      <c r="L22" s="225"/>
      <c r="M22" s="238">
        <f>SUM(M20:M21)</f>
        <v>7881326.6045239996</v>
      </c>
    </row>
    <row r="23" spans="1:18" ht="15" thickBot="1" x14ac:dyDescent="0.4"/>
    <row r="24" spans="1:18" x14ac:dyDescent="0.35">
      <c r="B24" s="214" t="s">
        <v>215</v>
      </c>
      <c r="C24" s="215"/>
      <c r="D24" s="216"/>
      <c r="E24"/>
      <c r="F24" s="219">
        <f>+M22</f>
        <v>7881326.6045239996</v>
      </c>
    </row>
    <row r="25" spans="1:18" x14ac:dyDescent="0.35">
      <c r="B25" s="217" t="s">
        <v>200</v>
      </c>
      <c r="C25" s="212"/>
      <c r="D25" s="218"/>
      <c r="E25"/>
      <c r="F25" s="220">
        <f>+'Anticipo x amortizar'!R15</f>
        <v>-4151559</v>
      </c>
    </row>
    <row r="26" spans="1:18" ht="15" thickBot="1" x14ac:dyDescent="0.4">
      <c r="B26" s="222" t="s">
        <v>216</v>
      </c>
      <c r="C26" s="223"/>
      <c r="D26" s="224"/>
      <c r="E26"/>
      <c r="F26" s="213">
        <f>SUM(F24:F25)</f>
        <v>3729767.6045239996</v>
      </c>
    </row>
  </sheetData>
  <mergeCells count="6">
    <mergeCell ref="A18:C18"/>
    <mergeCell ref="D18:M18"/>
    <mergeCell ref="C13:J13"/>
    <mergeCell ref="A8:I8"/>
    <mergeCell ref="A10:A11"/>
    <mergeCell ref="B10:B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8"/>
  <sheetViews>
    <sheetView zoomScale="90" zoomScaleNormal="90" workbookViewId="0">
      <selection activeCell="A16" sqref="A16"/>
    </sheetView>
  </sheetViews>
  <sheetFormatPr baseColWidth="10" defaultRowHeight="14.5" x14ac:dyDescent="0.35"/>
  <cols>
    <col min="1" max="1" width="8" customWidth="1"/>
    <col min="3" max="3" width="14.1796875" bestFit="1" customWidth="1"/>
    <col min="4" max="4" width="14.54296875" bestFit="1" customWidth="1"/>
    <col min="6" max="6" width="21.1796875" customWidth="1"/>
    <col min="7" max="9" width="12.1796875" bestFit="1" customWidth="1"/>
    <col min="10" max="10" width="14.81640625" bestFit="1" customWidth="1"/>
    <col min="11" max="11" width="12.1796875" bestFit="1" customWidth="1"/>
    <col min="12" max="12" width="18.1796875" bestFit="1" customWidth="1"/>
    <col min="13" max="13" width="4.26953125" customWidth="1"/>
    <col min="14" max="14" width="9" bestFit="1" customWidth="1"/>
    <col min="15" max="15" width="11.54296875" bestFit="1" customWidth="1"/>
    <col min="16" max="16" width="13.81640625" bestFit="1" customWidth="1"/>
    <col min="17" max="18" width="14.81640625" bestFit="1" customWidth="1"/>
    <col min="19" max="19" width="12.1796875" bestFit="1" customWidth="1"/>
    <col min="20" max="20" width="13.81640625" bestFit="1" customWidth="1"/>
    <col min="21" max="21" width="14.81640625" bestFit="1" customWidth="1"/>
    <col min="22" max="22" width="15.1796875" bestFit="1" customWidth="1"/>
    <col min="24" max="24" width="15.1796875" bestFit="1" customWidth="1"/>
  </cols>
  <sheetData>
    <row r="1" spans="1:24" s="1" customFormat="1" x14ac:dyDescent="0.35">
      <c r="A1" s="156" t="s">
        <v>23</v>
      </c>
      <c r="B1" s="156"/>
      <c r="C1" s="156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24" s="1" customFormat="1" x14ac:dyDescent="0.35">
      <c r="A2" s="156" t="s">
        <v>181</v>
      </c>
      <c r="B2" s="156"/>
      <c r="C2" s="15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24" x14ac:dyDescent="0.35">
      <c r="A3" s="156" t="s">
        <v>182</v>
      </c>
      <c r="B3" s="156"/>
      <c r="C3" s="156"/>
    </row>
    <row r="4" spans="1:24" x14ac:dyDescent="0.35">
      <c r="A4" s="156" t="s">
        <v>202</v>
      </c>
      <c r="B4" s="156"/>
      <c r="C4" s="156"/>
    </row>
    <row r="5" spans="1:24" x14ac:dyDescent="0.35">
      <c r="A5" s="156"/>
      <c r="B5" s="156"/>
      <c r="C5" s="156"/>
    </row>
    <row r="6" spans="1:24" x14ac:dyDescent="0.35">
      <c r="A6" s="156" t="s">
        <v>180</v>
      </c>
      <c r="B6" s="156"/>
      <c r="C6" s="156"/>
    </row>
    <row r="7" spans="1:24" ht="15" thickBot="1" x14ac:dyDescent="0.4">
      <c r="A7" s="156"/>
      <c r="B7" s="156"/>
      <c r="C7" s="156"/>
    </row>
    <row r="8" spans="1:24" ht="15" thickBot="1" x14ac:dyDescent="0.4">
      <c r="A8" s="271" t="s">
        <v>195</v>
      </c>
      <c r="B8" s="272"/>
      <c r="C8" s="275"/>
      <c r="D8" s="271" t="s">
        <v>196</v>
      </c>
      <c r="E8" s="272"/>
      <c r="F8" s="272"/>
      <c r="G8" s="272"/>
      <c r="H8" s="272"/>
      <c r="I8" s="272"/>
      <c r="J8" s="272"/>
      <c r="K8" s="272"/>
      <c r="L8" s="275"/>
      <c r="M8" s="178"/>
      <c r="N8" s="283" t="s">
        <v>186</v>
      </c>
      <c r="O8" s="284"/>
      <c r="P8" s="284"/>
      <c r="Q8" s="284"/>
      <c r="R8" s="284"/>
      <c r="S8" s="284"/>
      <c r="T8" s="285"/>
    </row>
    <row r="9" spans="1:24" ht="29.5" thickBot="1" x14ac:dyDescent="0.4">
      <c r="A9" s="184" t="s">
        <v>194</v>
      </c>
      <c r="B9" s="185" t="s">
        <v>168</v>
      </c>
      <c r="C9" s="186" t="s">
        <v>184</v>
      </c>
      <c r="D9" s="187" t="s">
        <v>167</v>
      </c>
      <c r="E9" s="188" t="s">
        <v>168</v>
      </c>
      <c r="F9" s="188" t="s">
        <v>169</v>
      </c>
      <c r="G9" s="188" t="s">
        <v>170</v>
      </c>
      <c r="H9" s="188" t="s">
        <v>171</v>
      </c>
      <c r="I9" s="188" t="s">
        <v>11</v>
      </c>
      <c r="J9" s="188" t="s">
        <v>172</v>
      </c>
      <c r="K9" s="188" t="s">
        <v>173</v>
      </c>
      <c r="L9" s="189" t="s">
        <v>174</v>
      </c>
      <c r="M9" s="178"/>
      <c r="N9" s="187" t="s">
        <v>175</v>
      </c>
      <c r="O9" s="188" t="s">
        <v>168</v>
      </c>
      <c r="P9" s="188" t="s">
        <v>187</v>
      </c>
      <c r="Q9" s="190" t="s">
        <v>188</v>
      </c>
      <c r="R9" s="188" t="s">
        <v>189</v>
      </c>
      <c r="S9" s="188" t="s">
        <v>190</v>
      </c>
      <c r="T9" s="189" t="s">
        <v>192</v>
      </c>
      <c r="U9" s="198" t="s">
        <v>176</v>
      </c>
    </row>
    <row r="10" spans="1:24" x14ac:dyDescent="0.35">
      <c r="A10" s="171" t="s">
        <v>183</v>
      </c>
      <c r="B10" s="180">
        <v>44796</v>
      </c>
      <c r="C10" s="196">
        <v>57344964.939999998</v>
      </c>
      <c r="D10" s="171" t="s">
        <v>185</v>
      </c>
      <c r="E10" s="180">
        <v>44796</v>
      </c>
      <c r="F10" s="181">
        <f>+C10</f>
        <v>57344964.939999998</v>
      </c>
      <c r="G10" s="159"/>
      <c r="H10" s="159"/>
      <c r="I10" s="159"/>
      <c r="J10" s="159">
        <f t="shared" ref="J10:J14" si="0">SUM(F10:I10)</f>
        <v>57344964.939999998</v>
      </c>
      <c r="K10" s="159"/>
      <c r="L10" s="172"/>
      <c r="M10" s="158"/>
      <c r="N10" s="191">
        <v>22090113</v>
      </c>
      <c r="O10" s="192">
        <v>44809</v>
      </c>
      <c r="P10" s="157"/>
      <c r="Q10" s="157"/>
      <c r="R10" s="157"/>
      <c r="S10" s="157"/>
      <c r="T10" s="193">
        <f>SUM(P10:S10)</f>
        <v>0</v>
      </c>
      <c r="U10" s="199">
        <f>+L10+T10</f>
        <v>0</v>
      </c>
      <c r="V10" s="161"/>
      <c r="W10" s="162"/>
      <c r="X10" s="160"/>
    </row>
    <row r="11" spans="1:24" x14ac:dyDescent="0.35">
      <c r="A11" s="163" t="s">
        <v>177</v>
      </c>
      <c r="B11" s="182">
        <v>44841</v>
      </c>
      <c r="C11" s="196">
        <f t="shared" ref="C11:C12" si="1">+L11+Q11+R11</f>
        <v>13457270.559</v>
      </c>
      <c r="D11" s="163" t="s">
        <v>191</v>
      </c>
      <c r="E11" s="164">
        <v>44844</v>
      </c>
      <c r="F11" s="202">
        <v>15841402</v>
      </c>
      <c r="G11" s="165">
        <f>+F11*5%</f>
        <v>792070.10000000009</v>
      </c>
      <c r="H11" s="165">
        <f>+F11*2%</f>
        <v>316828.03999999998</v>
      </c>
      <c r="I11" s="165">
        <f t="shared" ref="I11:I14" si="2">+F11*5%</f>
        <v>792070.10000000009</v>
      </c>
      <c r="J11" s="165">
        <f t="shared" si="0"/>
        <v>17742370.240000002</v>
      </c>
      <c r="K11" s="165">
        <f>+I11*19%</f>
        <v>150493.31900000002</v>
      </c>
      <c r="L11" s="166">
        <f t="shared" ref="L11:L14" si="3">+J11+K11</f>
        <v>17892863.559</v>
      </c>
      <c r="M11" s="158"/>
      <c r="N11" s="163">
        <v>22100110</v>
      </c>
      <c r="O11" s="164">
        <v>44844</v>
      </c>
      <c r="P11" s="165">
        <f>-ROUND(J11*2%,0)</f>
        <v>-354847</v>
      </c>
      <c r="Q11" s="165">
        <f>-ROUND(J11*15%,0)</f>
        <v>-2661356</v>
      </c>
      <c r="R11" s="165">
        <f>-ROUND(J11*10%,0)</f>
        <v>-1774237</v>
      </c>
      <c r="S11" s="165">
        <f>-ROUND(J11*0.7%,0)</f>
        <v>-124197</v>
      </c>
      <c r="T11" s="194">
        <f>SUM(P11:S11)</f>
        <v>-4914637</v>
      </c>
      <c r="U11" s="200">
        <f>+L11+T11</f>
        <v>12978226.559</v>
      </c>
      <c r="V11" s="161"/>
      <c r="W11" s="162"/>
      <c r="X11" s="160"/>
    </row>
    <row r="12" spans="1:24" x14ac:dyDescent="0.35">
      <c r="A12" s="163" t="s">
        <v>178</v>
      </c>
      <c r="B12" s="182">
        <v>44865</v>
      </c>
      <c r="C12" s="196">
        <f t="shared" si="1"/>
        <v>11498662.1</v>
      </c>
      <c r="D12" s="163" t="s">
        <v>193</v>
      </c>
      <c r="E12" s="164">
        <v>44868</v>
      </c>
      <c r="F12" s="202">
        <v>13535800</v>
      </c>
      <c r="G12" s="165">
        <f t="shared" ref="G12:G14" si="4">+F12*5%</f>
        <v>676790</v>
      </c>
      <c r="H12" s="165">
        <f t="shared" ref="H12:H14" si="5">+F12*2%</f>
        <v>270716</v>
      </c>
      <c r="I12" s="165">
        <f t="shared" si="2"/>
        <v>676790</v>
      </c>
      <c r="J12" s="165">
        <f t="shared" si="0"/>
        <v>15160096</v>
      </c>
      <c r="K12" s="165">
        <f>+I12*19%</f>
        <v>128590.1</v>
      </c>
      <c r="L12" s="166">
        <f t="shared" si="3"/>
        <v>15288686.1</v>
      </c>
      <c r="M12" s="158"/>
      <c r="N12" s="163">
        <v>22110059</v>
      </c>
      <c r="O12" s="164">
        <v>44868</v>
      </c>
      <c r="P12" s="165">
        <f t="shared" ref="P12" si="6">-ROUND(J12*2%,0)</f>
        <v>-303202</v>
      </c>
      <c r="Q12" s="165">
        <f>-ROUND(J12*15%,0)</f>
        <v>-2274014</v>
      </c>
      <c r="R12" s="165">
        <f>-ROUND(J12*10%,0)</f>
        <v>-1516010</v>
      </c>
      <c r="S12" s="165">
        <f>-ROUND(J12*0.7%,0)</f>
        <v>-106121</v>
      </c>
      <c r="T12" s="194">
        <f>SUM(P12:S12)</f>
        <v>-4199347</v>
      </c>
      <c r="U12" s="200">
        <f t="shared" ref="U12:U14" si="7">+L12+T12</f>
        <v>11089339.1</v>
      </c>
      <c r="V12" s="161"/>
      <c r="W12" s="162"/>
      <c r="X12" s="160"/>
    </row>
    <row r="13" spans="1:24" x14ac:dyDescent="0.35">
      <c r="A13" s="167" t="s">
        <v>179</v>
      </c>
      <c r="B13" s="183">
        <v>44883</v>
      </c>
      <c r="C13" s="196">
        <f>+L13+Q13+R13</f>
        <v>6532895.7780000009</v>
      </c>
      <c r="D13" s="163" t="s">
        <v>197</v>
      </c>
      <c r="E13" s="168">
        <v>44883</v>
      </c>
      <c r="F13" s="203">
        <v>7690284</v>
      </c>
      <c r="G13" s="169">
        <f t="shared" si="4"/>
        <v>384514.2</v>
      </c>
      <c r="H13" s="169">
        <f t="shared" si="5"/>
        <v>153805.68</v>
      </c>
      <c r="I13" s="169">
        <f t="shared" si="2"/>
        <v>384514.2</v>
      </c>
      <c r="J13" s="169">
        <f>SUM(F13:I13)</f>
        <v>8613118.0800000001</v>
      </c>
      <c r="K13" s="165">
        <f>+I13*19%</f>
        <v>73057.698000000004</v>
      </c>
      <c r="L13" s="170">
        <f t="shared" si="3"/>
        <v>8686175.7780000009</v>
      </c>
      <c r="M13" s="158"/>
      <c r="N13" s="163">
        <v>22110118</v>
      </c>
      <c r="O13" s="164">
        <v>44883</v>
      </c>
      <c r="P13" s="165">
        <f t="shared" ref="P13" si="8">-ROUND(J13*2%,0)</f>
        <v>-172262</v>
      </c>
      <c r="Q13" s="165">
        <f>-ROUND(J13*15%,0)</f>
        <v>-1291968</v>
      </c>
      <c r="R13" s="165">
        <f>-ROUND(J13*10%,0)</f>
        <v>-861312</v>
      </c>
      <c r="S13" s="165">
        <f>-ROUND(J13*0.7%,0)</f>
        <v>-60292</v>
      </c>
      <c r="T13" s="194">
        <f>SUM(P13:S13)</f>
        <v>-2385834</v>
      </c>
      <c r="U13" s="200">
        <f>+L13+T13</f>
        <v>6300341.7780000009</v>
      </c>
      <c r="V13" s="161"/>
      <c r="W13" s="162"/>
      <c r="X13" s="160"/>
    </row>
    <row r="14" spans="1:24" ht="15" thickBot="1" x14ac:dyDescent="0.4">
      <c r="A14" s="173"/>
      <c r="B14" s="179"/>
      <c r="C14" s="197"/>
      <c r="D14" s="173"/>
      <c r="E14" s="174"/>
      <c r="F14" s="204"/>
      <c r="G14" s="175">
        <f t="shared" si="4"/>
        <v>0</v>
      </c>
      <c r="H14" s="175">
        <f t="shared" si="5"/>
        <v>0</v>
      </c>
      <c r="I14" s="175">
        <f t="shared" si="2"/>
        <v>0</v>
      </c>
      <c r="J14" s="175">
        <f t="shared" si="0"/>
        <v>0</v>
      </c>
      <c r="K14" s="175"/>
      <c r="L14" s="176">
        <f t="shared" si="3"/>
        <v>0</v>
      </c>
      <c r="M14" s="158"/>
      <c r="N14" s="173"/>
      <c r="O14" s="174"/>
      <c r="P14" s="175"/>
      <c r="Q14" s="175"/>
      <c r="R14" s="175"/>
      <c r="S14" s="175"/>
      <c r="T14" s="195">
        <f t="shared" ref="T14" si="9">SUM(P14:S14)</f>
        <v>0</v>
      </c>
      <c r="U14" s="201">
        <f t="shared" si="7"/>
        <v>0</v>
      </c>
      <c r="V14" s="161"/>
      <c r="W14" s="162"/>
      <c r="X14" s="160"/>
    </row>
    <row r="15" spans="1:24" ht="15" thickBot="1" x14ac:dyDescent="0.4">
      <c r="F15" s="160"/>
      <c r="L15" s="158">
        <f>SUM(L11:L14)</f>
        <v>41867725.437000006</v>
      </c>
      <c r="Q15" s="158">
        <f>SUM(Q11:Q14)</f>
        <v>-6227338</v>
      </c>
      <c r="R15" s="158">
        <f>SUM(R11:R14)</f>
        <v>-4151559</v>
      </c>
    </row>
    <row r="16" spans="1:24" x14ac:dyDescent="0.35">
      <c r="A16" s="214" t="s">
        <v>201</v>
      </c>
      <c r="B16" s="215"/>
      <c r="C16" s="215"/>
      <c r="D16" s="216"/>
      <c r="F16" s="221">
        <f>+J10</f>
        <v>57344964.939999998</v>
      </c>
    </row>
    <row r="17" spans="1:6" ht="15" thickBot="1" x14ac:dyDescent="0.4">
      <c r="A17" s="217" t="s">
        <v>199</v>
      </c>
      <c r="B17" s="212"/>
      <c r="C17" s="212"/>
      <c r="D17" s="218"/>
      <c r="F17" s="220">
        <f>+Q15</f>
        <v>-6227338</v>
      </c>
    </row>
    <row r="18" spans="1:6" ht="15" thickBot="1" x14ac:dyDescent="0.4">
      <c r="A18" s="222" t="s">
        <v>204</v>
      </c>
      <c r="B18" s="223"/>
      <c r="C18" s="223"/>
      <c r="D18" s="224"/>
      <c r="F18" s="211">
        <f>SUM(F16:F17)</f>
        <v>51117626.939999998</v>
      </c>
    </row>
  </sheetData>
  <mergeCells count="3">
    <mergeCell ref="A8:C8"/>
    <mergeCell ref="D8:L8"/>
    <mergeCell ref="N8:T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Mayor Costo x Incr Precios</vt:lpstr>
      <vt:lpstr>Actas Calderon Diaz</vt:lpstr>
      <vt:lpstr>Actas GARCO</vt:lpstr>
      <vt:lpstr>Mayor costo x correcciones</vt:lpstr>
      <vt:lpstr>Anticipo x amortizar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Erica Lucia Martínez Nájera</cp:lastModifiedBy>
  <dcterms:created xsi:type="dcterms:W3CDTF">2022-03-12T17:56:41Z</dcterms:created>
  <dcterms:modified xsi:type="dcterms:W3CDTF">2025-04-06T22:48:23Z</dcterms:modified>
</cp:coreProperties>
</file>