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8_{2C255599-A0E5-4795-8AAC-47647F7A4205}" xr6:coauthVersionLast="47" xr6:coauthVersionMax="47" xr10:uidLastSave="{00000000-0000-0000-0000-000000000000}"/>
  <bookViews>
    <workbookView xWindow="5260" yWindow="1760" windowWidth="32400" windowHeight="15960" firstSheet="2"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40" i="8" l="1"/>
  <c r="B8" i="12"/>
  <c r="B9" i="11"/>
  <c r="B10" i="9"/>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<sst xmlns="http://schemas.openxmlformats.org/spreadsheetml/2006/main" count="313" uniqueCount="221">
  <si>
    <t>SOLICITUD DE ANTECEDENTES -ABOGADO EXTERNO-</t>
  </si>
  <si>
    <t>RADICADO(23 DIGITOS)</t>
  </si>
  <si>
    <t>11001310304820240028900</t>
  </si>
  <si>
    <t>JUZGADO</t>
  </si>
  <si>
    <t>JUZGADO 48 CIVIL DEL CIRCUITO DE BOGOTÁ</t>
  </si>
  <si>
    <t>DEMANDADO</t>
  </si>
  <si>
    <t xml:space="preserve">RIGOBERTO YATE CUBILLOS y GASEOSAS COLOMBIANA S.A.S </t>
  </si>
  <si>
    <t xml:space="preserve">DEMANDANTE </t>
  </si>
  <si>
    <t xml:space="preserve">CESAR JAIMES (Victima directa); BLANCA ESPERANZA CARDENAS MATEUS (compañera permamente - FN desconodido ); MAYERLY JAIMES CARDENAS (Hija-FN 03/09/1988); MATHIUD SANTIAGO JAIMES CARDENAS (Nieto) </t>
  </si>
  <si>
    <t>TIPO DE VINCULACION COMPAÑÍA</t>
  </si>
  <si>
    <t>LLAMADA EN GARANTIA</t>
  </si>
  <si>
    <t xml:space="preserve">TIPO DE PERJUCIO </t>
  </si>
  <si>
    <t xml:space="preserve">RCE LESIONES </t>
  </si>
  <si>
    <t>INTERVINIENTE -NOMBRE DE LESIONADO O MUERTO (S) DEL PROCESO</t>
  </si>
  <si>
    <t xml:space="preserve">CESAR JAIMES </t>
  </si>
  <si>
    <t xml:space="preserve">NUMERO DE IDENTIFICACION </t>
  </si>
  <si>
    <t xml:space="preserve">DOMICILIO </t>
  </si>
  <si>
    <t>Calle 62B no. 87C-68 SUR, Barrio El Estanzuelo Bosa, Bogotá D.C.</t>
  </si>
  <si>
    <t xml:space="preserve">TELEFONO </t>
  </si>
  <si>
    <t>CORREO ELECTRONICO</t>
  </si>
  <si>
    <t>jaimescesar703@gmail.com</t>
  </si>
  <si>
    <t xml:space="preserve">ESTADO CIVIL </t>
  </si>
  <si>
    <t>Unión marital de Hecho</t>
  </si>
  <si>
    <t xml:space="preserve">FECHA DE NACIMIENTO </t>
  </si>
  <si>
    <t>22 de febrero de 1959</t>
  </si>
  <si>
    <t xml:space="preserve">EDAD AL MOMENTO DEL SINIESTRO </t>
  </si>
  <si>
    <t>59 años</t>
  </si>
  <si>
    <t xml:space="preserve">FECHA DE DEFUNCION </t>
  </si>
  <si>
    <t>NA/A</t>
  </si>
  <si>
    <t xml:space="preserve">SITUCION LABORAL </t>
  </si>
  <si>
    <t>Ocupado - Autonomo</t>
  </si>
  <si>
    <t xml:space="preserve">PROFESION </t>
  </si>
  <si>
    <t>No se menciona</t>
  </si>
  <si>
    <t xml:space="preserve">INGRESOS NETOS </t>
  </si>
  <si>
    <t>NUMERO DE LESIONADOS Y/O FALLECIDOS  SEGÚN IPAT</t>
  </si>
  <si>
    <t xml:space="preserve">CONDICION </t>
  </si>
  <si>
    <t>Peaton</t>
  </si>
  <si>
    <t>FECHA DE LOS HECHOS</t>
  </si>
  <si>
    <t>29 de diciembre del 2018</t>
  </si>
  <si>
    <t>FECHA DE SOLICITUD AUDIENCIA PREJUDICIAL</t>
  </si>
  <si>
    <t>15 de septiembre del 2021</t>
  </si>
  <si>
    <t>FECHA DE AUDIENCIA PREJUDICIAL</t>
  </si>
  <si>
    <t>29 de nobiembre del 2021</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</si>
  <si>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</si>
  <si>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29 de diciembre de 2018, entre las 4:15 p.m. y las 4:45 p.m., el señor Rigoberto Yate Cubillos, conductor del camión de placas TPW825, de propiedad de Gaseosas Colombianas S.A.S., estacionó dicho vehículo en contravía en la esquina de la Transversal 86A Sur con la Calle 61A Sur de Bogotá. Por lo que se aduce que esta conducta obstruyó la visibilidad y el paso de los vehículos que transitaban por la zona. En ese momento, el señor José Camilo Guerrero Cifuentes, quien conducía un vehículo Toyota de placas SDL419, al intentar girar desde la Calle 61A Sur hacia la Transversal 86A Sur, se encontró con el camión mal estacionado e invadió el carril contrario para evitar una colisión.
Al tomar la Transversal 86A en contravía, Sr.José Camilo no pudo ver al señor César Jaimes, quien se encontraba descargando mercancía en la parte trasera del camión TPW825, y lo atropelló. Como consecuencia del accidente, César Jaimes sufrió múltiples lesiones graves, entre ellas trauma renal, fractura en el alerón ilíaco izquierdo y una toracostomía, lo que le generó una pérdida de capacidad laboral del 21%.  En el  Informe Policial de Accidentes de Transito se codificó al conductor del camión con la hipótesis 141 "vehículo mal estacionado", al conductor del vehículo SDL419 con la hipótesis 104 "adelantar invadiendo carril del sentido contrario" , y al peatón con la hipótesis 404 "transitar por la calzada".</t>
  </si>
  <si>
    <t>ASEGURADO</t>
  </si>
  <si>
    <t>GASEOSAS COLOMBIANAS S.A.S</t>
  </si>
  <si>
    <t>NIT ASEGURADO</t>
  </si>
  <si>
    <t>PLACA VEHÍCULO ASEGURADO (SI APLICA)</t>
  </si>
  <si>
    <t>TPW825</t>
  </si>
  <si>
    <t>NO. PÓLIZA VINCULADA</t>
  </si>
  <si>
    <t>022312960/211</t>
  </si>
  <si>
    <t>FECHA DE ASIGNACIÓN</t>
  </si>
  <si>
    <t>28 DE ENERO DEL 2025</t>
  </si>
  <si>
    <t>FECHA DE NOTIFICACIÓN</t>
  </si>
  <si>
    <t>10 DE JUNIO DEL 2025</t>
  </si>
  <si>
    <t>FECHA DE CONTESTACION 
*RECOMENDACIÓN: FECHA MÁXIMA PARA CONTESTAR LA DEMANDA ACORDE A LO ESTIÚLADO EN LA NORMA.</t>
  </si>
  <si>
    <t>14 DE JULIO 2025</t>
  </si>
  <si>
    <t>REMISION DE ANTECEDENTES - ABOGADO INTERNO-</t>
  </si>
  <si>
    <t>SINIESTRO - APLICATIVO</t>
  </si>
  <si>
    <t>SINIESTRO   APL</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</si>
  <si>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</si>
  <si>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</si>
  <si>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</si>
  <si>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</si>
  <si>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</si>
  <si>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</si>
  <si>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</si>
  <si>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</si>
  <si>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</si>
  <si>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</si>
  <si>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</si>
  <si>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</si>
  <si>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</si>
  <si>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</si>
  <si>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</si>
  <si>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</si>
  <si>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</si>
  <si>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</si>
  <si>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</si>
  <si>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</si>
  <si>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</si>
  <si>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</si>
  <si>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</si>
  <si>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</si>
  <si>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</si>
  <si>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</si>
  <si>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</si>
  <si>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</si>
  <si>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</si>
  <si>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</si>
  <si>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</si>
  <si>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</si>
  <si>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</si>
  <si>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</si>
  <si>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</si>
  <si>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</si>
  <si>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</si>
  <si>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</si>
  <si>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</si>
  <si>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</si>
  <si>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</si>
  <si>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</si>
  <si>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</si>
  <si>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</si>
  <si>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</si>
  <si>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</si>
  <si>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</si>
  <si>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</si>
  <si>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</si>
  <si>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</si>
  <si>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</si>
  <si>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</si>
  <si>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vida de relación</t>
  </si>
  <si>
    <t>PROBABLE</t>
  </si>
  <si>
    <t>DAÑOS MATERIALES</t>
  </si>
  <si>
    <t>EVENTUAL</t>
  </si>
  <si>
    <t>Clasificación Contingencia</t>
  </si>
  <si>
    <t>REMOTO</t>
  </si>
  <si>
    <t>Concepto del Abogado sobre la Contingencia:(Se debe indicar las razones por las cuales se considera que el proceso es Eventual Remoto o Probable.)</t>
  </si>
  <si>
    <t xml:space="preserve">La contingencia se califica como REMOTA, teniendo en cuenta que, en el caso de marras operó la prescripción ordinaria de las acciones derivadas del contrato de seguro por parte del asegurado. 
Lo primero que debe tomarse en consideración, es que la Póliza de Seguro de Auto Colectivo Pesados No. 022312960 / 211, bajo la modalidad ocurrencia y cuyo asegurado es la GASESOSAS COLOMBIANAS S.A.S, presta cobertura temporal, toda vez que el hecho ocurrió el 29 de diciembre del 2018 y la vigencia inicia desde el 10 de agosto del 2018, hasta el 09 de agosto del 2018, es decir, tuvo lugar durante la vigencia contratada. Ahora bien, respecto de la cobertura material, es preciso indicar que existe una verdadera controversia frente a la cobertura material de la póliza, porque eventualmente se encontraría configurada la causal de exclusión No. 1 contenida en el acápite de exclusiones para el amparo de responsabilidad civil extracontractual, en la que se indica que el seguro no cubre cuando se presenten “lesiones a quienes actúen como ayudantes del conductor en las operaciones, maniobras y/o procedimientos del vehículo asegurado”, lo cual acaece en el caso en concreto, pues el señor Cesar Jaimes, se encontraba actuando como ayudante en el cargue de mercancía, generando así sus lesiones sin percatarse que su línea de vida se encontraba en peligro. No obstante, si bien los hechos discutidos en el proceso constituyen un riesgo expresamente excluido de cobertura, se observa que la exclusión de la póliza no está consignada a partir de la primera página de la misma como lo exige el art. 44 de la ley 45 de 1990 y el art. 184 del Estatuto Orgánico del Sistema Financiero. Lo que causaría una eventual ineficacia de la estipulación que puede ser declarada por el Despacho. Sin embargo, la contingencia se califica como remota, por cuanto se configuró la prescripción ordinaria de las acciones derivadas del contrato de seguro, toda vez que la primera reclamación recibida por el llamante en garantía correspondió a la citación a la audiencia de conciliación, realizada y notificada por todos los hoy demandantes el 29 de noviembre de 2021, fecha a partir de la cual comenzó a correr el término bienal extintivo. No obstante, el llamamiento en garantía se radicó el 24 de enero de 2025, esto es, cuando ya había transcurrido un plazo superior a los dos años establecidos en la norma.
Por otro lado, frente a la responsabilidad del asegurado y de la compañía, se debe manifestar que existió un aporte causal a la producción del accidente que se reclama por parte de vehículo asegurado, de placas TPW 825, ya que el Informe Policial de Accidente de Tránsito, le asigna una hipótesis dentro de la causa del accidente que correspondió a No. 141, que es vehículo mal estacionado, adicionalmente en el mismo documento, también se evidencia  la de un tercero, que con el fin de desviar el vehículo asegurado cruza el carril en sentido contrario, asignado le la hipótesis No. 104, y por ultimo a la víctima, también se le asigna una hipótesis de la causa del accidente que No. 404, al transitar por la calzada de manera imprudente.. La atribución causal del asegurado fue confirmada por el RAT allegado en antecedentes,  mismo que no fue allegado como prueba al proceso, pero que en este se concluyó: (i) “El vehículo No. 2 CAMIÓN se encontraba estacionado ocupando el carril con sentido contrario al momento de los hechos” y (ii) “En la zona donde se presentaron los hechos no existe señalización de prohibición para estacionar o parquear vehículos; sin embargo, la ubicación del vehículo No. 2 CAMIÓN reduce las condiciones de seguridad para los usuarios que transitan por la calzada.”. En virtud de lo anterior, es claro que el vehículo asegurado contribuyó a obstruir el tránsito y la visibilidad de los demás actores viales, generando una participación causal en el accidente junto con el actuar del tercero y de la propia víctima, por lo tanto, aunque el juez no podría atribuir la totalidad de la responsabilidad al asegurado, sí es previsible que le asigne un porcentaje de responsabilidad por su incidencia en los hechos.
Todo lo anterior, sin perjuicio del carácter contingente del proceso.
</t>
  </si>
  <si>
    <t>Valor Contingencia: ( en pesos). Cuanto vale perder o negociar el caso por un valor que debe estar dentro del valor asegurado( con criterios jurisprudenciales)</t>
  </si>
  <si>
    <t>VALOR CONTINGENCIA</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</si>
  <si>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</si>
  <si>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</si>
  <si>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</si>
  <si>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</si>
  <si>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</si>
  <si>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</si>
  <si>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</si>
  <si>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</si>
  <si>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</si>
  <si>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</si>
  <si>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 xml:space="preserve">Como valor objetivizado se determinara la cifra de $238.252.438, que se discrimina asi:
1.	Lucro Cesante: Se tasa en una suma de $55.820.547, Para el cálculo de este perjuicio de este perjuicio, se tuvo como como insumos las siguientes cifras para determinar el IBL , que correspondió a $247.325 (i) Se tomo en cuenta el salario mínimo del año 2018, y el mismo se indexó como se pretendió en el escrito de demanda, (ii) no se tuvo el 25% prestacional, debido a que en el mismo escrito de la demanda este advierte que el sr. Cesar Jaimes para el momento de los hechos tenía un contrato prestación de servicios, es decir que, en ese momento no era beneficiario de prestaciones sociales (vacaciones, prima, cesantías e intereses a las cesantías),(iii)se tuvo presente la pérdida de capacidad, determinada por la Junta de Calificación de invalidez que corresponde al 21%,(iv), no se tuvo en cuenta la disminución del 25%, porque este solo proceso cuando la víctima fallece, el corresponde a los gastos de manutención propia, cuestión que no corresponde al caso, (v.) se tomó presente la esperanza de vida del Sr. Cesar Jaimes, quien a la fecha del accidente tenía 59 años (22 de febrero de 1959), por lo que el resto del periodo indemnizable corresponde a 284 meses, que corresponde a 23,8 años, no obstante en la demanda se refiere como periodo indemnizable hasta la expectativa de 21.5 años y finalmente (vi) el periodo de lucro cesante consolidado que se entiende presentado desde la fecha de la ocurrencia del accidente hasta la fecha de presentación del presente informe , que en este caso correspondió a 78,58 meses.
2.Daño moral: : Se reconocerá la suma de $199.290.000. Para Cesar Jaimes (víctima directa) la suma seria de 40 SMMLV ($56.940.000), para su compañera permanente y su hija Blanca Esperanza Cárdenas y Mayerly Jaimes Cárdenas respectivamente la suma de 40 SMMLV ($56.940.000), y finalmente para su nieto Mathiud Santiago Jaimes Cárdenas la suma de $20 SMMLV ($28.470.000). Estas sumas se reconocen siguiendo el criterio jurisprudencial de la sentencia SC072-2025 (M.P. Octavio Augusto Tejeiro Duque), que determina el baremo para la persona que sufre pérdida parcial por “Daños corporales o mentalmente graves”.En ese sentido, teniendo en cuenta que en el presente caso el señor Cesar Jaimes, aportó un dictamen de PCL que acredita un porcentaje de pérdida de capacidad laboral al 21% y aportó historia clínica en la cual certifican los siguientes diagnósticos: contusión del tórax fractura del hueso iliaco, luxación de la articulación esternoclavicular, traumatismo del riñón; es pertinente reconocer el 40 SMMLV ($56.940.000) para la víctima directa y dicha suma se reconocerá igualmente para su compañera y su hija. Respecto de su nieto solo se reconocerá la suma de 20 SMMLV ($28.470.000) atendiendo a la relación paterno filial en primer y segundo grado. 
3.Daño a la vida de relación: Se reconocerá la suma $42.705.000, para Cesar Jaimes , que corresponde al 15% del valor máximo indemnizatorio (200 SMMLV), siguiendo el criterio jurisprudencial de la sentencia SC072-2025 (M.P. Octavio Augusto Tejeiro Duque), que determina el baremo para la persona que sufre pérdida parcial por “otras afectaciones en el cuerpo”.Lo anterior, teniendo presente sus afectaciones sufrida en el accidente transito que fueron contusión del tórax, fractura del hueso iliaco luxación de la articulación esternoclavicular traumatismo del riñón, se encuentran acreditadas conforme al dictamen de PCL que determina un porcentaje de pérdida de capacidad laboral al 21% y que cataloga la perdida como permanente, además de lo soportado por la historia clínica.
4. Daño emergente: Se reconocerá la suma de $0, si bien se solicita en el juramento estimatorio el reconocimiento por valor de $1.960.000 que corresponde por gastos médicos, no obstante no se relacionó como pretensión en el escrito de la demanda, por lo que en virtud del principio de congruencia seria errado por parte del despacho reconocerlo, siendo que no correspondió a una pretensión explicita de la parte demandante aparte que no se aporta ningún documento relacionado, en ese sentido no se tiene en cuenta para el valor total de reserva. 
5. Concurrencia: A la liquidación objetiva de los perjuicios, que se estima en la suma de $297.815.547 se descontará un 20 % en atención a la participación e incidencia de la víctima en la causación del accidente de tránsito objeto de la litis, de modo que el valor final reconocido será de $238.252.438.
6. Deducible: En la Póliza Auto Colectivo Pesados No. 022312960 / 211, no se pactó deducible para el amparo de RCE
</t>
  </si>
  <si>
    <t>Defensa de la Aseguradora: (Enumerar y enunciar las excepciones propuestas demanda y/o llamamiento )</t>
  </si>
  <si>
    <t xml:space="preserve">EXCEPCIONES DEMANDA:
•	ERROR EN LA APLICACIÓN E INTERPRETACIÓN NORMATIVA TENIENDO EN CUENTA QUE LAS PRUEBAS APORTADAS AL EXPEDIENTE DAN CUENTA DE QUE EL ACCIDENTE DE TRÁNSITO DEBIÓ ANALIZARSE DESDE LA ÓPTICA DE LA  RESPONSABILIDAD PATRONAL.
•	EXIMENTE DE LA RESPONSABILIDAD DE LOS DEMANDADOS POR CONFIGURARSE UN HECHO EXCLUSIVO DE LA VÍCTIMA.
•	EXIMENTE DE LA RESPONSABILIDAD DE LOS DEMANDADOS POR CONFIGURARSE “HECHO DE UN TERCERO”.
•	INEXISTENCIA DE RESPONSABILIDAD A CARGO DE GASEOSAS COLOMBIANAS S.A.S POR LA FALTA DE ACREDITACIÓN DEL NEXO CAUSAL Y CULPA.
•	APLICACIÓN DEL RÉGIMEN SUBJETIVO DE RESPONSABILIDAD AL PRESENTE PROCESO
•	REDUCCIÓN DE LA EVENTUAL INDEMNIZACIÓN COMO CONSECUENCIA DE LA DE LA CONDUCTA DEL SEÑOR CESAR JAIMES EN LA PRODUCCIÓN DEL DAÑO
•	LOS PERJUICIOS MORALES SOLICITADOS DESCONOCEN LOS LÍMITES JURISPRUDENCIALES ESTABLECIDOS POR EL MÁXIMO ÓRGANO DE LA JURISDICCIÓN ORDINARIA.
•	IMPROCEDENCIA DEL RECONOCIMIENTO DE LOS PERJUICIOS PATRIMONIALES SOLICITADOS – LUCRO CESANTE
•	PRESCRIPCIÓN DE LAS ACCIONES LABORALES
•	GENÉRICA O INNOMINADA
EXCEPCIONES LLAMAMIENTO EN GARANTÍA. 
•	PRESCRIPCIÓN DE LAS ACCIONES DERIVADAS DEL CONTRATO DE SEGURO
•	FALTA DE COBERTURA MATERIAL AL ESTAR ANTE UN RIESGO EXPRESAMENTE EXCLUIDO DE AMPARO.
•	FALTA DE COBERTURA MATERIAL PARA LA RESPONSABILIDAD CIVIL CONTRACTUAL Y/O LABORAL QUE RECLAMA EL DEMANDANTE
•	INEXISTENCIA DE OBLIGACIÓN INDEMNIZATORIA, POR CUANTO NO SE HA REALIZADO EL RIESGO ASEGURADO EN LA PÓLIZA NO. 022312960/211.
•	. RIESGOS EXPRESAMENTE EXCLUIDOS EN LA PÓLIZA DE SEGURO NO. 022312960 / 211
•	CARÁCTER MERAMENTE INDEMNIZATORIO QUE REVISTEN LOS CONTRATOS DE SEGUROS.
•	EN CUALQUIER CASO, DE NINGUNA FORMA SE PODRÁ EXCEDER EL LÍMITE DEL VALOR ASEGURADO.
•	DISPONIBILIDAD DEL VALOR ASEGURADO
•	AUSENCIA DE SOLIDARIDAD DEL CONTRATO DE SEGURO CELEBRADO CON ALLIANZ SEGUROS SA
•	GENÉRICA O INNOMINADA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</si>
  <si>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</si>
  <si>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</si>
  <si>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</si>
  <si>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</si>
  <si>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</si>
  <si>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</si>
  <si>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</si>
  <si>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</si>
  <si>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</si>
  <si>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</si>
  <si>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</si>
  <si>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</si>
  <si>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</si>
  <si>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</si>
  <si>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</si>
  <si>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</si>
  <si>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</si>
  <si>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</si>
  <si>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</si>
  <si>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</si>
  <si>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</si>
  <si>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</si>
  <si>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</si>
  <si>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</si>
  <si>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</si>
  <si>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</si>
  <si>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</si>
  <si>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</si>
  <si>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</si>
  <si>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</si>
  <si>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</si>
  <si>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</si>
  <si>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</si>
  <si>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</si>
  <si>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</si>
  <si>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</si>
  <si>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</si>
  <si>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</si>
  <si>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</si>
  <si>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</si>
  <si>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</si>
  <si>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</si>
  <si>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</si>
  <si>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</si>
  <si>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Daño a la Salud que podría interpretarse como daño a la vida de relación</t>
  </si>
  <si>
    <t>SI</t>
  </si>
  <si>
    <t>CLASE DE REASEGURO</t>
  </si>
  <si>
    <t xml:space="preserve">Situcion Laboral </t>
  </si>
  <si>
    <t>Acompañante motorista</t>
  </si>
  <si>
    <t>OCURRENCIA</t>
  </si>
  <si>
    <t xml:space="preserve">SI </t>
  </si>
  <si>
    <t>CEDIDO</t>
  </si>
  <si>
    <t>FACULTATIVO</t>
  </si>
  <si>
    <t xml:space="preserve">Objetado por la Compañía </t>
  </si>
  <si>
    <t xml:space="preserve">Ocupado-trabajador cuenta ajena </t>
  </si>
  <si>
    <t xml:space="preserve">Ciclista </t>
  </si>
  <si>
    <t>DEMANDA DIRECTA</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</si>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</sst>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Red]\-&quot;$&quot;\ #,##0"/>
    <numFmt numFmtId="165" formatCode="_-&quot;$&quot;\ * #,##0_-;\-&quot;$&quot;\ * #,##0_-;_-&quot;$&quot;\ * &quot;-&quot;_-;_-@_-"/>
    <numFmt numFmtId="166" formatCode="_-&quot;$&quot;\ * #,##0.00_-;\-&quot;$&quot;\ * #,##0.00_-;_-&quot;$&quot;\ * &quot;-&quot;??_-;_-@_-"/>
    <numFmt numFmtId="167" formatCode="&quot;$&quot;\ #,##0"/>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0" borderId="0" xfId="0" applyAlignment="1" applyProtection="1">
      <alignment wrapText="1"/>
      <protection locked="0"/>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2" xfId="0" applyNumberFormat="1" applyBorder="1" applyAlignment="1">
      <alignment horizontal="justify" vertical="top" wrapText="1"/>
    </xf>
    <xf numFmtId="0" fontId="0" fillId="0" borderId="3" xfId="0" applyBorder="1" applyAlignment="1">
      <alignment horizontal="justify" vertical="top" wrapText="1"/>
    </xf>
    <xf numFmtId="0" fontId="0" fillId="7" borderId="1" xfId="0" applyFill="1"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0" fillId="7" borderId="1" xfId="0" applyFill="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167"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imescesar703@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5" zoomScale="90" zoomScaleNormal="90" workbookViewId="0">
      <selection activeCell="B25" sqref="B25:C27"/>
    </sheetView>
  </sheetViews>
  <sheetFormatPr defaultColWidth="0" defaultRowHeight="15"/>
  <cols>
    <col min="1" max="1" width="69.140625" style="8" customWidth="1"/>
    <col min="2" max="2" width="55.140625" style="8" customWidth="1"/>
    <col min="3" max="3" width="108.85546875" style="8" customWidth="1"/>
    <col min="4" max="16384" width="11.42578125" style="2" hidden="1"/>
  </cols>
  <sheetData>
    <row r="1" spans="1:3" ht="26.1">
      <c r="A1" s="66" t="s">
        <v>0</v>
      </c>
      <c r="B1" s="66"/>
      <c r="C1" s="66"/>
    </row>
    <row r="2" spans="1:3" ht="15.95">
      <c r="A2" s="5" t="s">
        <v>1</v>
      </c>
      <c r="B2" s="71" t="s">
        <v>2</v>
      </c>
      <c r="C2" s="72"/>
    </row>
    <row r="3" spans="1:3" ht="15.95">
      <c r="A3" s="5" t="s">
        <v>3</v>
      </c>
      <c r="B3" s="67" t="s">
        <v>4</v>
      </c>
      <c r="C3" s="68"/>
    </row>
    <row r="4" spans="1:3" ht="15.95">
      <c r="A4" s="5" t="s">
        <v>5</v>
      </c>
      <c r="B4" s="67" t="s">
        <v>6</v>
      </c>
      <c r="C4" s="68"/>
    </row>
    <row r="5" spans="1:3" ht="31.5" customHeight="1">
      <c r="A5" s="5" t="s">
        <v>7</v>
      </c>
      <c r="B5" s="67" t="s">
        <v>8</v>
      </c>
      <c r="C5" s="68"/>
    </row>
    <row r="6" spans="1:3" ht="15.95">
      <c r="A6" s="5" t="s">
        <v>9</v>
      </c>
      <c r="B6" s="55" t="s">
        <v>10</v>
      </c>
      <c r="C6" s="55"/>
    </row>
    <row r="7" spans="1:3" ht="15.95">
      <c r="A7" s="25" t="s">
        <v>11</v>
      </c>
      <c r="B7" s="67" t="s">
        <v>12</v>
      </c>
      <c r="C7" s="68"/>
    </row>
    <row r="8" spans="1:3" ht="23.1" customHeight="1">
      <c r="A8" s="26" t="s">
        <v>13</v>
      </c>
      <c r="B8" s="55" t="s">
        <v>14</v>
      </c>
      <c r="C8" s="55"/>
    </row>
    <row r="9" spans="1:3" ht="15.95">
      <c r="A9" s="26" t="s">
        <v>15</v>
      </c>
      <c r="B9" s="55">
        <v>4934314</v>
      </c>
      <c r="C9" s="55"/>
    </row>
    <row r="10" spans="1:3" ht="15.95">
      <c r="A10" s="26" t="s">
        <v>16</v>
      </c>
      <c r="B10" s="54" t="s">
        <v>17</v>
      </c>
      <c r="C10" s="54"/>
    </row>
    <row r="11" spans="1:3" ht="30" customHeight="1">
      <c r="A11" s="27" t="s">
        <v>18</v>
      </c>
      <c r="B11" s="54">
        <v>3107779106</v>
      </c>
      <c r="C11" s="54"/>
    </row>
    <row r="12" spans="1:3" ht="30" customHeight="1">
      <c r="A12" s="5" t="s">
        <v>19</v>
      </c>
      <c r="B12" s="59" t="s">
        <v>20</v>
      </c>
      <c r="C12" s="54"/>
    </row>
    <row r="13" spans="1:3" ht="15.95">
      <c r="A13" s="5" t="s">
        <v>21</v>
      </c>
      <c r="B13" s="55" t="s">
        <v>22</v>
      </c>
      <c r="C13" s="55"/>
    </row>
    <row r="14" spans="1:3" ht="15.95">
      <c r="A14" s="5" t="s">
        <v>23</v>
      </c>
      <c r="B14" s="60" t="s">
        <v>24</v>
      </c>
      <c r="C14" s="55"/>
    </row>
    <row r="15" spans="1:3" ht="15.95">
      <c r="A15" s="5" t="s">
        <v>25</v>
      </c>
      <c r="B15" s="55" t="s">
        <v>26</v>
      </c>
      <c r="C15" s="55"/>
    </row>
    <row r="16" spans="1:3" ht="15.95">
      <c r="A16" s="5" t="s">
        <v>27</v>
      </c>
      <c r="B16" s="55" t="s">
        <v>28</v>
      </c>
      <c r="C16" s="55"/>
    </row>
    <row r="17" spans="1:3" ht="15" customHeight="1">
      <c r="A17" s="5" t="s">
        <v>29</v>
      </c>
      <c r="B17" s="54" t="s">
        <v>30</v>
      </c>
      <c r="C17" s="54"/>
    </row>
    <row r="18" spans="1:3" ht="15.95">
      <c r="A18" s="5" t="s">
        <v>31</v>
      </c>
      <c r="B18" s="54" t="s">
        <v>32</v>
      </c>
      <c r="C18" s="54"/>
    </row>
    <row r="19" spans="1:3" ht="18.75" customHeight="1">
      <c r="A19" s="5" t="s">
        <v>33</v>
      </c>
      <c r="B19" s="69">
        <v>297872.27</v>
      </c>
      <c r="C19" s="70"/>
    </row>
    <row r="20" spans="1:3" ht="15.95">
      <c r="A20" s="5" t="s">
        <v>34</v>
      </c>
      <c r="B20" s="55">
        <v>1</v>
      </c>
      <c r="C20" s="55"/>
    </row>
    <row r="21" spans="1:3" ht="17.25" customHeight="1">
      <c r="A21" s="5" t="s">
        <v>35</v>
      </c>
      <c r="B21" s="54" t="s">
        <v>36</v>
      </c>
      <c r="C21" s="54"/>
    </row>
    <row r="22" spans="1:3" ht="15.95">
      <c r="A22" s="26" t="s">
        <v>37</v>
      </c>
      <c r="B22" s="58" t="s">
        <v>38</v>
      </c>
      <c r="C22" s="58"/>
    </row>
    <row r="23" spans="1:3" ht="15.95">
      <c r="A23" s="26" t="s">
        <v>39</v>
      </c>
      <c r="B23" s="56" t="s">
        <v>40</v>
      </c>
      <c r="C23" s="57"/>
    </row>
    <row r="24" spans="1:3" ht="15.95">
      <c r="A24" s="26" t="s">
        <v>41</v>
      </c>
      <c r="B24" s="56" t="s">
        <v>42</v>
      </c>
      <c r="C24" s="57"/>
    </row>
    <row r="25" spans="1:3">
      <c r="A25" s="73" t="s">
        <v>43</v>
      </c>
      <c r="B25" s="54" t="s">
        <v>44</v>
      </c>
      <c r="C25" s="55"/>
    </row>
    <row r="26" spans="1:3">
      <c r="A26" s="73"/>
      <c r="B26" s="55"/>
      <c r="C26" s="55"/>
    </row>
    <row r="27" spans="1:3" ht="100.5" customHeight="1">
      <c r="A27" s="73"/>
      <c r="B27" s="55"/>
      <c r="C27" s="55"/>
    </row>
    <row r="28" spans="1:3" ht="15.95">
      <c r="A28" s="26" t="s">
        <v>45</v>
      </c>
      <c r="B28" s="55" t="s">
        <v>46</v>
      </c>
      <c r="C28" s="55"/>
    </row>
    <row r="29" spans="1:3" ht="15.95">
      <c r="A29" s="26" t="s">
        <v>47</v>
      </c>
      <c r="B29" s="55">
        <v>8600052658</v>
      </c>
      <c r="C29" s="55"/>
    </row>
    <row r="30" spans="1:3" ht="15.95">
      <c r="A30" s="26" t="s">
        <v>48</v>
      </c>
      <c r="B30" s="63" t="s">
        <v>49</v>
      </c>
      <c r="C30" s="63"/>
    </row>
    <row r="31" spans="1:3" ht="15.95">
      <c r="A31" s="26" t="s">
        <v>50</v>
      </c>
      <c r="B31" s="55" t="s">
        <v>51</v>
      </c>
      <c r="C31" s="55"/>
    </row>
    <row r="32" spans="1:3" ht="15.95">
      <c r="A32" s="26" t="s">
        <v>52</v>
      </c>
      <c r="B32" s="64" t="s">
        <v>53</v>
      </c>
      <c r="C32" s="65"/>
    </row>
    <row r="33" spans="1:3" ht="15.95">
      <c r="A33" s="5" t="s">
        <v>54</v>
      </c>
      <c r="B33" s="62" t="s">
        <v>55</v>
      </c>
      <c r="C33" s="62"/>
    </row>
    <row r="34" spans="1:3" ht="48">
      <c r="A34" s="5" t="s">
        <v>56</v>
      </c>
      <c r="B34" s="61" t="s">
        <v>57</v>
      </c>
      <c r="C34" s="61"/>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E1877119-EFE5-F24C-BDE6-4CF3A97D22A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3" zoomScaleNormal="100" workbookViewId="0">
      <selection activeCell="B19" sqref="B19"/>
    </sheetView>
  </sheetViews>
  <sheetFormatPr defaultColWidth="0" defaultRowHeight="15"/>
  <cols>
    <col min="1" max="1" width="49.85546875" customWidth="1"/>
    <col min="2" max="2" width="31.42578125" customWidth="1"/>
    <col min="3" max="3" width="90.140625" customWidth="1"/>
    <col min="4" max="16384" width="11.42578125" hidden="1"/>
  </cols>
  <sheetData>
    <row r="1" spans="1:3" ht="26.1">
      <c r="A1" s="74" t="s">
        <v>58</v>
      </c>
      <c r="B1" s="74"/>
      <c r="C1" s="74"/>
    </row>
    <row r="2" spans="1:3" ht="15.75" customHeight="1">
      <c r="A2" s="20" t="s">
        <v>59</v>
      </c>
      <c r="B2" s="75" t="s">
        <v>60</v>
      </c>
      <c r="C2" s="76"/>
    </row>
    <row r="3" spans="1:3" s="2" customFormat="1" ht="15.95">
      <c r="A3" s="5" t="s">
        <v>61</v>
      </c>
      <c r="B3" s="55" t="str">
        <f>'AUTOS  NOTA 322'!B2:C2</f>
        <v>11001310304820240028900</v>
      </c>
      <c r="C3" s="55"/>
    </row>
    <row r="4" spans="1:3" s="2" customFormat="1" ht="15.95">
      <c r="A4" s="5" t="s">
        <v>62</v>
      </c>
      <c r="B4" s="55" t="str">
        <f>'AUTOS  NOTA 322'!B3:C3</f>
        <v>JUZGADO 48 CIVIL DEL CIRCUITO DE BOGOTÁ</v>
      </c>
      <c r="C4" s="55"/>
    </row>
    <row r="5" spans="1:3" s="2" customFormat="1" ht="15.95">
      <c r="A5" s="5" t="s">
        <v>63</v>
      </c>
      <c r="B5" s="55" t="str">
        <f>'AUTOS  NOTA 322'!B4:C4</f>
        <v xml:space="preserve">RIGOBERTO YATE CUBILLOS y GASEOSAS COLOMBIANA S.A.S </v>
      </c>
      <c r="C5" s="55"/>
    </row>
    <row r="6" spans="1:3" s="2" customFormat="1" ht="15.95">
      <c r="A6" s="5" t="s">
        <v>64</v>
      </c>
      <c r="B6" s="55" t="str">
        <f>'AUTOS  NOTA 322'!B5:C5</f>
        <v xml:space="preserve">CESAR JAIMES (Victima directa); BLANCA ESPERANZA CARDENAS MATEUS (compañera permamente - FN desconodido ); MAYERLY JAIMES CARDENAS (Hija-FN 03/09/1988); MATHIUD SANTIAGO JAIMES CARDENAS (Nieto) </v>
      </c>
      <c r="C6" s="55"/>
    </row>
    <row r="7" spans="1:3" s="2" customFormat="1" ht="15.95">
      <c r="A7" s="5" t="s">
        <v>65</v>
      </c>
      <c r="B7" s="55" t="str">
        <f>'AUTOS  NOTA 322'!B6:C6</f>
        <v>LLAMADA EN GARANTIA</v>
      </c>
      <c r="C7" s="55"/>
    </row>
    <row r="8" spans="1:3" s="2" customFormat="1" ht="15.95">
      <c r="A8" s="29" t="s">
        <v>66</v>
      </c>
      <c r="B8" s="55" t="str">
        <f>'AUTOS  NOTA 322'!B7:C8</f>
        <v xml:space="preserve">CESAR JAIMES </v>
      </c>
      <c r="C8" s="55"/>
    </row>
    <row r="9" spans="1:3" ht="15.95">
      <c r="A9" s="20" t="s">
        <v>67</v>
      </c>
      <c r="B9" s="55"/>
      <c r="C9" s="55"/>
    </row>
    <row r="10" spans="1:3" ht="15.95">
      <c r="A10" s="20" t="s">
        <v>68</v>
      </c>
      <c r="B10" s="55" t="s">
        <v>69</v>
      </c>
      <c r="C10" s="55"/>
    </row>
    <row r="11" spans="1:3" ht="15.95">
      <c r="A11" s="20" t="s">
        <v>70</v>
      </c>
      <c r="B11" s="89">
        <v>0</v>
      </c>
      <c r="C11" s="90"/>
    </row>
    <row r="12" spans="1:3" ht="15.95">
      <c r="A12" s="20" t="s">
        <v>71</v>
      </c>
      <c r="B12" s="89">
        <v>0</v>
      </c>
      <c r="C12" s="90"/>
    </row>
    <row r="13" spans="1:3" ht="15.95">
      <c r="A13" s="20" t="s">
        <v>72</v>
      </c>
      <c r="B13" s="67"/>
      <c r="C13" s="68"/>
    </row>
    <row r="14" spans="1:3" ht="15.95">
      <c r="A14" s="20" t="s">
        <v>73</v>
      </c>
      <c r="B14" s="54"/>
      <c r="C14" s="55"/>
    </row>
    <row r="15" spans="1:3" ht="15.95">
      <c r="A15" s="20" t="s">
        <v>74</v>
      </c>
      <c r="B15" s="55"/>
      <c r="C15" s="55"/>
    </row>
    <row r="16" spans="1:3" ht="15.95">
      <c r="A16" s="20" t="s">
        <v>75</v>
      </c>
      <c r="B16" s="55"/>
      <c r="C16" s="55"/>
    </row>
    <row r="17" spans="1:3">
      <c r="A17" s="91" t="s">
        <v>76</v>
      </c>
      <c r="B17" s="55"/>
      <c r="C17" s="55"/>
    </row>
    <row r="18" spans="1:3">
      <c r="A18" s="92"/>
      <c r="B18" s="10" t="s">
        <v>77</v>
      </c>
      <c r="C18" s="10" t="s">
        <v>78</v>
      </c>
    </row>
    <row r="19" spans="1:3" ht="15.95">
      <c r="A19" s="92"/>
      <c r="B19" s="6" t="s">
        <v>79</v>
      </c>
      <c r="C19" s="6"/>
    </row>
    <row r="20" spans="1:3">
      <c r="A20" s="92"/>
      <c r="B20" s="6"/>
      <c r="C20" s="6"/>
    </row>
    <row r="21" spans="1:3">
      <c r="A21" s="93"/>
      <c r="B21" s="6"/>
      <c r="C21" s="6"/>
    </row>
    <row r="22" spans="1:3" ht="15.95">
      <c r="A22" s="20" t="s">
        <v>80</v>
      </c>
      <c r="B22" s="55"/>
      <c r="C22" s="55"/>
    </row>
    <row r="23" spans="1:3" ht="15.95">
      <c r="A23" s="20" t="s">
        <v>81</v>
      </c>
      <c r="B23" s="94"/>
      <c r="C23" s="95"/>
    </row>
    <row r="24" spans="1:3" ht="15.95">
      <c r="A24" s="20" t="s">
        <v>82</v>
      </c>
      <c r="B24" s="55"/>
      <c r="C24" s="55"/>
    </row>
    <row r="25" spans="1:3" ht="15.95">
      <c r="A25" s="20" t="s">
        <v>83</v>
      </c>
      <c r="B25" s="55"/>
      <c r="C25" s="55"/>
    </row>
    <row r="26" spans="1:3" ht="15.95">
      <c r="A26" s="20" t="s">
        <v>84</v>
      </c>
      <c r="B26" s="55"/>
      <c r="C26" s="55"/>
    </row>
    <row r="27" spans="1:3" ht="15.95">
      <c r="A27" s="19" t="s">
        <v>85</v>
      </c>
      <c r="B27" s="55"/>
      <c r="C27" s="55"/>
    </row>
    <row r="28" spans="1:3">
      <c r="A28" s="77" t="s">
        <v>86</v>
      </c>
      <c r="B28" s="77"/>
      <c r="C28" s="77"/>
    </row>
    <row r="29" spans="1:3">
      <c r="A29" s="87" t="s">
        <v>87</v>
      </c>
      <c r="B29" s="88"/>
      <c r="C29" s="11"/>
    </row>
    <row r="30" spans="1:3">
      <c r="A30" s="87" t="s">
        <v>88</v>
      </c>
      <c r="B30" s="88"/>
      <c r="C30" s="11"/>
    </row>
    <row r="31" spans="1:3">
      <c r="A31" s="87" t="s">
        <v>89</v>
      </c>
      <c r="B31" s="88"/>
      <c r="C31" s="12"/>
    </row>
    <row r="32" spans="1:3">
      <c r="A32" s="87" t="s">
        <v>90</v>
      </c>
      <c r="B32" s="88"/>
      <c r="C32" s="11"/>
    </row>
    <row r="33" spans="1:3">
      <c r="A33" s="87" t="s">
        <v>91</v>
      </c>
      <c r="B33" s="88"/>
      <c r="C33" s="11"/>
    </row>
    <row r="34" spans="1:3">
      <c r="A34" s="87" t="s">
        <v>92</v>
      </c>
      <c r="B34" s="88"/>
      <c r="C34" s="13"/>
    </row>
    <row r="35" spans="1:3">
      <c r="A35" s="78" t="s">
        <v>93</v>
      </c>
      <c r="B35" s="79"/>
      <c r="C35" s="14"/>
    </row>
    <row r="36" spans="1:3">
      <c r="A36" s="78" t="s">
        <v>94</v>
      </c>
      <c r="B36" s="79"/>
      <c r="C36" s="15"/>
    </row>
    <row r="37" spans="1:3">
      <c r="A37" s="80" t="s">
        <v>95</v>
      </c>
      <c r="B37" s="81"/>
      <c r="C37" s="15"/>
    </row>
    <row r="38" spans="1:3">
      <c r="A38" s="82"/>
      <c r="B38" s="83"/>
      <c r="C38" s="15"/>
    </row>
    <row r="39" spans="1:3">
      <c r="A39" s="84"/>
      <c r="B39" s="85"/>
      <c r="C39" s="15"/>
    </row>
    <row r="40" spans="1:3">
      <c r="A40" s="86" t="s">
        <v>96</v>
      </c>
      <c r="B40" s="86"/>
      <c r="C40" s="86"/>
    </row>
    <row r="41" spans="1:3" ht="15.95">
      <c r="A41" s="17" t="s">
        <v>97</v>
      </c>
      <c r="B41" s="18"/>
      <c r="C41" s="15"/>
    </row>
    <row r="42" spans="1:3">
      <c r="A42" s="78" t="s">
        <v>98</v>
      </c>
      <c r="B42" s="79"/>
      <c r="C42" s="15"/>
    </row>
    <row r="43" spans="1:3">
      <c r="A43" s="78" t="s">
        <v>99</v>
      </c>
      <c r="B43" s="79"/>
      <c r="C43" s="15"/>
    </row>
    <row r="44" spans="1:3" ht="15.95">
      <c r="A44" s="17" t="s">
        <v>100</v>
      </c>
      <c r="B44" s="18"/>
      <c r="C44" s="15"/>
    </row>
    <row r="45" spans="1:3" ht="15.95">
      <c r="A45" s="17" t="s">
        <v>101</v>
      </c>
      <c r="B45" s="18"/>
      <c r="C45" s="15"/>
    </row>
    <row r="46" spans="1:3">
      <c r="A46" s="78" t="s">
        <v>102</v>
      </c>
      <c r="B46" s="79"/>
      <c r="C46" s="15"/>
    </row>
    <row r="47" spans="1:3" ht="15.95">
      <c r="A47" s="17" t="s">
        <v>103</v>
      </c>
      <c r="B47" s="16"/>
      <c r="C47" s="15"/>
    </row>
    <row r="48" spans="1:3">
      <c r="A48" s="78" t="s">
        <v>104</v>
      </c>
      <c r="B48" s="79"/>
      <c r="C48" s="15"/>
    </row>
    <row r="49" spans="1:3">
      <c r="A49" s="78" t="s">
        <v>105</v>
      </c>
      <c r="B49" s="79"/>
      <c r="C49" s="15"/>
    </row>
    <row r="50" spans="1:3">
      <c r="A50" s="78" t="s">
        <v>95</v>
      </c>
      <c r="B50" s="7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9" zoomScaleNormal="100" workbookViewId="0">
      <selection activeCell="C15" sqref="C15"/>
    </sheetView>
  </sheetViews>
  <sheetFormatPr defaultColWidth="0" defaultRowHeight="1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1">
      <c r="A1" s="100" t="s">
        <v>106</v>
      </c>
      <c r="B1" s="100"/>
      <c r="C1" s="100"/>
    </row>
    <row r="2" spans="1:9" ht="15" customHeight="1">
      <c r="A2" s="33" t="s">
        <v>59</v>
      </c>
      <c r="B2" s="101" t="str">
        <f>'AUTOS NOTA 321'!B2:C2</f>
        <v>SINIESTRO   APL</v>
      </c>
      <c r="C2" s="102"/>
    </row>
    <row r="3" spans="1:9" ht="15.95">
      <c r="A3" s="34" t="s">
        <v>61</v>
      </c>
      <c r="B3" s="105" t="str">
        <f>'AUTOS  NOTA 322'!B2:C2</f>
        <v>11001310304820240028900</v>
      </c>
      <c r="C3" s="105"/>
    </row>
    <row r="4" spans="1:9" ht="15.95">
      <c r="A4" s="34" t="s">
        <v>62</v>
      </c>
      <c r="B4" s="105" t="str">
        <f>'AUTOS  NOTA 322'!B3:C3</f>
        <v>JUZGADO 48 CIVIL DEL CIRCUITO DE BOGOTÁ</v>
      </c>
      <c r="C4" s="105"/>
    </row>
    <row r="5" spans="1:9" ht="15.95">
      <c r="A5" s="34" t="s">
        <v>63</v>
      </c>
      <c r="B5" s="105" t="str">
        <f>'AUTOS  NOTA 322'!B4:C4</f>
        <v xml:space="preserve">RIGOBERTO YATE CUBILLOS y GASEOSAS COLOMBIANA S.A.S </v>
      </c>
      <c r="C5" s="105"/>
    </row>
    <row r="6" spans="1:9" ht="15" customHeight="1">
      <c r="A6" s="34" t="s">
        <v>64</v>
      </c>
      <c r="B6" s="105" t="str">
        <f>'AUTOS  NOTA 322'!B5:C5</f>
        <v xml:space="preserve">CESAR JAIMES (Victima directa); BLANCA ESPERANZA CARDENAS MATEUS (compañera permamente - FN desconodido ); MAYERLY JAIMES CARDENAS (Hija-FN 03/09/1988); MATHIUD SANTIAGO JAIMES CARDENAS (Nieto) </v>
      </c>
      <c r="C6" s="105"/>
    </row>
    <row r="7" spans="1:9" ht="15.95">
      <c r="A7" s="34" t="s">
        <v>65</v>
      </c>
      <c r="B7" s="105" t="str">
        <f>'AUTOS  NOTA 322'!B6:C6</f>
        <v>LLAMADA EN GARANTIA</v>
      </c>
      <c r="C7" s="105"/>
    </row>
    <row r="8" spans="1:9" ht="15.95">
      <c r="A8" s="36" t="s">
        <v>66</v>
      </c>
      <c r="B8" s="105" t="str">
        <f>'AUTOS  NOTA 322'!B7:C8</f>
        <v xml:space="preserve">CESAR JAIMES </v>
      </c>
      <c r="C8" s="105"/>
    </row>
    <row r="9" spans="1:9" ht="15.95">
      <c r="A9" s="34" t="s">
        <v>107</v>
      </c>
      <c r="B9" s="98">
        <f>SUM(C11,C12,C14,C15,C17)</f>
        <v>704246546</v>
      </c>
      <c r="C9" s="99"/>
    </row>
    <row r="10" spans="1:9">
      <c r="A10" s="106" t="s">
        <v>108</v>
      </c>
      <c r="B10" s="103" t="s">
        <v>109</v>
      </c>
      <c r="C10" s="104"/>
    </row>
    <row r="11" spans="1:9">
      <c r="A11" s="106"/>
      <c r="B11" s="35" t="s">
        <v>110</v>
      </c>
      <c r="C11" s="30">
        <v>52286546</v>
      </c>
    </row>
    <row r="12" spans="1:9">
      <c r="A12" s="106"/>
      <c r="B12" s="35" t="s">
        <v>111</v>
      </c>
      <c r="C12" s="30">
        <v>1960000</v>
      </c>
    </row>
    <row r="13" spans="1:9">
      <c r="A13" s="106"/>
      <c r="B13" s="103"/>
      <c r="C13" s="104"/>
    </row>
    <row r="14" spans="1:9" ht="15.95">
      <c r="A14" s="106"/>
      <c r="B14" s="35" t="s">
        <v>112</v>
      </c>
      <c r="C14" s="38">
        <v>520000000</v>
      </c>
    </row>
    <row r="15" spans="1:9">
      <c r="A15" s="106"/>
      <c r="B15" s="35" t="s">
        <v>113</v>
      </c>
      <c r="C15" s="38">
        <v>130000000</v>
      </c>
      <c r="E15" s="41" t="s">
        <v>114</v>
      </c>
      <c r="F15" s="42">
        <v>0.7</v>
      </c>
    </row>
    <row r="16" spans="1:9">
      <c r="A16" s="106"/>
      <c r="B16" s="103" t="s">
        <v>115</v>
      </c>
      <c r="C16" s="104"/>
      <c r="E16" s="41" t="s">
        <v>116</v>
      </c>
      <c r="F16" s="43">
        <v>0.3</v>
      </c>
      <c r="I16" s="44"/>
    </row>
    <row r="17" spans="1:9">
      <c r="A17" s="106"/>
      <c r="B17" s="35"/>
      <c r="C17" s="39"/>
      <c r="F17" s="45"/>
      <c r="I17" s="44"/>
    </row>
    <row r="18" spans="1:9" ht="23.25" customHeight="1">
      <c r="A18" s="37" t="s">
        <v>117</v>
      </c>
      <c r="B18" s="101" t="s">
        <v>118</v>
      </c>
      <c r="C18" s="102"/>
    </row>
    <row r="19" spans="1:9" ht="30.75">
      <c r="A19" s="34" t="s">
        <v>119</v>
      </c>
      <c r="B19" s="112" t="s">
        <v>120</v>
      </c>
      <c r="C19" s="113"/>
    </row>
    <row r="20" spans="1:9" ht="15" customHeight="1">
      <c r="A20" s="46" t="s">
        <v>121</v>
      </c>
      <c r="B20" s="111">
        <f>((C22+C23+C25+C26+C30+C28+C32+C34+C29+C33)-C37-C38)*C36*C39</f>
        <v>238252437.60000002</v>
      </c>
      <c r="C20" s="111"/>
    </row>
    <row r="21" spans="1:9" ht="15.95">
      <c r="A21" s="37" t="s">
        <v>122</v>
      </c>
      <c r="B21" s="114" t="s">
        <v>109</v>
      </c>
      <c r="C21" s="115"/>
    </row>
    <row r="22" spans="1:9">
      <c r="A22" s="109"/>
      <c r="B22" s="35" t="s">
        <v>110</v>
      </c>
      <c r="C22" s="30">
        <v>55820547</v>
      </c>
    </row>
    <row r="23" spans="1:9">
      <c r="A23" s="110"/>
      <c r="B23" s="35" t="s">
        <v>111</v>
      </c>
      <c r="C23" s="30">
        <v>0</v>
      </c>
    </row>
    <row r="24" spans="1:9">
      <c r="A24" s="110"/>
      <c r="B24" s="103" t="s">
        <v>123</v>
      </c>
      <c r="C24" s="104"/>
    </row>
    <row r="25" spans="1:9">
      <c r="A25" s="110"/>
      <c r="B25" s="35" t="s">
        <v>112</v>
      </c>
      <c r="C25" s="30">
        <v>199290000</v>
      </c>
    </row>
    <row r="26" spans="1:9" ht="29.1" customHeight="1">
      <c r="A26" s="110"/>
      <c r="B26" s="35" t="s">
        <v>113</v>
      </c>
      <c r="C26" s="30">
        <v>42705000</v>
      </c>
    </row>
    <row r="27" spans="1:9">
      <c r="A27" s="110"/>
      <c r="B27" s="103" t="s">
        <v>124</v>
      </c>
      <c r="C27" s="104"/>
    </row>
    <row r="28" spans="1:9" ht="15.95">
      <c r="A28" s="110"/>
      <c r="B28" s="35" t="s">
        <v>125</v>
      </c>
      <c r="C28" s="30">
        <v>0</v>
      </c>
    </row>
    <row r="29" spans="1:9">
      <c r="A29" s="110"/>
      <c r="B29" s="35" t="s">
        <v>110</v>
      </c>
      <c r="C29" s="30"/>
    </row>
    <row r="30" spans="1:9" ht="15.95">
      <c r="A30" s="110"/>
      <c r="B30" s="35" t="s">
        <v>111</v>
      </c>
      <c r="C30" s="30">
        <v>0</v>
      </c>
    </row>
    <row r="31" spans="1:9">
      <c r="A31" s="110"/>
      <c r="B31" s="103" t="s">
        <v>126</v>
      </c>
      <c r="C31" s="104"/>
    </row>
    <row r="32" spans="1:9">
      <c r="A32" s="110"/>
      <c r="B32" s="35"/>
      <c r="C32" s="30"/>
    </row>
    <row r="33" spans="1:3">
      <c r="A33" s="110"/>
      <c r="B33" s="35" t="s">
        <v>110</v>
      </c>
      <c r="C33" s="30">
        <v>0</v>
      </c>
    </row>
    <row r="34" spans="1:3" ht="15.95">
      <c r="A34" s="110"/>
      <c r="B34" s="35" t="s">
        <v>111</v>
      </c>
      <c r="C34" s="30">
        <v>0</v>
      </c>
    </row>
    <row r="35" spans="1:3">
      <c r="A35" s="110"/>
      <c r="B35" s="103" t="s">
        <v>127</v>
      </c>
      <c r="C35" s="104"/>
    </row>
    <row r="36" spans="1:3" ht="15.95">
      <c r="A36" s="110"/>
      <c r="B36" s="35" t="s">
        <v>128</v>
      </c>
      <c r="C36" s="31">
        <v>1</v>
      </c>
    </row>
    <row r="37" spans="1:3" ht="15.95">
      <c r="A37" s="110"/>
      <c r="B37" s="35" t="s">
        <v>71</v>
      </c>
      <c r="C37" s="32">
        <v>0</v>
      </c>
    </row>
    <row r="38" spans="1:3" ht="15.95">
      <c r="A38" s="110"/>
      <c r="B38" s="35" t="s">
        <v>129</v>
      </c>
      <c r="C38" s="32"/>
    </row>
    <row r="39" spans="1:3" ht="15.95">
      <c r="A39" s="110"/>
      <c r="B39" s="35" t="s">
        <v>130</v>
      </c>
      <c r="C39" s="31">
        <v>0.8</v>
      </c>
    </row>
    <row r="40" spans="1:3" ht="15.95">
      <c r="A40" s="47" t="s">
        <v>131</v>
      </c>
      <c r="B40" s="111">
        <f>IFERROR(B20*(VLOOKUP(B18,E15:F17,2,0)),16666)</f>
        <v>16666</v>
      </c>
      <c r="C40" s="111"/>
    </row>
    <row r="41" spans="1:3" ht="93" customHeight="1">
      <c r="A41" s="34" t="s">
        <v>132</v>
      </c>
      <c r="B41" s="53"/>
      <c r="C41" s="41" t="s">
        <v>133</v>
      </c>
    </row>
    <row r="42" spans="1:3" ht="211.5" customHeight="1">
      <c r="A42" s="34" t="s">
        <v>134</v>
      </c>
      <c r="B42" s="107" t="s">
        <v>135</v>
      </c>
      <c r="C42" s="108"/>
    </row>
    <row r="45" spans="1:3" ht="26.25">
      <c r="A45" s="96" t="s">
        <v>136</v>
      </c>
      <c r="B45" s="96"/>
      <c r="C45" s="96"/>
    </row>
    <row r="46" spans="1:3">
      <c r="A46" s="97" t="s">
        <v>137</v>
      </c>
      <c r="B46" s="97"/>
      <c r="C46" s="97"/>
    </row>
    <row r="47" spans="1:3">
      <c r="A47" s="48" t="s">
        <v>138</v>
      </c>
      <c r="B47" s="48" t="s">
        <v>139</v>
      </c>
      <c r="C47" s="49" t="s">
        <v>140</v>
      </c>
    </row>
    <row r="48" spans="1:3">
      <c r="A48" s="50" t="s">
        <v>141</v>
      </c>
      <c r="B48" s="51" t="s">
        <v>142</v>
      </c>
      <c r="C48" s="50" t="s">
        <v>143</v>
      </c>
    </row>
    <row r="49" spans="1:3" ht="36.75">
      <c r="A49" s="50" t="s">
        <v>144</v>
      </c>
      <c r="B49" s="51" t="s">
        <v>142</v>
      </c>
      <c r="C49" s="50" t="s">
        <v>145</v>
      </c>
    </row>
    <row r="50" spans="1:3" ht="24.75">
      <c r="A50" s="50" t="s">
        <v>146</v>
      </c>
      <c r="B50" s="51" t="s">
        <v>142</v>
      </c>
      <c r="C50" s="50" t="s">
        <v>147</v>
      </c>
    </row>
    <row r="51" spans="1:3">
      <c r="A51" s="50" t="s">
        <v>148</v>
      </c>
      <c r="B51" s="51" t="s">
        <v>142</v>
      </c>
      <c r="C51" s="50" t="s">
        <v>149</v>
      </c>
    </row>
    <row r="52" spans="1:3">
      <c r="A52" s="50" t="s">
        <v>150</v>
      </c>
      <c r="B52" s="51" t="s">
        <v>142</v>
      </c>
      <c r="C52" s="52"/>
    </row>
    <row r="53" spans="1:3">
      <c r="A53" s="50" t="s">
        <v>151</v>
      </c>
      <c r="B53" s="51"/>
      <c r="C53" s="50" t="s">
        <v>152</v>
      </c>
    </row>
    <row r="54" spans="1:3" ht="24.75">
      <c r="A54" s="50" t="s">
        <v>153</v>
      </c>
      <c r="B54" s="51" t="s">
        <v>142</v>
      </c>
      <c r="C54" s="50" t="s">
        <v>154</v>
      </c>
    </row>
    <row r="55" spans="1:3">
      <c r="A55" s="50" t="s">
        <v>155</v>
      </c>
      <c r="B55" s="51" t="s">
        <v>142</v>
      </c>
      <c r="C55" s="52" t="s">
        <v>156</v>
      </c>
    </row>
    <row r="56" spans="1:3" ht="24.75">
      <c r="A56" s="50" t="s">
        <v>157</v>
      </c>
      <c r="B56" s="51" t="s">
        <v>142</v>
      </c>
      <c r="C56" s="52" t="s">
        <v>158</v>
      </c>
    </row>
    <row r="57" spans="1:3" ht="24.75">
      <c r="A57" s="50" t="s">
        <v>159</v>
      </c>
      <c r="B57" s="51" t="s">
        <v>142</v>
      </c>
      <c r="C57" s="52" t="s">
        <v>160</v>
      </c>
    </row>
  </sheetData>
  <sheetProtection algorithmName="SHA-512" hashValue="izcEYKcLkKiYmBBfMLzkPdVBffGX+AGsESYuWyozt6kZuWhl/NRW7hfZRQ8qdhVYANag/8IIJl0zLk8Lp3KTgA==" saltValue="2btH4XpP+7N1UhZtnyJ3XQ==" spinCount="100000" sheet="1" objects="1" scenarios="1"/>
  <mergeCells count="26">
    <mergeCell ref="B40:C40"/>
    <mergeCell ref="B27:C27"/>
    <mergeCell ref="B19:C19"/>
    <mergeCell ref="B21:C21"/>
    <mergeCell ref="B24:C24"/>
    <mergeCell ref="A22:A39"/>
    <mergeCell ref="B18:C18"/>
    <mergeCell ref="B20:C20"/>
    <mergeCell ref="B31:C31"/>
    <mergeCell ref="B35:C35"/>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defaultColWidth="0" defaultRowHeight="15"/>
  <cols>
    <col min="1" max="1" width="37" customWidth="1"/>
    <col min="2" max="2" width="11.42578125" customWidth="1"/>
    <col min="3" max="3" width="94.42578125" customWidth="1"/>
    <col min="4" max="16384" width="11.42578125" hidden="1"/>
  </cols>
  <sheetData>
    <row r="1" spans="1:3" ht="26.1">
      <c r="A1" s="74" t="s">
        <v>161</v>
      </c>
      <c r="B1" s="74"/>
      <c r="C1" s="74"/>
    </row>
    <row r="2" spans="1:3" ht="15.95">
      <c r="A2" s="20" t="s">
        <v>59</v>
      </c>
      <c r="B2" s="94" t="str">
        <f>'AUTOS NOTA 324-478'!B2:C2</f>
        <v>SINIESTRO   APL</v>
      </c>
      <c r="C2" s="95"/>
    </row>
    <row r="3" spans="1:3" ht="15.95">
      <c r="A3" s="5" t="s">
        <v>61</v>
      </c>
      <c r="B3" s="55" t="str">
        <f>'AUTOS  NOTA 322'!B2:C2</f>
        <v>11001310304820240028900</v>
      </c>
      <c r="C3" s="55"/>
    </row>
    <row r="4" spans="1:3" ht="15.95">
      <c r="A4" s="5" t="s">
        <v>62</v>
      </c>
      <c r="B4" s="55" t="str">
        <f>'AUTOS  NOTA 322'!B3:C3</f>
        <v>JUZGADO 48 CIVIL DEL CIRCUITO DE BOGOTÁ</v>
      </c>
      <c r="C4" s="55"/>
    </row>
    <row r="5" spans="1:3" ht="15.95">
      <c r="A5" s="5" t="s">
        <v>63</v>
      </c>
      <c r="B5" s="55" t="str">
        <f>'AUTOS  NOTA 322'!B4:C4</f>
        <v xml:space="preserve">RIGOBERTO YATE CUBILLOS y GASEOSAS COLOMBIANA S.A.S </v>
      </c>
      <c r="C5" s="55"/>
    </row>
    <row r="6" spans="1:3" ht="15" customHeight="1">
      <c r="A6" s="5" t="s">
        <v>64</v>
      </c>
      <c r="B6" s="55" t="str">
        <f>'AUTOS  NOTA 322'!B5:C5</f>
        <v xml:space="preserve">CESAR JAIMES (Victima directa); BLANCA ESPERANZA CARDENAS MATEUS (compañera permamente - FN desconodido ); MAYERLY JAIMES CARDENAS (Hija-FN 03/09/1988); MATHIUD SANTIAGO JAIMES CARDENAS (Nieto) </v>
      </c>
      <c r="C6" s="55"/>
    </row>
    <row r="7" spans="1:3" ht="15" customHeight="1">
      <c r="A7" s="5" t="s">
        <v>65</v>
      </c>
      <c r="B7" s="55" t="str">
        <f>'AUTOS  NOTA 322'!B6:C6</f>
        <v>LLAMADA EN GARANTIA</v>
      </c>
      <c r="C7" s="55"/>
    </row>
    <row r="8" spans="1:3" ht="15" customHeight="1">
      <c r="A8" s="29" t="s">
        <v>66</v>
      </c>
      <c r="B8" s="55" t="str">
        <f>'AUTOS  NOTA 322'!B7:C8</f>
        <v xml:space="preserve">CESAR JAIMES </v>
      </c>
      <c r="C8" s="55"/>
    </row>
    <row r="9" spans="1:3" ht="18.95" customHeight="1">
      <c r="A9" s="5" t="s">
        <v>162</v>
      </c>
      <c r="B9" s="55" t="s">
        <v>114</v>
      </c>
      <c r="C9" s="55"/>
    </row>
    <row r="10" spans="1:3" ht="15.95">
      <c r="A10" s="7" t="s">
        <v>122</v>
      </c>
      <c r="B10" s="118">
        <f>'AUTOS NOTA 324-478'!B20:C20</f>
        <v>238252437.60000002</v>
      </c>
      <c r="C10" s="118"/>
    </row>
    <row r="11" spans="1:3" ht="15.95">
      <c r="A11" s="7" t="s">
        <v>163</v>
      </c>
      <c r="B11" s="119">
        <f>'AUTOS NOTA 324-478'!B40:C40</f>
        <v>16666</v>
      </c>
      <c r="C11" s="55"/>
    </row>
    <row r="12" spans="1:3" ht="32.1">
      <c r="A12" s="7" t="s">
        <v>164</v>
      </c>
      <c r="B12" s="116"/>
      <c r="C12" s="117"/>
    </row>
    <row r="13" spans="1:3" ht="48">
      <c r="A13" s="5" t="s">
        <v>165</v>
      </c>
      <c r="B13" s="55"/>
      <c r="C13" s="55"/>
    </row>
    <row r="14" spans="1:3" ht="48">
      <c r="A14" s="5" t="s">
        <v>166</v>
      </c>
      <c r="B14" s="55"/>
      <c r="C14" s="55"/>
    </row>
    <row r="15" spans="1:3" ht="15.95">
      <c r="A15" s="5" t="s">
        <v>167</v>
      </c>
      <c r="B15" s="6"/>
      <c r="C15" s="6"/>
    </row>
    <row r="16" spans="1:3" ht="15.95">
      <c r="A16" s="7" t="s">
        <v>168</v>
      </c>
      <c r="B16" s="55"/>
      <c r="C16" s="55"/>
    </row>
    <row r="17" spans="1:3" ht="15.95">
      <c r="A17" s="6" t="s">
        <v>169</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1">
      <c r="A1" s="74" t="s">
        <v>170</v>
      </c>
      <c r="B1" s="74"/>
      <c r="C1" s="74"/>
    </row>
    <row r="2" spans="1:3" ht="15.95">
      <c r="A2" s="40" t="s">
        <v>59</v>
      </c>
      <c r="B2" s="94" t="str">
        <f>'AUTOS NOTA 321'!B2:C2</f>
        <v>SINIESTRO   APL</v>
      </c>
      <c r="C2" s="95"/>
    </row>
    <row r="3" spans="1:3" ht="15.95">
      <c r="A3" s="5" t="s">
        <v>61</v>
      </c>
      <c r="B3" s="55" t="str">
        <f>'AUTOS  NOTA 322'!B2:C2</f>
        <v>11001310304820240028900</v>
      </c>
      <c r="C3" s="55"/>
    </row>
    <row r="4" spans="1:3" ht="15.95">
      <c r="A4" s="5" t="s">
        <v>62</v>
      </c>
      <c r="B4" s="55" t="str">
        <f>'AUTOS  NOTA 322'!B3:C3</f>
        <v>JUZGADO 48 CIVIL DEL CIRCUITO DE BOGOTÁ</v>
      </c>
      <c r="C4" s="55"/>
    </row>
    <row r="5" spans="1:3" ht="15.95">
      <c r="A5" s="5" t="s">
        <v>63</v>
      </c>
      <c r="B5" s="55" t="str">
        <f>'AUTOS  NOTA 322'!B4:C4</f>
        <v xml:space="preserve">RIGOBERTO YATE CUBILLOS y GASEOSAS COLOMBIANA S.A.S </v>
      </c>
      <c r="C5" s="55"/>
    </row>
    <row r="6" spans="1:3" ht="15.95">
      <c r="A6" s="5" t="s">
        <v>64</v>
      </c>
      <c r="B6" s="55" t="str">
        <f>'AUTOS  NOTA 322'!B5:C5</f>
        <v xml:space="preserve">CESAR JAIMES (Victima directa); BLANCA ESPERANZA CARDENAS MATEUS (compañera permamente - FN desconodido ); MAYERLY JAIMES CARDENAS (Hija-FN 03/09/1988); MATHIUD SANTIAGO JAIMES CARDENAS (Nieto) </v>
      </c>
      <c r="C6" s="55"/>
    </row>
    <row r="7" spans="1:3" ht="15.95">
      <c r="A7" s="5" t="s">
        <v>65</v>
      </c>
      <c r="B7" s="55" t="str">
        <f>'AUTOS  NOTA 322'!B6:C6</f>
        <v>LLAMADA EN GARANTIA</v>
      </c>
      <c r="C7" s="55"/>
    </row>
    <row r="8" spans="1:3" ht="15.95">
      <c r="A8" s="5" t="s">
        <v>162</v>
      </c>
      <c r="B8" s="55" t="str">
        <f>'AUTOS NOTA 324-478'!B18:C18</f>
        <v>REMOTO</v>
      </c>
      <c r="C8" s="55"/>
    </row>
    <row r="9" spans="1:3" ht="15.95">
      <c r="A9" s="7" t="s">
        <v>122</v>
      </c>
      <c r="B9" s="118">
        <f>'AUTOS NOTA 324-478'!B20:C20</f>
        <v>238252437.60000002</v>
      </c>
      <c r="C9" s="118"/>
    </row>
    <row r="10" spans="1:3" ht="15.95">
      <c r="A10" s="5" t="s">
        <v>171</v>
      </c>
      <c r="B10" s="121">
        <v>0</v>
      </c>
      <c r="C10" s="121"/>
    </row>
    <row r="11" spans="1:3" ht="30" customHeight="1">
      <c r="A11" s="5" t="s">
        <v>172</v>
      </c>
      <c r="B11" s="55"/>
      <c r="C11" s="55"/>
    </row>
    <row r="12" spans="1:3" ht="15.95">
      <c r="A12" s="5" t="s">
        <v>173</v>
      </c>
      <c r="B12" s="120"/>
      <c r="C12" s="120"/>
    </row>
    <row r="13" spans="1:3" ht="15.95">
      <c r="A13" s="5" t="s">
        <v>174</v>
      </c>
      <c r="B13" s="55"/>
      <c r="C13" s="55"/>
    </row>
    <row r="19" spans="4:8">
      <c r="D19" t="str">
        <f t="shared" ref="D19:H22" si="0">UPPER(D17)</f>
        <v/>
      </c>
      <c r="E19" t="str">
        <f t="shared" si="0"/>
        <v/>
      </c>
      <c r="F19" t="str">
        <f t="shared" si="0"/>
        <v/>
      </c>
      <c r="G19" t="str">
        <f t="shared" si="0"/>
        <v/>
      </c>
      <c r="H19" t="str">
        <f t="shared" si="0"/>
        <v/>
      </c>
    </row>
    <row r="20" spans="4:8">
      <c r="D20" t="str">
        <f t="shared" si="0"/>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UPPER(D20)</f>
        <v/>
      </c>
      <c r="E22" t="str">
        <f t="shared" si="0"/>
        <v/>
      </c>
      <c r="F22" t="str">
        <f t="shared" si="0"/>
        <v/>
      </c>
      <c r="G22" t="str">
        <f t="shared" si="0"/>
        <v/>
      </c>
      <c r="H22" t="str">
        <f t="shared" si="0"/>
        <v/>
      </c>
    </row>
    <row r="23" spans="4:8">
      <c r="D23" t="str">
        <f t="shared" ref="D23:H24" si="1">UPPER(D21)</f>
        <v/>
      </c>
      <c r="E23" t="str">
        <f t="shared" si="1"/>
        <v/>
      </c>
      <c r="F23" t="str">
        <f t="shared" si="1"/>
        <v/>
      </c>
      <c r="G23" t="str">
        <f t="shared" si="1"/>
        <v/>
      </c>
      <c r="H23" t="str">
        <f t="shared" si="1"/>
        <v/>
      </c>
    </row>
    <row r="24" spans="4:8">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defaultColWidth="0" defaultRowHeight="15"/>
  <cols>
    <col min="1" max="1" width="72.85546875" customWidth="1"/>
    <col min="2" max="2" width="39.85546875" customWidth="1"/>
    <col min="3" max="3" width="96.28515625" customWidth="1"/>
    <col min="4" max="16384" width="11.42578125" hidden="1"/>
  </cols>
  <sheetData>
    <row r="1" spans="1:6" ht="26.1">
      <c r="A1" s="74" t="s">
        <v>175</v>
      </c>
      <c r="B1" s="74"/>
      <c r="C1" s="74"/>
    </row>
    <row r="2" spans="1:6" ht="15.95">
      <c r="A2" s="20" t="s">
        <v>59</v>
      </c>
      <c r="B2" s="94" t="str">
        <f>'AUTOS NOTA 321'!B2:C2</f>
        <v>SINIESTRO   APL</v>
      </c>
      <c r="C2" s="95"/>
    </row>
    <row r="3" spans="1:6" ht="15.95">
      <c r="A3" s="5" t="s">
        <v>61</v>
      </c>
      <c r="B3" s="55" t="str">
        <f>'AUTOS  NOTA 322'!B2:C2</f>
        <v>11001310304820240028900</v>
      </c>
      <c r="C3" s="55"/>
    </row>
    <row r="4" spans="1:6" ht="15.95">
      <c r="A4" s="5" t="s">
        <v>62</v>
      </c>
      <c r="B4" s="55" t="str">
        <f>'AUTOS  NOTA 322'!B3:C3</f>
        <v>JUZGADO 48 CIVIL DEL CIRCUITO DE BOGOTÁ</v>
      </c>
      <c r="C4" s="55"/>
    </row>
    <row r="5" spans="1:6" ht="15" customHeight="1">
      <c r="A5" s="5" t="s">
        <v>63</v>
      </c>
      <c r="B5" s="55" t="str">
        <f>'AUTOS  NOTA 322'!B4:C4</f>
        <v xml:space="preserve">RIGOBERTO YATE CUBILLOS y GASEOSAS COLOMBIANA S.A.S </v>
      </c>
      <c r="C5" s="55"/>
    </row>
    <row r="6" spans="1:6" ht="15" customHeight="1">
      <c r="A6" s="5" t="s">
        <v>64</v>
      </c>
      <c r="B6" s="55" t="str">
        <f>'AUTOS  NOTA 322'!B5:C5</f>
        <v xml:space="preserve">CESAR JAIMES (Victima directa); BLANCA ESPERANZA CARDENAS MATEUS (compañera permamente - FN desconodido ); MAYERLY JAIMES CARDENAS (Hija-FN 03/09/1988); MATHIUD SANTIAGO JAIMES CARDENAS (Nieto) </v>
      </c>
      <c r="C6" s="55"/>
    </row>
    <row r="7" spans="1:6" ht="15.95">
      <c r="A7" s="5" t="s">
        <v>65</v>
      </c>
      <c r="B7" s="55" t="str">
        <f>'AUTOS  NOTA 322'!B6:C6</f>
        <v>LLAMADA EN GARANTIA</v>
      </c>
      <c r="C7" s="55"/>
    </row>
    <row r="8" spans="1:6" ht="15.95">
      <c r="A8" s="5" t="s">
        <v>176</v>
      </c>
      <c r="B8" s="122">
        <f>'AUTOS NOTA 324-478'!B20:C20</f>
        <v>238252437.60000002</v>
      </c>
      <c r="C8" s="122"/>
    </row>
    <row r="9" spans="1:6" ht="15.95">
      <c r="A9" s="5" t="s">
        <v>177</v>
      </c>
      <c r="B9" s="55"/>
      <c r="C9" s="55"/>
    </row>
    <row r="10" spans="1:6" ht="111" customHeight="1">
      <c r="A10" s="5" t="s">
        <v>178</v>
      </c>
      <c r="B10" s="55"/>
      <c r="C10" s="55"/>
    </row>
    <row r="11" spans="1:6" ht="21" customHeight="1">
      <c r="A11" s="123"/>
      <c r="B11" s="123"/>
      <c r="C11" s="123"/>
      <c r="E11" t="s">
        <v>114</v>
      </c>
      <c r="F11" s="22">
        <v>0.7</v>
      </c>
    </row>
    <row r="12" spans="1:6" hidden="1">
      <c r="A12" s="124"/>
      <c r="B12" s="124"/>
      <c r="C12" s="124"/>
      <c r="E12" t="s">
        <v>116</v>
      </c>
      <c r="F12" s="23">
        <v>0.3</v>
      </c>
    </row>
    <row r="13" spans="1:6" ht="18.95">
      <c r="A13" s="125" t="s">
        <v>179</v>
      </c>
      <c r="B13" s="125"/>
      <c r="C13" s="125"/>
    </row>
    <row r="14" spans="1:6" ht="15.95">
      <c r="A14" s="37" t="s">
        <v>117</v>
      </c>
      <c r="B14" s="101" t="s">
        <v>118</v>
      </c>
      <c r="C14" s="102"/>
    </row>
    <row r="15" spans="1:6" ht="32.1">
      <c r="A15" s="21" t="s">
        <v>121</v>
      </c>
      <c r="B15" s="126">
        <f>((C17+C18+C20+C21+C25+C23+C27+C29+C24+C28)-C32)*C31*C33</f>
        <v>1000000000</v>
      </c>
      <c r="C15" s="126"/>
    </row>
    <row r="16" spans="1:6" ht="15.95">
      <c r="A16" s="7" t="s">
        <v>122</v>
      </c>
      <c r="B16" s="127" t="s">
        <v>109</v>
      </c>
      <c r="C16" s="128"/>
    </row>
    <row r="17" spans="1:3" ht="15.95">
      <c r="A17" s="109"/>
      <c r="B17" s="35" t="s">
        <v>110</v>
      </c>
      <c r="C17" s="30">
        <v>1000000000</v>
      </c>
    </row>
    <row r="18" spans="1:3" ht="15.95">
      <c r="A18" s="110"/>
      <c r="B18" s="35" t="s">
        <v>111</v>
      </c>
      <c r="C18" s="30">
        <v>0</v>
      </c>
    </row>
    <row r="19" spans="1:3">
      <c r="A19" s="110"/>
      <c r="B19" s="103" t="s">
        <v>123</v>
      </c>
      <c r="C19" s="104"/>
    </row>
    <row r="20" spans="1:3" ht="15.95">
      <c r="A20" s="110"/>
      <c r="B20" s="35" t="s">
        <v>112</v>
      </c>
      <c r="C20" s="30">
        <v>0</v>
      </c>
    </row>
    <row r="21" spans="1:3" ht="32.1">
      <c r="A21" s="110"/>
      <c r="B21" s="35" t="s">
        <v>180</v>
      </c>
      <c r="C21" s="30">
        <v>0</v>
      </c>
    </row>
    <row r="22" spans="1:3">
      <c r="A22" s="110"/>
      <c r="B22" s="103" t="s">
        <v>124</v>
      </c>
      <c r="C22" s="104"/>
    </row>
    <row r="23" spans="1:3" ht="15.95">
      <c r="A23" s="110"/>
      <c r="B23" s="35" t="s">
        <v>125</v>
      </c>
      <c r="C23" s="30">
        <v>0</v>
      </c>
    </row>
    <row r="24" spans="1:3" ht="15.95">
      <c r="A24" s="110"/>
      <c r="B24" s="35" t="s">
        <v>110</v>
      </c>
      <c r="C24" s="30">
        <v>0</v>
      </c>
    </row>
    <row r="25" spans="1:3" ht="15.95">
      <c r="A25" s="110"/>
      <c r="B25" s="35" t="s">
        <v>111</v>
      </c>
      <c r="C25" s="30">
        <v>0</v>
      </c>
    </row>
    <row r="26" spans="1:3">
      <c r="A26" s="110"/>
      <c r="B26" s="103" t="s">
        <v>126</v>
      </c>
      <c r="C26" s="104"/>
    </row>
    <row r="27" spans="1:3">
      <c r="A27" s="110"/>
      <c r="B27" s="35"/>
      <c r="C27" s="30"/>
    </row>
    <row r="28" spans="1:3" ht="15.95">
      <c r="A28" s="110"/>
      <c r="B28" s="35" t="s">
        <v>110</v>
      </c>
      <c r="C28" s="30">
        <v>0</v>
      </c>
    </row>
    <row r="29" spans="1:3" ht="15.95">
      <c r="A29" s="110"/>
      <c r="B29" s="35" t="s">
        <v>111</v>
      </c>
      <c r="C29" s="30">
        <v>0</v>
      </c>
    </row>
    <row r="30" spans="1:3">
      <c r="A30" s="110"/>
      <c r="B30" s="103" t="s">
        <v>127</v>
      </c>
      <c r="C30" s="104"/>
    </row>
    <row r="31" spans="1:3" ht="15.95">
      <c r="A31" s="110"/>
      <c r="B31" s="35" t="s">
        <v>128</v>
      </c>
      <c r="C31" s="31">
        <v>1</v>
      </c>
    </row>
    <row r="32" spans="1:3" ht="15.95">
      <c r="A32" s="110"/>
      <c r="B32" s="35" t="s">
        <v>71</v>
      </c>
      <c r="C32" s="32">
        <v>0</v>
      </c>
    </row>
    <row r="33" spans="1:3" ht="15.95">
      <c r="A33" s="110"/>
      <c r="B33" s="35" t="s">
        <v>130</v>
      </c>
      <c r="C33" s="31">
        <v>1</v>
      </c>
    </row>
    <row r="34" spans="1:3" ht="15.95">
      <c r="A34" s="24" t="s">
        <v>131</v>
      </c>
      <c r="B34" s="111">
        <f>IFERROR(B15*(VLOOKUP(B14,E11:F13,2,0)),16666)</f>
        <v>16666</v>
      </c>
      <c r="C34" s="111"/>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5"/>
  <cols>
    <col min="4" max="4" width="20.140625" bestFit="1" customWidth="1"/>
    <col min="5" max="5" width="42.85546875" bestFit="1" customWidth="1"/>
    <col min="12" max="12" width="30.42578125" customWidth="1"/>
    <col min="13" max="13" width="16" customWidth="1"/>
  </cols>
  <sheetData>
    <row r="1" spans="1:15">
      <c r="A1" s="9" t="s">
        <v>72</v>
      </c>
      <c r="B1" t="s">
        <v>181</v>
      </c>
      <c r="C1" s="9" t="s">
        <v>76</v>
      </c>
      <c r="D1" s="9" t="s">
        <v>182</v>
      </c>
      <c r="E1" s="3" t="s">
        <v>82</v>
      </c>
      <c r="F1" s="2" t="s">
        <v>114</v>
      </c>
      <c r="G1" s="4">
        <v>0</v>
      </c>
      <c r="H1" t="s">
        <v>183</v>
      </c>
      <c r="I1" t="s">
        <v>184</v>
      </c>
      <c r="K1" t="s">
        <v>10</v>
      </c>
      <c r="L1" s="28" t="s">
        <v>12</v>
      </c>
      <c r="M1" t="s">
        <v>185</v>
      </c>
      <c r="N1" t="s">
        <v>114</v>
      </c>
      <c r="O1" t="s">
        <v>186</v>
      </c>
    </row>
    <row r="2" spans="1:15">
      <c r="A2" t="s">
        <v>185</v>
      </c>
      <c r="B2" t="s">
        <v>142</v>
      </c>
      <c r="C2" t="s">
        <v>187</v>
      </c>
      <c r="D2" s="2" t="s">
        <v>188</v>
      </c>
      <c r="E2" s="1" t="s">
        <v>189</v>
      </c>
      <c r="F2" s="2" t="s">
        <v>118</v>
      </c>
      <c r="G2" s="4">
        <v>0.7</v>
      </c>
      <c r="H2" t="s">
        <v>190</v>
      </c>
      <c r="I2" t="s">
        <v>191</v>
      </c>
      <c r="K2" t="s">
        <v>192</v>
      </c>
      <c r="L2" s="28" t="s">
        <v>193</v>
      </c>
      <c r="M2" t="s">
        <v>194</v>
      </c>
      <c r="N2" t="s">
        <v>116</v>
      </c>
      <c r="O2" t="s">
        <v>142</v>
      </c>
    </row>
    <row r="3" spans="1:15">
      <c r="A3" t="s">
        <v>194</v>
      </c>
      <c r="C3" t="s">
        <v>195</v>
      </c>
      <c r="D3" s="2" t="s">
        <v>196</v>
      </c>
      <c r="E3" s="1" t="s">
        <v>197</v>
      </c>
      <c r="F3" s="2" t="s">
        <v>116</v>
      </c>
      <c r="G3" s="4">
        <v>0.3</v>
      </c>
      <c r="H3" t="s">
        <v>30</v>
      </c>
      <c r="I3" t="s">
        <v>198</v>
      </c>
      <c r="L3" s="28" t="s">
        <v>69</v>
      </c>
      <c r="M3" t="s">
        <v>199</v>
      </c>
      <c r="N3" t="s">
        <v>118</v>
      </c>
    </row>
    <row r="4" spans="1:15">
      <c r="A4" t="s">
        <v>199</v>
      </c>
      <c r="C4" t="s">
        <v>200</v>
      </c>
      <c r="E4" s="1" t="s">
        <v>201</v>
      </c>
      <c r="H4" t="s">
        <v>202</v>
      </c>
      <c r="I4" t="s">
        <v>203</v>
      </c>
      <c r="L4" t="s">
        <v>204</v>
      </c>
    </row>
    <row r="5" spans="1:15">
      <c r="A5" t="s">
        <v>205</v>
      </c>
      <c r="E5" s="1" t="s">
        <v>206</v>
      </c>
      <c r="H5" t="s">
        <v>207</v>
      </c>
      <c r="I5" t="s">
        <v>208</v>
      </c>
      <c r="L5" s="28" t="s">
        <v>209</v>
      </c>
    </row>
    <row r="6" spans="1:15">
      <c r="E6" s="1" t="s">
        <v>210</v>
      </c>
      <c r="I6" t="s">
        <v>211</v>
      </c>
      <c r="L6" s="28" t="s">
        <v>212</v>
      </c>
    </row>
    <row r="7" spans="1:15">
      <c r="E7" s="1" t="s">
        <v>213</v>
      </c>
      <c r="I7" t="s">
        <v>36</v>
      </c>
      <c r="L7" s="28" t="s">
        <v>214</v>
      </c>
    </row>
    <row r="8" spans="1:15">
      <c r="E8" s="1" t="s">
        <v>215</v>
      </c>
      <c r="L8" s="28" t="s">
        <v>124</v>
      </c>
    </row>
    <row r="9" spans="1:15">
      <c r="L9" s="28" t="s">
        <v>216</v>
      </c>
    </row>
    <row r="10" spans="1:15">
      <c r="L10" s="28" t="s">
        <v>217</v>
      </c>
    </row>
    <row r="11" spans="1:15">
      <c r="L11" s="28" t="s">
        <v>218</v>
      </c>
    </row>
    <row r="12" spans="1:15">
      <c r="L12" s="28" t="s">
        <v>219</v>
      </c>
    </row>
    <row r="13" spans="1:15">
      <c r="L13" s="28" t="s">
        <v>220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F3A022-14CF-46D5-8131-E943E7D1100E}"/>
</file>

<file path=customXml/itemProps2.xml><?xml version="1.0" encoding="utf-8"?>
<ds:datastoreItem xmlns:ds="http://schemas.openxmlformats.org/officeDocument/2006/customXml" ds:itemID="{8D4239CF-636B-4907-A4B8-9D5ACB36E6D9}"/>
</file>

<file path=customXml/itemProps3.xml><?xml version="1.0" encoding="utf-8"?>
<ds:datastoreItem xmlns:ds="http://schemas.openxmlformats.org/officeDocument/2006/customXml" ds:itemID="{40A28064-E7EB-471E-8ADB-894660FBB5BB}"/>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2025-07-15T22:55:52Z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