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REASIGNADO MIGUEL ANGEL ÑAÑEZ/"/>
    </mc:Choice>
  </mc:AlternateContent>
  <xr:revisionPtr revIDLastSave="0" documentId="8_{3BE50344-527D-4A0C-ADFA-B49643130B0B}" xr6:coauthVersionLast="47" xr6:coauthVersionMax="47" xr10:uidLastSave="{00000000-0000-0000-0000-000000000000}"/>
  <bookViews>
    <workbookView xWindow="-120" yWindow="-120" windowWidth="19440" windowHeight="14880" firstSheet="5" activeTab="5"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10" i="9"/>
  <c r="B7" i="12"/>
  <c r="B7" i="11"/>
  <c r="B6" i="12"/>
  <c r="B5" i="12"/>
  <c r="B4" i="12"/>
  <c r="B3" i="12"/>
  <c r="B3" i="9"/>
  <c r="B2" i="12"/>
  <c r="B2" i="8"/>
  <c r="B6" i="11"/>
  <c r="B5" i="11"/>
  <c r="B4" i="11"/>
  <c r="B4" i="7"/>
  <c r="B5" i="7"/>
  <c r="B3" i="11"/>
  <c r="B2" i="11"/>
  <c r="B20" i="8"/>
  <c r="B40" i="8" s="1"/>
  <c r="B15" i="12"/>
  <c r="B34" i="12" s="1"/>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<sst xmlns="http://schemas.openxmlformats.org/spreadsheetml/2006/main" count="318" uniqueCount="222">
  <si>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</si>
  <si>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</si>
  <si>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</si>
  <si>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</si>
  <si>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</si>
  <si>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</si>
  <si>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</si>
  <si>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</si>
  <si>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</si>
  <si>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</si>
  <si>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</si>
  <si>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</si>
  <si>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</si>
  <si>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</si>
  <si>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</si>
  <si>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</si>
  <si>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</si>
  <si>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</si>
  <si>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</si>
  <si>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</si>
  <si>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</si>
  <si>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</si>
  <si>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</si>
  <si>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</si>
  <si>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</si>
  <si>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</si>
  <si>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</si>
  <si>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</si>
  <si>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</si>
  <si>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</si>
  <si>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</si>
  <si>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</si>
  <si>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</si>
  <si>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</si>
  <si>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</si>
  <si>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</si>
  <si>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</si>
  <si>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</si>
  <si>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</si>
  <si>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</si>
  <si>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</si>
  <si>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</si>
  <si>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</si>
  <si>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</si>
  <si>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</si>
  <si>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</si>
  <si>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</si>
  <si>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</si>
  <si>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</si>
  <si>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</si>
  <si>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</si>
  <si>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</si>
  <si>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</si>
  <si>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</si>
  <si>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</si>
  <si>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</si>
  <si>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</si>
  <si>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</si>
  <si>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</si>
  <si>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</si>
  <si>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</si>
  <si>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</si>
  <si>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</si>
  <si>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</si>
  <si>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</si>
  <si>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</si>
  <si>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</si>
  <si>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</si>
  <si>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</si>
  <si>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</si>
  <si>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</si>
  <si>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</si>
  <si>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</si>
  <si>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</si>
  <si>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</si>
  <si>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</si>
  <si>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</si>
  <si>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</si>
  <si>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</si>
  <si>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</si>
  <si>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</si>
  <si>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</si>
  <si>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</si>
  <si>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</si>
  <si>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</si>
  <si>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</si>
  <si>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</si>
  <si>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</si>
  <si>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</si>
  <si>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</si>
  <si>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</si>
  <si>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</si>
  <si>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</si>
  <si>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</si>
  <si>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</si>
  <si>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</si>
  <si>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</si>
  <si>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</si>
  <si>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</si>
  <si>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</si>
  <si>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</si>
  <si>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</si>
  <si>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</si>
  <si>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</si>
  <si>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</si>
  <si>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</si>
  <si>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</si>
  <si>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</si>
  <si>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</si>
  <si>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</si>
  <si>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</si>
  <si>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</si>
  <si>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</si>
  <si>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</si>
  <si>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</si>
  <si>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</si>
  <si>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</si>
  <si>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</si>
  <si>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</si>
  <si>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</si>
  <si>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</si>
  <si>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</si>
  <si>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</si>
  <si>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</si>
  <si>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</si>
  <si>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</si>
  <si>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</si>
  <si>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</si>
  <si>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</si>
  <si>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</si>
  <si>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</si>
  <si>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</si>
  <si>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</si>
  <si>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</si>
  <si>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</si>
  <si>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</si>
  <si>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</si>
  <si>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</si>
  <si>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</si>
  <si>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</si>
  <si>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</si>
  <si>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</si>
  <si>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</si>
  <si>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</si>
  <si>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</si>
  <si>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</si>
  <si>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</si>
  <si>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</si>
  <si>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</si>
  <si>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</si>
  <si>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</si>
  <si>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</si>
  <si>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</si>
  <si>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</si>
  <si>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</si>
  <si>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</si>
  <si>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</si>
  <si>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</si>
  <si>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</si>
  <si>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</si>
  <si>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</si>
  <si>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</si>
  <si>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</si>
  <si>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</si>
  <si>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</si>
  <si>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</si>
  <si>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</si>
  <si>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</si>
  <si>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</si>
  <si>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</si>
  <si>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</si>
  <si>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</si>
  <si>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</si>
  <si>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</si>
  <si>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</si>
  <si>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</si>
  <si>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</si>
  <si>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</si>
  <si>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</si>
  <si>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</si>
  <si>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</si>
  <si>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</si>
  <si>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</si>
  <si>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</si>
  <si>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</si>
  <si>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</si>
  <si>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</si>
  <si>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</si>
  <si>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</si>
  <si>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</si>
  <si>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</si>
  <si>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</si>
  <si>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</si>
  <si>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AUTORIZACIÓN COMPAÑÍA SUMA</t>
  </si>
  <si>
    <t xml:space="preserve">AUTORIZACIÓN COMPAÑÍA COMENTARIOS </t>
  </si>
  <si>
    <t>73319408900220220001200</t>
  </si>
  <si>
    <t>JUZGADO 02 MUNICIPAL PROMISCUO - GUAMO</t>
  </si>
  <si>
    <t>JORGE EDUARDO SALAZAR, NORTESANTANDEREANA DE GAS S.A. Y ALLIANZ SEGUROS S.A.</t>
  </si>
  <si>
    <t>MIGUEL ANGEL ÑAÑEZ</t>
  </si>
  <si>
    <t>N/A</t>
  </si>
  <si>
    <t>93,151,134</t>
  </si>
  <si>
    <t>Mz D Casa 17 Bosques de Varsovia de la ciudad de Ibagué 
Tolima.</t>
  </si>
  <si>
    <t>SIN INFORMACIÓN</t>
  </si>
  <si>
    <t>lfgasesoresibague@gmail.com</t>
  </si>
  <si>
    <t>17 DE SEPTIEMBRE DE 1983</t>
  </si>
  <si>
    <t>COMERCIANTE</t>
  </si>
  <si>
    <t>12 DE DICIEMBRE DE 2020</t>
  </si>
  <si>
    <t>SE SOLICITARON MEDIDAS CAUTELARES</t>
  </si>
  <si>
    <t>1. El día 12 de diciembre de 2020, el señor GUSTAVO ROBLES se encontraba conduciendo el vehpiculo de placas ELF-518, propiedad del señor MIGUEL ANGEL ÑAÑEZ, cuando el vehículo de placas WFH-269 invade carril y provoca accidente de tránsito.
2. Se codifica en informe policial de accidente de tránsito, para el vehículo de placas WFH-269 la hipótesis 104: "Adelantar invadiendo carril de sentido contrario".</t>
  </si>
  <si>
    <t>022703574/1096</t>
  </si>
  <si>
    <t>NORTESANTANDEREANA DE
GAS S.A E.S.P .</t>
  </si>
  <si>
    <t>WFH269</t>
  </si>
  <si>
    <t>28 DE NOVIEMBRE DE 2023.</t>
  </si>
  <si>
    <t>INDIQUE LA PLACA- wfh269</t>
  </si>
  <si>
    <t xml:space="preserve">EXCEPCIONES DE MÉRITO FRENTE A LA DEMANDA.
1.	CARENCIA DE PRUEBA DE LOS ELEMENTOS QUE ESTRUCTURAN LA RESPONSABILIDAD CIVIL.
2.	FALTA DE PRUEBA QUE SUSTENTE LA CUANTÍA DE LOS PERJUICIOS - OPOSICIÓN A LA TASACIÓN DE DAÑOS.
3.	EXCESO DE COBRO.
4.	COBRO DE LO NO DEBIDO.
5.	INNOMINADA.
6.	CONCURRENCIA DE CULPAS.
EXCEPCIONES DE MÉRITO FRENTE AL CONTRATO DE SEGURO.
1.	SUJECIÓN A LOS TÉRMINOS DEL CONTRATO DE SEGURO AL VALOR ASEGURADO Y AL RIESGO AMPARADO.
2.	RESPONSABILIDAD LIMITADA HASTA EL MONTO MÁXIMO DEL VALOR ASEGURADO.
3.	DISPONIBILIDAD DE LA COBERTURA PARA EL MOMENTO DE LA CONDENA.
4.	PRESCRIPCIÓN.
5.	INNOMINADA.
EXCEPCIONES DE MÉRTIO FRENTE AL LLAMAMIENTO EN GARANTÍA.
1.	SUJECIÓN A LOS TÉRMINOS DEL CONTRATO DE SEGURO AL VALOR ASEGURADO Y AL RIESGO AMPARADO.
2.	RESPONSABILIDAD LIMITADA HASTA EL MONTO MÁXIMO DEL VALOR ASEGURADO.
3.	DISPONIBILIDAD DE LA COBERTURA PARA EL MOMENTO DE LA CONDENA.
4.	PRESCRIPCIÓN.
5.	INNOMINADA. </t>
  </si>
  <si>
    <t>La contingencia se califica como PROBABLE, teniendo en cuenta que la Póliza Auto Colectivo Pesado No. 022703574 / 1096 presta cobertura material y temporal. Además, está probada la responsabilidad del asegurado en la ocurrencia del accidente de tránsito.
Lo primero que debe tomarse en consideración, es que la Póliza Auto Colectivo Pesado No. 022703574 / 1096, cuyo asegurado es la empresa Nortesantandereana de Gas S.A E.S.P,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Miguel Ángel Ñañez ocurrió el 12 de diciembre de 2020. Es decir, dentro de la vigencia de la póliza, comprendida entre el 15 de julio de 2020 hasta el 14 de julio de 2021. Aunado a ello, presta cobertura material, en tanto ampara la responsabilidad civil extracontractual en que incurra el asegurado.
Por otro lado, frente a la responsabilidad del asegurado, debe decirse que existen elementos de prueba que acreditan la responsabilidad del señor Jorge Eduardo Salazar (conductor del vehículo asegurado) en los hechos ocurridos el 12 de diciembre de 2020. Lo anterior, con base en el informe policial de accidente de tránsito aportado como elemento probatorio junto al escrito de demanda, en el cual se codifica la causal 104 “Adelantar invadiendo carril contrario” para el vehículo de placas WFH-269. En ese sentido, resulta claro que el conductor del vehículo asegurado incurrió en una conducta que incidió en la ocurrencia del accidente de tránsito. Razón por la cual, la contingencia se califica como probable.
Todo lo anterior sin perjuicio del carácter contingente del proceso.</t>
  </si>
  <si>
    <t>N/A (RCE DAÑOS)</t>
  </si>
  <si>
    <t>La liquidación objetiva de los perjuicios se estima en la suma de $10,000,000. A este valor se llegó de la siguiente manera:
1. Daño emergente: Se tiene en cuenta la suma de $11.700.000 por los daños sufridos por el vehículo de placas EFL518, valor que tiene su soporte en la guía de referencia de precios comerciales de vehículos de Fasecolda.
2. Lucro Cesante: No se reconocerá suma alguna en tanto que no se encuentra probada la realidad de los ingresos ni de las actividades desarrolladas por el señor Miguel Angel Ñañez en el vehículo de placas ELF518. Pues, aunque se trata de un vehículo de carga, no se aportaron pruebas suficientes que permitan realizar una liquidación, por lo que no se conocerá con certeza la realidad de sus ingresos derivados de la explotación comercial del vehículo hasta tanto se agote la etapa probatoria.
3. Deducible: Teniendo en cuenta que la tasación objetiva de perjuicios corresponde a la suma de $11.700.000 y tomando en consideración que la póliza contempla un deducible pactado de $1.700.000. Se estima como tasación objetiva la suma de $ 10.000.000</t>
  </si>
  <si>
    <t>96489701 - Apl. 92641</t>
  </si>
  <si>
    <t xml:space="preserve">SE AUTORIZA ESTA CIFRA A 3 DÍAS HABILES. POR FAVOR, TRATAR DE CERRAR CON UN VALOR INFERIOR. GRACIAS. </t>
  </si>
  <si>
    <r>
      <rPr>
        <b/>
        <sz val="11"/>
        <color theme="1"/>
        <rFont val="Calibri"/>
        <family val="2"/>
        <scheme val="minor"/>
      </rPr>
      <t>ACTUALIZACIÓN LIQUIDACIÓN (AUMENTÓ) 04/SEP/2025:</t>
    </r>
    <r>
      <rPr>
        <sz val="11"/>
        <color theme="1"/>
        <rFont val="Calibri"/>
        <family val="2"/>
        <scheme val="minor"/>
      </rPr>
      <t xml:space="preserve">
Inicialmente debe confirmarse que la calificación de la contingencia no sufre modificaciones, y aquella se mantiene probable. Sin embargo, existen elementos de prueba que, si bien fehacientemente no llevan a tener certeramente acreditado el valor del perjuicio, lo cierto es que en ejercicio de la libertad de apreciación probatoria pueden servir para tasar el lucro cesante pretendido, y llevar a una condena más onerosa. 
En el asunto se discute un evento de daños al vehículo del señor Miguel Ángel Ñañez, toda vez que aquel rodante fue impactado por el vehículo de placas WFH269 asegurado por la compañía, cuando este último invadió el carril contrario. En este caso la contingencia es probable puesto que la responsabilidad está completamente acreditada, empero existe una verdadera discusión sobre el valor de la indemnización. 
La parte demandante pide el pago de $70.000.000 por el costo del camión, el cual quedó destruido y el pago de un lucro cesante por $27.760.000. Por su parte, nuestra liquidación se encuentra en $10.000.000 ($11.700.000 menos un deducible de $1.700.000) que contemplan únicamente el valor del vehículo según las guías de Fasecolda. 
Pese a lo anterior, en este caso se llevó a cabo la audiencia en la que se recaudaron dos testimonios que, si bien no constituyen pruebas irrefutables sobre el valor de los ingresos percibidos por el señor Ñañez, sí representan elementos relevantes que deben ser puestos en conocimiento de la compañía, en atención al riesgo de una eventual condena de mayor cuantía. Se trata de un caso que guarda similitud con el de Cirifredo López (el cual fue revocado vía tutela), en la medida en que el juez podría tener por acreditado el lucro cesante con base en los testimonios de José Danilo Triana y Joaquín Ñañez Leal, quienes declararon que el demandante se dedicaba a la labor de transporte utilizando su camión Chevrolet, placas ELF518, obteniendo un ingreso neto aproximado de $18.540.000 mensuales durante las temporadas de cosecha, que se extendían por cuatro meses en cada semestre. Los testigos manifestaron que contrataban directamente los servicios del demandante y que le pagaban aproximadamente $300.000 por cada viaje, dependiendo de la distancia y el peso de la carga. Estas declaraciones ratifican el contenido de dos documentos suscritos por los mismos testigos y que fueron aportados con la demanda.
Según lo manifestado por el demandante y sus testigos, las temporadas de cosecha se presentan dos veces al año, cada una con una duración aproximada de cuatro meses (120 días), generando un ingreso neto por temporada de $74.160.000. La suma mencionada contempla los descuentos correspondientes por Mantenimiento del vehículo: $120.000 cada tres días y el pago del conductor por viaje: $40.000, realizando tres viajes diarios. Si bien desde el accidente hasta la fecha, el señor ÑAÑEZ ha dejado de percibir ingresos por nueve temporadas de cosecha, ya que se informó que el vehículo quedó como pérdida total,  y en tal sentido, no se ha podido seguir explotando, lo cierto, es que no podría desconocerse el principio de congruencia y la imposibilidad del juez de fallar ultra y extra petita, motivo por el cual la condena por lucro cesante no podría superar los $27.760.000 pedidos en la demanda y estimados bajo juramento, ya que, en el escrito del demandante no se pidió lucro cesante futuro. 
Finalmente, se considera que a partir de estos testimonios y de la declaración del demandante la juez podría tener elementos de convicción para tener por acreditado un lucro cesante, de al menos $74.160.000 por cada cosecha (4 meses) multiplicados por 9 temporadas desde 2021 hasta 2025. Pero, lo cierto, es que como en la demanda la pretensión solamente se limitó a $27.760.000 ese es el valor máximo que podría reconocer por lucro cesante.
En consecuencia, la liquidación se compone de:
$11.700.000 por daño emergente (costo del vehiculo)
$27.760.000 por lucro cesante
La Póliza contempla un deducible de 1.700.000, por lo que, el valor final asciende a $37.760.000.
</t>
    </r>
  </si>
  <si>
    <r>
      <rPr>
        <b/>
        <sz val="11"/>
        <color theme="1"/>
        <rFont val="Calibri"/>
        <family val="2"/>
        <scheme val="minor"/>
      </rPr>
      <t>SOLICITUD SUMA 04/SEP/2025:</t>
    </r>
    <r>
      <rPr>
        <sz val="11"/>
        <color theme="1"/>
        <rFont val="Calibri"/>
        <family val="2"/>
        <scheme val="minor"/>
      </rPr>
      <t xml:space="preserve">
Dra. comedidamente remitimos nota 330, de acuerdo con tus instrucciones, para proceder a solicitar suma, debido a que tenemos audiencia programada para el día 08/sep/2025.
Por lo anterior, solicitamos respetuosamente, un porcentaje que oscile entre el 70% y el 100% de la liquidación objetivada, debido a que tenemos probabilidades de conciliar; el presente caso corresponde a un tema de daños, por lo que el demandante está solicitando un aproximado de 70 millones, pero consideramos que al llevar suma mayor a la ya ofrecida (de $10 millones asignados previamente y no aceptados por el actor), podríamos tener margen de negociación.
Quedamos muy atentos a tus indicaciones para proceder.
______________________________________________________
Dra. se cargó auto fija fecha audiencia para el (10) del mes de marzo del año 2025, a partir de las 9:15 a.m.
- Se necesita representante legal; el doctor Carlos Prieto tiene disponibilidad para asistir a esta diligencia.
- Se sugiere conciliar, debido a la contingencia PROBABLE del proceso.
Por lo anterior, solicitamos la suma de $7.000.000 para asistir a esta diligencia.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</si>
</sst>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5" borderId="1" xfId="4" applyNumberFormat="1" applyFont="1" applyFill="1" applyBorder="1" applyAlignment="1">
      <alignment horizontal="center"/>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44" fontId="0" fillId="5" borderId="1" xfId="4" applyFon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fgasesoresibague@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view="pageBreakPreview" topLeftCell="A12" zoomScale="102" zoomScaleNormal="100" zoomScaleSheetLayoutView="102"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55" t="s">
        <v>0</v>
      </c>
      <c r="B1" s="55"/>
      <c r="C1" s="55"/>
    </row>
    <row r="2" spans="1:3" x14ac:dyDescent="0.25">
      <c r="A2" s="5" t="s">
        <v>159</v>
      </c>
      <c r="B2" s="62" t="s">
        <v>195</v>
      </c>
      <c r="C2" s="63"/>
    </row>
    <row r="3" spans="1:3" x14ac:dyDescent="0.25">
      <c r="A3" s="5" t="s">
        <v>126</v>
      </c>
      <c r="B3" s="58" t="s">
        <v>196</v>
      </c>
      <c r="C3" s="59"/>
    </row>
    <row r="4" spans="1:3" x14ac:dyDescent="0.25">
      <c r="A4" s="5" t="s">
        <v>138</v>
      </c>
      <c r="B4" s="58" t="s">
        <v>197</v>
      </c>
      <c r="C4" s="59"/>
    </row>
    <row r="5" spans="1:3" ht="31.5" customHeight="1" x14ac:dyDescent="0.25">
      <c r="A5" s="5" t="s">
        <v>139</v>
      </c>
      <c r="B5" s="58" t="s">
        <v>198</v>
      </c>
      <c r="C5" s="59"/>
    </row>
    <row r="6" spans="1:3" x14ac:dyDescent="0.25">
      <c r="A6" s="5" t="s">
        <v>140</v>
      </c>
      <c r="B6" s="56" t="s">
        <v>103</v>
      </c>
      <c r="C6" s="56"/>
    </row>
    <row r="7" spans="1:3" x14ac:dyDescent="0.25">
      <c r="A7" s="25" t="s">
        <v>141</v>
      </c>
      <c r="B7" s="58" t="s">
        <v>121</v>
      </c>
      <c r="C7" s="59"/>
    </row>
    <row r="8" spans="1:3" ht="23.1" customHeight="1" x14ac:dyDescent="0.25">
      <c r="A8" s="26" t="s">
        <v>142</v>
      </c>
      <c r="B8" s="56" t="s">
        <v>216</v>
      </c>
      <c r="C8" s="56"/>
    </row>
    <row r="9" spans="1:3" x14ac:dyDescent="0.25">
      <c r="A9" s="26" t="s">
        <v>143</v>
      </c>
      <c r="B9" s="56" t="s">
        <v>200</v>
      </c>
      <c r="C9" s="56"/>
    </row>
    <row r="10" spans="1:3" x14ac:dyDescent="0.25">
      <c r="A10" s="26" t="s">
        <v>144</v>
      </c>
      <c r="B10" s="57" t="s">
        <v>201</v>
      </c>
      <c r="C10" s="57"/>
    </row>
    <row r="11" spans="1:3" ht="30" customHeight="1" x14ac:dyDescent="0.25">
      <c r="A11" s="27" t="s">
        <v>145</v>
      </c>
      <c r="B11" s="57" t="s">
        <v>202</v>
      </c>
      <c r="C11" s="57"/>
    </row>
    <row r="12" spans="1:3" ht="30" customHeight="1" x14ac:dyDescent="0.25">
      <c r="A12" s="5" t="s">
        <v>146</v>
      </c>
      <c r="B12" s="69" t="s">
        <v>203</v>
      </c>
      <c r="C12" s="57"/>
    </row>
    <row r="13" spans="1:3" x14ac:dyDescent="0.25">
      <c r="A13" s="5" t="s">
        <v>147</v>
      </c>
      <c r="B13" s="56" t="s">
        <v>202</v>
      </c>
      <c r="C13" s="56"/>
    </row>
    <row r="14" spans="1:3" x14ac:dyDescent="0.25">
      <c r="A14" s="5" t="s">
        <v>148</v>
      </c>
      <c r="B14" s="65" t="s">
        <v>204</v>
      </c>
      <c r="C14" s="56"/>
    </row>
    <row r="15" spans="1:3" x14ac:dyDescent="0.25">
      <c r="A15" s="5" t="s">
        <v>149</v>
      </c>
      <c r="B15" s="56" t="s">
        <v>199</v>
      </c>
      <c r="C15" s="56"/>
    </row>
    <row r="16" spans="1:3" x14ac:dyDescent="0.25">
      <c r="A16" s="5" t="s">
        <v>150</v>
      </c>
      <c r="B16" s="56" t="s">
        <v>199</v>
      </c>
      <c r="C16" s="56"/>
    </row>
    <row r="17" spans="1:3" ht="15" customHeight="1" x14ac:dyDescent="0.25">
      <c r="A17" s="5" t="s">
        <v>151</v>
      </c>
      <c r="B17" s="57" t="s">
        <v>85</v>
      </c>
      <c r="C17" s="57"/>
    </row>
    <row r="18" spans="1:3" x14ac:dyDescent="0.25">
      <c r="A18" s="5" t="s">
        <v>152</v>
      </c>
      <c r="B18" s="57" t="s">
        <v>205</v>
      </c>
      <c r="C18" s="57"/>
    </row>
    <row r="19" spans="1:3" ht="18.75" customHeight="1" x14ac:dyDescent="0.25">
      <c r="A19" s="5" t="s">
        <v>153</v>
      </c>
      <c r="B19" s="60" t="s">
        <v>202</v>
      </c>
      <c r="C19" s="61"/>
    </row>
    <row r="20" spans="1:3" x14ac:dyDescent="0.25">
      <c r="A20" s="5" t="s">
        <v>154</v>
      </c>
      <c r="B20" s="56" t="s">
        <v>199</v>
      </c>
      <c r="C20" s="56"/>
    </row>
    <row r="21" spans="1:3" ht="17.25" customHeight="1" x14ac:dyDescent="0.25">
      <c r="A21" s="5" t="s">
        <v>155</v>
      </c>
      <c r="B21" s="57" t="s">
        <v>93</v>
      </c>
      <c r="C21" s="57"/>
    </row>
    <row r="22" spans="1:3" x14ac:dyDescent="0.25">
      <c r="A22" s="26" t="s">
        <v>156</v>
      </c>
      <c r="B22" s="53" t="s">
        <v>206</v>
      </c>
      <c r="C22" s="53"/>
    </row>
    <row r="23" spans="1:3" x14ac:dyDescent="0.25">
      <c r="A23" s="26" t="s">
        <v>157</v>
      </c>
      <c r="B23" s="68" t="s">
        <v>207</v>
      </c>
      <c r="C23" s="53"/>
    </row>
    <row r="24" spans="1:3" x14ac:dyDescent="0.25">
      <c r="A24" s="26" t="s">
        <v>158</v>
      </c>
      <c r="B24" s="68" t="s">
        <v>199</v>
      </c>
      <c r="C24" s="53"/>
    </row>
    <row r="25" spans="1:3" x14ac:dyDescent="0.25">
      <c r="A25" s="64" t="s">
        <v>120</v>
      </c>
      <c r="B25" s="53" t="s">
        <v>208</v>
      </c>
      <c r="C25" s="54"/>
    </row>
    <row r="26" spans="1:3" x14ac:dyDescent="0.25">
      <c r="A26" s="64"/>
      <c r="B26" s="54"/>
      <c r="C26" s="54"/>
    </row>
    <row r="27" spans="1:3" ht="100.5" customHeight="1" x14ac:dyDescent="0.25">
      <c r="A27" s="64"/>
      <c r="B27" s="54"/>
      <c r="C27" s="54"/>
    </row>
    <row r="28" spans="1:3" x14ac:dyDescent="0.25">
      <c r="A28" s="26" t="s">
        <v>160</v>
      </c>
      <c r="B28" s="53" t="s">
        <v>210</v>
      </c>
      <c r="C28" s="54"/>
    </row>
    <row r="29" spans="1:3" x14ac:dyDescent="0.25">
      <c r="A29" s="26" t="s">
        <v>161</v>
      </c>
      <c r="B29" s="54">
        <v>8905007263</v>
      </c>
      <c r="C29" s="54"/>
    </row>
    <row r="30" spans="1:3" x14ac:dyDescent="0.25">
      <c r="A30" s="26" t="s">
        <v>162</v>
      </c>
      <c r="B30" s="54" t="s">
        <v>211</v>
      </c>
      <c r="C30" s="54"/>
    </row>
    <row r="31" spans="1:3" x14ac:dyDescent="0.25">
      <c r="A31" s="26" t="s">
        <v>163</v>
      </c>
      <c r="B31" s="54" t="s">
        <v>209</v>
      </c>
      <c r="C31" s="54"/>
    </row>
    <row r="32" spans="1:3" x14ac:dyDescent="0.25">
      <c r="A32" s="26" t="s">
        <v>164</v>
      </c>
      <c r="B32" s="66"/>
      <c r="C32" s="67"/>
    </row>
    <row r="33" spans="1:3" x14ac:dyDescent="0.25">
      <c r="A33" s="5" t="s">
        <v>165</v>
      </c>
      <c r="B33" s="65"/>
      <c r="C33" s="65"/>
    </row>
    <row r="34" spans="1:3" ht="45" x14ac:dyDescent="0.25">
      <c r="A34" s="5" t="s">
        <v>166</v>
      </c>
      <c r="B34" s="65" t="s">
        <v>212</v>
      </c>
      <c r="C34" s="5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E7C0E6D6-EE74-4DD8-B022-B8FA3EA4813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9" t="s">
        <v>10</v>
      </c>
      <c r="B1" s="89"/>
      <c r="C1" s="89"/>
    </row>
    <row r="2" spans="1:3" ht="15.75" customHeight="1" x14ac:dyDescent="0.25">
      <c r="A2" s="20" t="s">
        <v>11</v>
      </c>
      <c r="B2" s="90" t="s">
        <v>218</v>
      </c>
      <c r="C2" s="91"/>
    </row>
    <row r="3" spans="1:3" s="2" customFormat="1" x14ac:dyDescent="0.25">
      <c r="A3" s="5" t="s">
        <v>1</v>
      </c>
      <c r="B3" s="56" t="str">
        <f>'AUTOS  NOTA 322'!B2:C2</f>
        <v>73319408900220220001200</v>
      </c>
      <c r="C3" s="56"/>
    </row>
    <row r="4" spans="1:3" s="2" customFormat="1" x14ac:dyDescent="0.25">
      <c r="A4" s="5" t="s">
        <v>2</v>
      </c>
      <c r="B4" s="56" t="str">
        <f>'AUTOS  NOTA 322'!B3:C3</f>
        <v>JUZGADO 02 MUNICIPAL PROMISCUO - GUAMO</v>
      </c>
      <c r="C4" s="56"/>
    </row>
    <row r="5" spans="1:3" s="2" customFormat="1" x14ac:dyDescent="0.25">
      <c r="A5" s="5" t="s">
        <v>3</v>
      </c>
      <c r="B5" s="56" t="str">
        <f>'AUTOS  NOTA 322'!B4:C4</f>
        <v>JORGE EDUARDO SALAZAR, NORTESANTANDEREANA DE GAS S.A. Y ALLIANZ SEGUROS S.A.</v>
      </c>
      <c r="C5" s="56"/>
    </row>
    <row r="6" spans="1:3" s="2" customFormat="1" x14ac:dyDescent="0.25">
      <c r="A6" s="5" t="s">
        <v>4</v>
      </c>
      <c r="B6" s="56" t="str">
        <f>'AUTOS  NOTA 322'!B5:C5</f>
        <v>MIGUEL ANGEL ÑAÑEZ</v>
      </c>
      <c r="C6" s="56"/>
    </row>
    <row r="7" spans="1:3" s="2" customFormat="1" x14ac:dyDescent="0.25">
      <c r="A7" s="5" t="s">
        <v>5</v>
      </c>
      <c r="B7" s="56" t="str">
        <f>'AUTOS  NOTA 322'!B6:C6</f>
        <v>LLAMADA EN GARANTIA</v>
      </c>
      <c r="C7" s="56"/>
    </row>
    <row r="8" spans="1:3" s="2" customFormat="1" x14ac:dyDescent="0.25">
      <c r="A8" s="29" t="s">
        <v>101</v>
      </c>
      <c r="B8" s="56" t="str">
        <f>'AUTOS  NOTA 322'!B7:C8</f>
        <v>N/A (RCE DAÑOS)</v>
      </c>
      <c r="C8" s="56"/>
    </row>
    <row r="9" spans="1:3" x14ac:dyDescent="0.25">
      <c r="A9" s="20" t="s">
        <v>12</v>
      </c>
      <c r="B9" s="56"/>
      <c r="C9" s="56"/>
    </row>
    <row r="10" spans="1:3" x14ac:dyDescent="0.25">
      <c r="A10" s="20" t="s">
        <v>9</v>
      </c>
      <c r="B10" s="56" t="s">
        <v>106</v>
      </c>
      <c r="C10" s="56"/>
    </row>
    <row r="11" spans="1:3" x14ac:dyDescent="0.25">
      <c r="A11" s="20" t="s">
        <v>13</v>
      </c>
      <c r="B11" s="72">
        <v>0</v>
      </c>
      <c r="C11" s="73"/>
    </row>
    <row r="12" spans="1:3" x14ac:dyDescent="0.25">
      <c r="A12" s="20" t="s">
        <v>115</v>
      </c>
      <c r="B12" s="72">
        <v>0</v>
      </c>
      <c r="C12" s="73"/>
    </row>
    <row r="13" spans="1:3" x14ac:dyDescent="0.25">
      <c r="A13" s="20" t="s">
        <v>14</v>
      </c>
      <c r="B13" s="58"/>
      <c r="C13" s="59"/>
    </row>
    <row r="14" spans="1:3" x14ac:dyDescent="0.25">
      <c r="A14" s="20" t="s">
        <v>15</v>
      </c>
      <c r="B14" s="57"/>
      <c r="C14" s="56"/>
    </row>
    <row r="15" spans="1:3" x14ac:dyDescent="0.25">
      <c r="A15" s="20" t="s">
        <v>16</v>
      </c>
      <c r="B15" s="56"/>
      <c r="C15" s="56"/>
    </row>
    <row r="16" spans="1:3" x14ac:dyDescent="0.25">
      <c r="A16" s="20" t="s">
        <v>18</v>
      </c>
      <c r="B16" s="56"/>
      <c r="C16" s="56"/>
    </row>
    <row r="17" spans="1:3" x14ac:dyDescent="0.25">
      <c r="A17" s="76" t="s">
        <v>19</v>
      </c>
      <c r="B17" s="56"/>
      <c r="C17" s="56"/>
    </row>
    <row r="18" spans="1:3" x14ac:dyDescent="0.25">
      <c r="A18" s="77"/>
      <c r="B18" s="10" t="s">
        <v>21</v>
      </c>
      <c r="C18" s="10" t="s">
        <v>22</v>
      </c>
    </row>
    <row r="19" spans="1:3" x14ac:dyDescent="0.25">
      <c r="A19" s="77"/>
      <c r="B19" s="6" t="s">
        <v>118</v>
      </c>
      <c r="C19" s="6"/>
    </row>
    <row r="20" spans="1:3" x14ac:dyDescent="0.25">
      <c r="A20" s="77"/>
      <c r="B20" s="6"/>
      <c r="C20" s="6"/>
    </row>
    <row r="21" spans="1:3" x14ac:dyDescent="0.25">
      <c r="A21" s="78"/>
      <c r="B21" s="6"/>
      <c r="C21" s="6"/>
    </row>
    <row r="22" spans="1:3" x14ac:dyDescent="0.25">
      <c r="A22" s="20" t="s">
        <v>23</v>
      </c>
      <c r="B22" s="56"/>
      <c r="C22" s="56"/>
    </row>
    <row r="23" spans="1:3" x14ac:dyDescent="0.25">
      <c r="A23" s="20" t="s">
        <v>24</v>
      </c>
      <c r="B23" s="79"/>
      <c r="C23" s="80"/>
    </row>
    <row r="24" spans="1:3" x14ac:dyDescent="0.25">
      <c r="A24" s="20" t="s">
        <v>25</v>
      </c>
      <c r="B24" s="56"/>
      <c r="C24" s="56"/>
    </row>
    <row r="25" spans="1:3" x14ac:dyDescent="0.25">
      <c r="A25" s="20" t="s">
        <v>26</v>
      </c>
      <c r="B25" s="56"/>
      <c r="C25" s="56"/>
    </row>
    <row r="26" spans="1:3" x14ac:dyDescent="0.25">
      <c r="A26" s="20" t="s">
        <v>28</v>
      </c>
      <c r="B26" s="56"/>
      <c r="C26" s="56"/>
    </row>
    <row r="27" spans="1:3" x14ac:dyDescent="0.25">
      <c r="A27" s="19" t="s">
        <v>29</v>
      </c>
      <c r="B27" s="56"/>
      <c r="C27" s="56"/>
    </row>
    <row r="28" spans="1:3" x14ac:dyDescent="0.25">
      <c r="A28" s="81" t="s">
        <v>30</v>
      </c>
      <c r="B28" s="81"/>
      <c r="C28" s="81"/>
    </row>
    <row r="29" spans="1:3" x14ac:dyDescent="0.25">
      <c r="A29" s="74" t="s">
        <v>31</v>
      </c>
      <c r="B29" s="75"/>
      <c r="C29" s="11"/>
    </row>
    <row r="30" spans="1:3" x14ac:dyDescent="0.25">
      <c r="A30" s="74" t="s">
        <v>32</v>
      </c>
      <c r="B30" s="75"/>
      <c r="C30" s="11"/>
    </row>
    <row r="31" spans="1:3" x14ac:dyDescent="0.25">
      <c r="A31" s="74" t="s">
        <v>33</v>
      </c>
      <c r="B31" s="75"/>
      <c r="C31" s="12"/>
    </row>
    <row r="32" spans="1:3" x14ac:dyDescent="0.25">
      <c r="A32" s="74" t="s">
        <v>34</v>
      </c>
      <c r="B32" s="75"/>
      <c r="C32" s="11"/>
    </row>
    <row r="33" spans="1:3" x14ac:dyDescent="0.25">
      <c r="A33" s="74" t="s">
        <v>35</v>
      </c>
      <c r="B33" s="75"/>
      <c r="C33" s="11"/>
    </row>
    <row r="34" spans="1:3" x14ac:dyDescent="0.25">
      <c r="A34" s="74" t="s">
        <v>36</v>
      </c>
      <c r="B34" s="75"/>
      <c r="C34" s="13"/>
    </row>
    <row r="35" spans="1:3" x14ac:dyDescent="0.25">
      <c r="A35" s="70" t="s">
        <v>37</v>
      </c>
      <c r="B35" s="71"/>
      <c r="C35" s="14"/>
    </row>
    <row r="36" spans="1:3" x14ac:dyDescent="0.25">
      <c r="A36" s="70" t="s">
        <v>38</v>
      </c>
      <c r="B36" s="71"/>
      <c r="C36" s="15"/>
    </row>
    <row r="37" spans="1:3" x14ac:dyDescent="0.25">
      <c r="A37" s="82" t="s">
        <v>39</v>
      </c>
      <c r="B37" s="83"/>
      <c r="C37" s="15"/>
    </row>
    <row r="38" spans="1:3" x14ac:dyDescent="0.25">
      <c r="A38" s="84"/>
      <c r="B38" s="85"/>
      <c r="C38" s="15"/>
    </row>
    <row r="39" spans="1:3" x14ac:dyDescent="0.25">
      <c r="A39" s="86"/>
      <c r="B39" s="87"/>
      <c r="C39" s="15"/>
    </row>
    <row r="40" spans="1:3" x14ac:dyDescent="0.25">
      <c r="A40" s="88" t="s">
        <v>40</v>
      </c>
      <c r="B40" s="88"/>
      <c r="C40" s="88"/>
    </row>
    <row r="41" spans="1:3" x14ac:dyDescent="0.25">
      <c r="A41" s="17" t="s">
        <v>41</v>
      </c>
      <c r="B41" s="18"/>
      <c r="C41" s="15"/>
    </row>
    <row r="42" spans="1:3" x14ac:dyDescent="0.25">
      <c r="A42" s="70" t="s">
        <v>42</v>
      </c>
      <c r="B42" s="71"/>
      <c r="C42" s="15"/>
    </row>
    <row r="43" spans="1:3" x14ac:dyDescent="0.25">
      <c r="A43" s="70" t="s">
        <v>43</v>
      </c>
      <c r="B43" s="71"/>
      <c r="C43" s="15"/>
    </row>
    <row r="44" spans="1:3" x14ac:dyDescent="0.25">
      <c r="A44" s="17" t="s">
        <v>44</v>
      </c>
      <c r="B44" s="18"/>
      <c r="C44" s="15"/>
    </row>
    <row r="45" spans="1:3" x14ac:dyDescent="0.25">
      <c r="A45" s="17" t="s">
        <v>45</v>
      </c>
      <c r="B45" s="18"/>
      <c r="C45" s="15"/>
    </row>
    <row r="46" spans="1:3" x14ac:dyDescent="0.25">
      <c r="A46" s="70" t="s">
        <v>46</v>
      </c>
      <c r="B46" s="71"/>
      <c r="C46" s="15"/>
    </row>
    <row r="47" spans="1:3" x14ac:dyDescent="0.25">
      <c r="A47" s="17" t="s">
        <v>47</v>
      </c>
      <c r="B47" s="16"/>
      <c r="C47" s="15"/>
    </row>
    <row r="48" spans="1:3" x14ac:dyDescent="0.25">
      <c r="A48" s="70" t="s">
        <v>48</v>
      </c>
      <c r="B48" s="71"/>
      <c r="C48" s="15"/>
    </row>
    <row r="49" spans="1:3" x14ac:dyDescent="0.25">
      <c r="A49" s="70" t="s">
        <v>49</v>
      </c>
      <c r="B49" s="71"/>
      <c r="C49" s="15"/>
    </row>
    <row r="50" spans="1:3" x14ac:dyDescent="0.25">
      <c r="A50" s="70" t="s">
        <v>39</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B1" zoomScale="90" zoomScaleNormal="90" workbookViewId="0">
      <selection activeCell="B9" sqref="B9:C9"/>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109" t="s">
        <v>50</v>
      </c>
      <c r="B1" s="109"/>
      <c r="C1" s="109"/>
    </row>
    <row r="2" spans="1:9" ht="15" customHeight="1" x14ac:dyDescent="0.25">
      <c r="A2" s="33" t="s">
        <v>11</v>
      </c>
      <c r="B2" s="94" t="str">
        <f>'AUTOS NOTA 321'!B2:C2</f>
        <v>96489701 - Apl. 92641</v>
      </c>
      <c r="C2" s="95"/>
    </row>
    <row r="3" spans="1:9" x14ac:dyDescent="0.25">
      <c r="A3" s="34" t="s">
        <v>1</v>
      </c>
      <c r="B3" s="110" t="str">
        <f>'AUTOS  NOTA 322'!B2:C2</f>
        <v>73319408900220220001200</v>
      </c>
      <c r="C3" s="110"/>
    </row>
    <row r="4" spans="1:9" x14ac:dyDescent="0.25">
      <c r="A4" s="34" t="s">
        <v>2</v>
      </c>
      <c r="B4" s="110" t="str">
        <f>'AUTOS  NOTA 322'!B3:C3</f>
        <v>JUZGADO 02 MUNICIPAL PROMISCUO - GUAMO</v>
      </c>
      <c r="C4" s="110"/>
    </row>
    <row r="5" spans="1:9" x14ac:dyDescent="0.25">
      <c r="A5" s="34" t="s">
        <v>3</v>
      </c>
      <c r="B5" s="110" t="str">
        <f>'AUTOS  NOTA 322'!B4:C4</f>
        <v>JORGE EDUARDO SALAZAR, NORTESANTANDEREANA DE GAS S.A. Y ALLIANZ SEGUROS S.A.</v>
      </c>
      <c r="C5" s="110"/>
    </row>
    <row r="6" spans="1:9" ht="15" customHeight="1" x14ac:dyDescent="0.25">
      <c r="A6" s="34" t="s">
        <v>4</v>
      </c>
      <c r="B6" s="110" t="str">
        <f>'AUTOS  NOTA 322'!B5:C5</f>
        <v>MIGUEL ANGEL ÑAÑEZ</v>
      </c>
      <c r="C6" s="110"/>
    </row>
    <row r="7" spans="1:9" x14ac:dyDescent="0.25">
      <c r="A7" s="34" t="s">
        <v>5</v>
      </c>
      <c r="B7" s="110" t="str">
        <f>'AUTOS  NOTA 322'!B6:C6</f>
        <v>LLAMADA EN GARANTIA</v>
      </c>
      <c r="C7" s="110"/>
    </row>
    <row r="8" spans="1:9" x14ac:dyDescent="0.25">
      <c r="A8" s="36" t="s">
        <v>101</v>
      </c>
      <c r="B8" s="110" t="str">
        <f>'AUTOS  NOTA 322'!B7:C8</f>
        <v>N/A (RCE DAÑOS)</v>
      </c>
      <c r="C8" s="110"/>
    </row>
    <row r="9" spans="1:9" x14ac:dyDescent="0.25">
      <c r="A9" s="34" t="s">
        <v>51</v>
      </c>
      <c r="B9" s="107">
        <f>SUM(C11,C12,C14,C15,C17)</f>
        <v>97760000</v>
      </c>
      <c r="C9" s="108"/>
    </row>
    <row r="10" spans="1:9" x14ac:dyDescent="0.25">
      <c r="A10" s="111" t="s">
        <v>52</v>
      </c>
      <c r="B10" s="99" t="s">
        <v>53</v>
      </c>
      <c r="C10" s="100"/>
    </row>
    <row r="11" spans="1:9" x14ac:dyDescent="0.25">
      <c r="A11" s="111"/>
      <c r="B11" s="35" t="s">
        <v>54</v>
      </c>
      <c r="C11" s="30">
        <v>27760000</v>
      </c>
    </row>
    <row r="12" spans="1:9" x14ac:dyDescent="0.25">
      <c r="A12" s="111"/>
      <c r="B12" s="35" t="s">
        <v>55</v>
      </c>
      <c r="C12" s="30">
        <v>70000000</v>
      </c>
    </row>
    <row r="13" spans="1:9" x14ac:dyDescent="0.25">
      <c r="A13" s="111"/>
      <c r="B13" s="99"/>
      <c r="C13" s="100"/>
    </row>
    <row r="14" spans="1:9" x14ac:dyDescent="0.25">
      <c r="A14" s="111"/>
      <c r="B14" s="35" t="s">
        <v>98</v>
      </c>
      <c r="C14" s="38"/>
    </row>
    <row r="15" spans="1:9" x14ac:dyDescent="0.25">
      <c r="A15" s="111"/>
      <c r="B15" s="35" t="s">
        <v>99</v>
      </c>
      <c r="C15" s="38"/>
      <c r="E15" s="41" t="s">
        <v>57</v>
      </c>
      <c r="F15" s="42">
        <v>0.7</v>
      </c>
    </row>
    <row r="16" spans="1:9" x14ac:dyDescent="0.25">
      <c r="A16" s="111"/>
      <c r="B16" s="99" t="s">
        <v>58</v>
      </c>
      <c r="C16" s="100"/>
      <c r="E16" s="41" t="s">
        <v>59</v>
      </c>
      <c r="F16" s="43">
        <v>0.3</v>
      </c>
      <c r="I16" s="44"/>
    </row>
    <row r="17" spans="1:9" x14ac:dyDescent="0.25">
      <c r="A17" s="111"/>
      <c r="B17" s="35"/>
      <c r="C17" s="39"/>
      <c r="F17" s="45"/>
      <c r="I17" s="44"/>
    </row>
    <row r="18" spans="1:9" ht="23.25" customHeight="1" x14ac:dyDescent="0.25">
      <c r="A18" s="37" t="s">
        <v>60</v>
      </c>
      <c r="B18" s="94" t="s">
        <v>57</v>
      </c>
      <c r="C18" s="95"/>
    </row>
    <row r="19" spans="1:9" ht="30" x14ac:dyDescent="0.25">
      <c r="A19" s="34" t="s">
        <v>62</v>
      </c>
      <c r="B19" s="101" t="s">
        <v>215</v>
      </c>
      <c r="C19" s="102"/>
    </row>
    <row r="20" spans="1:9" ht="15" customHeight="1" x14ac:dyDescent="0.25">
      <c r="A20" s="46" t="s">
        <v>63</v>
      </c>
      <c r="B20" s="96">
        <f>((C22+C23+C25+C26+C30+C28+C32+C34+C29+C33)-C37-C38)*C36*C39</f>
        <v>10000000</v>
      </c>
      <c r="C20" s="96"/>
    </row>
    <row r="21" spans="1:9" x14ac:dyDescent="0.25">
      <c r="A21" s="37" t="s">
        <v>64</v>
      </c>
      <c r="B21" s="103" t="s">
        <v>53</v>
      </c>
      <c r="C21" s="104"/>
    </row>
    <row r="22" spans="1:9" x14ac:dyDescent="0.25">
      <c r="A22" s="92"/>
      <c r="B22" s="35" t="s">
        <v>54</v>
      </c>
      <c r="C22" s="30"/>
    </row>
    <row r="23" spans="1:9" x14ac:dyDescent="0.25">
      <c r="A23" s="93"/>
      <c r="B23" s="35" t="s">
        <v>55</v>
      </c>
      <c r="C23" s="30">
        <v>11700000</v>
      </c>
    </row>
    <row r="24" spans="1:9" x14ac:dyDescent="0.25">
      <c r="A24" s="93"/>
      <c r="B24" s="99" t="s">
        <v>56</v>
      </c>
      <c r="C24" s="100"/>
    </row>
    <row r="25" spans="1:9" x14ac:dyDescent="0.25">
      <c r="A25" s="93"/>
      <c r="B25" s="35" t="s">
        <v>98</v>
      </c>
      <c r="C25" s="30">
        <v>0</v>
      </c>
    </row>
    <row r="26" spans="1:9" ht="29.1" customHeight="1" x14ac:dyDescent="0.25">
      <c r="A26" s="93"/>
      <c r="B26" s="35" t="s">
        <v>100</v>
      </c>
      <c r="C26" s="30">
        <v>0</v>
      </c>
    </row>
    <row r="27" spans="1:9" x14ac:dyDescent="0.25">
      <c r="A27" s="93"/>
      <c r="B27" s="99" t="s">
        <v>121</v>
      </c>
      <c r="C27" s="100"/>
    </row>
    <row r="28" spans="1:9" x14ac:dyDescent="0.25">
      <c r="A28" s="93"/>
      <c r="B28" s="35" t="s">
        <v>213</v>
      </c>
      <c r="C28" s="30">
        <v>0</v>
      </c>
    </row>
    <row r="29" spans="1:9" x14ac:dyDescent="0.25">
      <c r="A29" s="93"/>
      <c r="B29" s="35" t="s">
        <v>54</v>
      </c>
      <c r="C29" s="30"/>
    </row>
    <row r="30" spans="1:9" x14ac:dyDescent="0.25">
      <c r="A30" s="93"/>
      <c r="B30" s="35" t="s">
        <v>55</v>
      </c>
      <c r="C30" s="30">
        <v>0</v>
      </c>
    </row>
    <row r="31" spans="1:9" x14ac:dyDescent="0.25">
      <c r="A31" s="93"/>
      <c r="B31" s="99" t="s">
        <v>122</v>
      </c>
      <c r="C31" s="100"/>
    </row>
    <row r="32" spans="1:9" x14ac:dyDescent="0.25">
      <c r="A32" s="93"/>
      <c r="B32" s="35"/>
      <c r="C32" s="30"/>
    </row>
    <row r="33" spans="1:3" x14ac:dyDescent="0.25">
      <c r="A33" s="93"/>
      <c r="B33" s="35" t="s">
        <v>54</v>
      </c>
      <c r="C33" s="30">
        <v>0</v>
      </c>
    </row>
    <row r="34" spans="1:3" x14ac:dyDescent="0.25">
      <c r="A34" s="93"/>
      <c r="B34" s="35" t="s">
        <v>55</v>
      </c>
      <c r="C34" s="30">
        <v>0</v>
      </c>
    </row>
    <row r="35" spans="1:3" x14ac:dyDescent="0.25">
      <c r="A35" s="93"/>
      <c r="B35" s="99" t="s">
        <v>114</v>
      </c>
      <c r="C35" s="100"/>
    </row>
    <row r="36" spans="1:3" x14ac:dyDescent="0.25">
      <c r="A36" s="93"/>
      <c r="B36" s="35" t="s">
        <v>125</v>
      </c>
      <c r="C36" s="31">
        <v>1</v>
      </c>
    </row>
    <row r="37" spans="1:3" x14ac:dyDescent="0.25">
      <c r="A37" s="93"/>
      <c r="B37" s="35" t="s">
        <v>115</v>
      </c>
      <c r="C37" s="32">
        <v>1700000</v>
      </c>
    </row>
    <row r="38" spans="1:3" x14ac:dyDescent="0.25">
      <c r="A38" s="93"/>
      <c r="B38" s="35" t="s">
        <v>167</v>
      </c>
      <c r="C38" s="32"/>
    </row>
    <row r="39" spans="1:3" x14ac:dyDescent="0.25">
      <c r="A39" s="93"/>
      <c r="B39" s="35" t="s">
        <v>129</v>
      </c>
      <c r="C39" s="31">
        <v>1</v>
      </c>
    </row>
    <row r="40" spans="1:3" x14ac:dyDescent="0.25">
      <c r="A40" s="47" t="s">
        <v>65</v>
      </c>
      <c r="B40" s="96">
        <f>IFERROR(B20*(VLOOKUP(B18,E15:F17,2,0)),16666)</f>
        <v>7000000</v>
      </c>
      <c r="C40" s="96"/>
    </row>
    <row r="41" spans="1:3" ht="93" customHeight="1" x14ac:dyDescent="0.25">
      <c r="A41" s="34" t="s">
        <v>123</v>
      </c>
      <c r="B41" s="97" t="s">
        <v>217</v>
      </c>
      <c r="C41" s="98"/>
    </row>
    <row r="42" spans="1:3" ht="211.5" customHeight="1" x14ac:dyDescent="0.25">
      <c r="A42" s="34" t="s">
        <v>66</v>
      </c>
      <c r="B42" s="112" t="s">
        <v>214</v>
      </c>
      <c r="C42" s="113"/>
    </row>
    <row r="45" spans="1:3" ht="26.25" x14ac:dyDescent="0.25">
      <c r="A45" s="105" t="s">
        <v>168</v>
      </c>
      <c r="B45" s="105"/>
      <c r="C45" s="105"/>
    </row>
    <row r="46" spans="1:3" x14ac:dyDescent="0.25">
      <c r="A46" s="106" t="s">
        <v>169</v>
      </c>
      <c r="B46" s="106"/>
      <c r="C46" s="106"/>
    </row>
    <row r="47" spans="1:3" x14ac:dyDescent="0.25">
      <c r="A47" s="48" t="s">
        <v>170</v>
      </c>
      <c r="B47" s="48" t="s">
        <v>171</v>
      </c>
      <c r="C47" s="49" t="s">
        <v>172</v>
      </c>
    </row>
    <row r="48" spans="1:3" ht="27" x14ac:dyDescent="0.25">
      <c r="A48" s="50" t="s">
        <v>173</v>
      </c>
      <c r="B48" s="51" t="s">
        <v>27</v>
      </c>
      <c r="C48" s="50" t="s">
        <v>174</v>
      </c>
    </row>
    <row r="49" spans="1:3" ht="40.5" x14ac:dyDescent="0.25">
      <c r="A49" s="50" t="s">
        <v>175</v>
      </c>
      <c r="B49" s="51" t="s">
        <v>27</v>
      </c>
      <c r="C49" s="50" t="s">
        <v>176</v>
      </c>
    </row>
    <row r="50" spans="1:3" ht="27" x14ac:dyDescent="0.25">
      <c r="A50" s="50" t="s">
        <v>177</v>
      </c>
      <c r="B50" s="51" t="s">
        <v>27</v>
      </c>
      <c r="C50" s="50" t="s">
        <v>178</v>
      </c>
    </row>
    <row r="51" spans="1:3" x14ac:dyDescent="0.25">
      <c r="A51" s="50" t="s">
        <v>179</v>
      </c>
      <c r="B51" s="51" t="s">
        <v>27</v>
      </c>
      <c r="C51" s="50" t="s">
        <v>180</v>
      </c>
    </row>
    <row r="52" spans="1:3" x14ac:dyDescent="0.25">
      <c r="A52" s="50" t="s">
        <v>181</v>
      </c>
      <c r="B52" s="51" t="s">
        <v>27</v>
      </c>
      <c r="C52" s="52"/>
    </row>
    <row r="53" spans="1:3" x14ac:dyDescent="0.25">
      <c r="A53" s="50" t="s">
        <v>182</v>
      </c>
      <c r="B53" s="51"/>
      <c r="C53" s="50" t="s">
        <v>183</v>
      </c>
    </row>
    <row r="54" spans="1:3" ht="27" x14ac:dyDescent="0.25">
      <c r="A54" s="50" t="s">
        <v>184</v>
      </c>
      <c r="B54" s="51" t="s">
        <v>27</v>
      </c>
      <c r="C54" s="50" t="s">
        <v>185</v>
      </c>
    </row>
    <row r="55" spans="1:3" x14ac:dyDescent="0.25">
      <c r="A55" s="50" t="s">
        <v>186</v>
      </c>
      <c r="B55" s="51" t="s">
        <v>27</v>
      </c>
      <c r="C55" s="52" t="s">
        <v>187</v>
      </c>
    </row>
    <row r="56" spans="1:3" ht="27" x14ac:dyDescent="0.25">
      <c r="A56" s="50" t="s">
        <v>188</v>
      </c>
      <c r="B56" s="51" t="s">
        <v>27</v>
      </c>
      <c r="C56" s="52" t="s">
        <v>189</v>
      </c>
    </row>
    <row r="57" spans="1:3" ht="27" x14ac:dyDescent="0.25">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9" t="s">
        <v>67</v>
      </c>
      <c r="B1" s="89"/>
      <c r="C1" s="89"/>
    </row>
    <row r="2" spans="1:3" x14ac:dyDescent="0.25">
      <c r="A2" s="20" t="s">
        <v>11</v>
      </c>
      <c r="B2" s="79" t="str">
        <f>'AUTOS NOTA 324-478'!B2:C2</f>
        <v>96489701 - Apl. 92641</v>
      </c>
      <c r="C2" s="80"/>
    </row>
    <row r="3" spans="1:3" x14ac:dyDescent="0.25">
      <c r="A3" s="5" t="s">
        <v>1</v>
      </c>
      <c r="B3" s="56" t="str">
        <f>'AUTOS  NOTA 322'!B2:C2</f>
        <v>73319408900220220001200</v>
      </c>
      <c r="C3" s="56"/>
    </row>
    <row r="4" spans="1:3" x14ac:dyDescent="0.25">
      <c r="A4" s="5" t="s">
        <v>2</v>
      </c>
      <c r="B4" s="56" t="str">
        <f>'AUTOS  NOTA 322'!B3:C3</f>
        <v>JUZGADO 02 MUNICIPAL PROMISCUO - GUAMO</v>
      </c>
      <c r="C4" s="56"/>
    </row>
    <row r="5" spans="1:3" x14ac:dyDescent="0.25">
      <c r="A5" s="5" t="s">
        <v>3</v>
      </c>
      <c r="B5" s="56" t="str">
        <f>'AUTOS  NOTA 322'!B4:C4</f>
        <v>JORGE EDUARDO SALAZAR, NORTESANTANDEREANA DE GAS S.A. Y ALLIANZ SEGUROS S.A.</v>
      </c>
      <c r="C5" s="56"/>
    </row>
    <row r="6" spans="1:3" ht="15" customHeight="1" x14ac:dyDescent="0.25">
      <c r="A6" s="5" t="s">
        <v>4</v>
      </c>
      <c r="B6" s="56" t="str">
        <f>'AUTOS  NOTA 322'!B5:C5</f>
        <v>MIGUEL ANGEL ÑAÑEZ</v>
      </c>
      <c r="C6" s="56"/>
    </row>
    <row r="7" spans="1:3" ht="15" customHeight="1" x14ac:dyDescent="0.25">
      <c r="A7" s="5" t="s">
        <v>5</v>
      </c>
      <c r="B7" s="56" t="str">
        <f>'AUTOS  NOTA 322'!B6:C6</f>
        <v>LLAMADA EN GARANTIA</v>
      </c>
      <c r="C7" s="56"/>
    </row>
    <row r="8" spans="1:3" ht="15" customHeight="1" x14ac:dyDescent="0.25">
      <c r="A8" s="29" t="s">
        <v>101</v>
      </c>
      <c r="B8" s="56" t="str">
        <f>'AUTOS  NOTA 322'!B7:C8</f>
        <v>N/A (RCE DAÑOS)</v>
      </c>
      <c r="C8" s="56"/>
    </row>
    <row r="9" spans="1:3" ht="18.95" customHeight="1" x14ac:dyDescent="0.25">
      <c r="A9" s="5" t="s">
        <v>102</v>
      </c>
      <c r="B9" s="56" t="s">
        <v>57</v>
      </c>
      <c r="C9" s="56"/>
    </row>
    <row r="10" spans="1:3" x14ac:dyDescent="0.25">
      <c r="A10" s="7" t="s">
        <v>64</v>
      </c>
      <c r="B10" s="116">
        <f>'AUTOS NOTA 324-478'!B20:C20</f>
        <v>10000000</v>
      </c>
      <c r="C10" s="116"/>
    </row>
    <row r="11" spans="1:3" x14ac:dyDescent="0.25">
      <c r="A11" s="7" t="s">
        <v>116</v>
      </c>
      <c r="B11" s="117">
        <f>'AUTOS NOTA 324-478'!B40:C40</f>
        <v>7000000</v>
      </c>
      <c r="C11" s="56"/>
    </row>
    <row r="12" spans="1:3" ht="30" x14ac:dyDescent="0.25">
      <c r="A12" s="7" t="s">
        <v>68</v>
      </c>
      <c r="B12" s="114"/>
      <c r="C12" s="115"/>
    </row>
    <row r="13" spans="1:3" ht="45" x14ac:dyDescent="0.25">
      <c r="A13" s="5" t="s">
        <v>69</v>
      </c>
      <c r="B13" s="56"/>
      <c r="C13" s="56"/>
    </row>
    <row r="14" spans="1:3" ht="45" x14ac:dyDescent="0.25">
      <c r="A14" s="5" t="s">
        <v>70</v>
      </c>
      <c r="B14" s="56"/>
      <c r="C14" s="56"/>
    </row>
    <row r="15" spans="1:3" x14ac:dyDescent="0.25">
      <c r="A15" s="5" t="s">
        <v>71</v>
      </c>
      <c r="B15" s="6"/>
      <c r="C15" s="6"/>
    </row>
    <row r="16" spans="1:3" x14ac:dyDescent="0.25">
      <c r="A16" s="7" t="s">
        <v>72</v>
      </c>
      <c r="B16" s="56"/>
      <c r="C16" s="56"/>
    </row>
    <row r="17" spans="1:3" x14ac:dyDescent="0.25">
      <c r="A17" s="6" t="s">
        <v>73</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tabSelected="1" workbookViewId="0">
      <selection activeCell="C18" sqref="C18"/>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9" t="s">
        <v>131</v>
      </c>
      <c r="B1" s="89"/>
      <c r="C1" s="89"/>
    </row>
    <row r="2" spans="1:3" x14ac:dyDescent="0.25">
      <c r="A2" s="40" t="s">
        <v>11</v>
      </c>
      <c r="B2" s="79" t="str">
        <f>'AUTOS NOTA 321'!B2:C2</f>
        <v>96489701 - Apl. 92641</v>
      </c>
      <c r="C2" s="80"/>
    </row>
    <row r="3" spans="1:3" x14ac:dyDescent="0.25">
      <c r="A3" s="5" t="s">
        <v>1</v>
      </c>
      <c r="B3" s="56" t="str">
        <f>'AUTOS  NOTA 322'!B2:C2</f>
        <v>73319408900220220001200</v>
      </c>
      <c r="C3" s="56"/>
    </row>
    <row r="4" spans="1:3" x14ac:dyDescent="0.25">
      <c r="A4" s="5" t="s">
        <v>2</v>
      </c>
      <c r="B4" s="56" t="str">
        <f>'AUTOS  NOTA 322'!B3:C3</f>
        <v>JUZGADO 02 MUNICIPAL PROMISCUO - GUAMO</v>
      </c>
      <c r="C4" s="56"/>
    </row>
    <row r="5" spans="1:3" x14ac:dyDescent="0.25">
      <c r="A5" s="5" t="s">
        <v>3</v>
      </c>
      <c r="B5" s="56" t="str">
        <f>'AUTOS  NOTA 322'!B4:C4</f>
        <v>JORGE EDUARDO SALAZAR, NORTESANTANDEREANA DE GAS S.A. Y ALLIANZ SEGUROS S.A.</v>
      </c>
      <c r="C5" s="56"/>
    </row>
    <row r="6" spans="1:3" x14ac:dyDescent="0.25">
      <c r="A6" s="5" t="s">
        <v>4</v>
      </c>
      <c r="B6" s="56" t="str">
        <f>'AUTOS  NOTA 322'!B5:C5</f>
        <v>MIGUEL ANGEL ÑAÑEZ</v>
      </c>
      <c r="C6" s="56"/>
    </row>
    <row r="7" spans="1:3" x14ac:dyDescent="0.25">
      <c r="A7" s="5" t="s">
        <v>5</v>
      </c>
      <c r="B7" s="56" t="str">
        <f>'AUTOS  NOTA 322'!B6:C6</f>
        <v>LLAMADA EN GARANTIA</v>
      </c>
      <c r="C7" s="56"/>
    </row>
    <row r="8" spans="1:3" x14ac:dyDescent="0.25">
      <c r="A8" s="5" t="s">
        <v>102</v>
      </c>
      <c r="B8" s="56" t="str">
        <f>'AUTOS NOTA 324-478'!B18:C18</f>
        <v>PROBABLE</v>
      </c>
      <c r="C8" s="56"/>
    </row>
    <row r="9" spans="1:3" x14ac:dyDescent="0.25">
      <c r="A9" s="7" t="s">
        <v>64</v>
      </c>
      <c r="B9" s="116">
        <v>37760000</v>
      </c>
      <c r="C9" s="116"/>
    </row>
    <row r="10" spans="1:3" x14ac:dyDescent="0.25">
      <c r="A10" s="5" t="s">
        <v>132</v>
      </c>
      <c r="B10" s="118">
        <v>37760000</v>
      </c>
      <c r="C10" s="119"/>
    </row>
    <row r="11" spans="1:3" ht="56.25" customHeight="1" x14ac:dyDescent="0.25">
      <c r="A11" s="5" t="s">
        <v>192</v>
      </c>
      <c r="B11" s="57" t="s">
        <v>221</v>
      </c>
      <c r="C11" s="56"/>
    </row>
    <row r="12" spans="1:3" x14ac:dyDescent="0.25">
      <c r="A12" s="5" t="s">
        <v>193</v>
      </c>
      <c r="B12" s="127">
        <v>37760000</v>
      </c>
      <c r="C12" s="127"/>
    </row>
    <row r="13" spans="1:3" x14ac:dyDescent="0.25">
      <c r="A13" s="5" t="s">
        <v>194</v>
      </c>
      <c r="B13" s="56" t="s">
        <v>219</v>
      </c>
      <c r="C13" s="56"/>
    </row>
    <row r="19" spans="4:8" x14ac:dyDescent="0.25">
      <c r="D19" t="str">
        <f t="shared" ref="D19:H22" si="0">UPPER(D17)</f>
        <v/>
      </c>
      <c r="E19" t="str">
        <f t="shared" si="0"/>
        <v/>
      </c>
      <c r="F19" t="str">
        <f t="shared" si="0"/>
        <v/>
      </c>
      <c r="G19" t="str">
        <f t="shared" si="0"/>
        <v/>
      </c>
      <c r="H19" t="str">
        <f t="shared" si="0"/>
        <v/>
      </c>
    </row>
    <row r="20" spans="4:8" x14ac:dyDescent="0.25">
      <c r="D20" t="str">
        <f t="shared" si="0"/>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UPPER(D20)</f>
        <v/>
      </c>
      <c r="E22" t="str">
        <f t="shared" si="0"/>
        <v/>
      </c>
      <c r="F22" t="str">
        <f t="shared" si="0"/>
        <v/>
      </c>
      <c r="G22" t="str">
        <f t="shared" si="0"/>
        <v/>
      </c>
      <c r="H22" t="str">
        <f t="shared" si="0"/>
        <v/>
      </c>
    </row>
    <row r="23" spans="4:8" x14ac:dyDescent="0.25">
      <c r="D23" t="str">
        <f t="shared" ref="D23:H24" si="1">UPPER(D21)</f>
        <v/>
      </c>
      <c r="E23" t="str">
        <f t="shared" si="1"/>
        <v/>
      </c>
      <c r="F23" t="str">
        <f t="shared" si="1"/>
        <v/>
      </c>
      <c r="G23" t="str">
        <f t="shared" si="1"/>
        <v/>
      </c>
      <c r="H23" t="str">
        <f t="shared" si="1"/>
        <v/>
      </c>
    </row>
    <row r="24" spans="4:8" x14ac:dyDescent="0.25">
      <c r="D24" t="str">
        <f t="shared" si="1"/>
        <v/>
      </c>
      <c r="E24" t="str">
        <f t="shared" si="1"/>
        <v/>
      </c>
      <c r="F24" t="str">
        <f t="shared" si="1"/>
        <v/>
      </c>
      <c r="G24" t="str">
        <f t="shared" si="1"/>
        <v/>
      </c>
      <c r="H24" t="str">
        <f t="shared" si="1"/>
        <v/>
      </c>
    </row>
  </sheetData>
  <mergeCells count="13">
    <mergeCell ref="B12:C12"/>
    <mergeCell ref="B13:C13"/>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0" zoomScale="85" zoomScaleNormal="85" workbookViewId="0">
      <selection activeCell="A17" sqref="A17:A33"/>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9" t="s">
        <v>133</v>
      </c>
      <c r="B1" s="89"/>
      <c r="C1" s="89"/>
    </row>
    <row r="2" spans="1:6" x14ac:dyDescent="0.25">
      <c r="A2" s="20" t="s">
        <v>11</v>
      </c>
      <c r="B2" s="79" t="str">
        <f>'AUTOS NOTA 321'!B2:C2</f>
        <v>96489701 - Apl. 92641</v>
      </c>
      <c r="C2" s="80"/>
    </row>
    <row r="3" spans="1:6" x14ac:dyDescent="0.25">
      <c r="A3" s="5" t="s">
        <v>1</v>
      </c>
      <c r="B3" s="56" t="str">
        <f>'AUTOS  NOTA 322'!B2:C2</f>
        <v>73319408900220220001200</v>
      </c>
      <c r="C3" s="56"/>
    </row>
    <row r="4" spans="1:6" x14ac:dyDescent="0.25">
      <c r="A4" s="5" t="s">
        <v>2</v>
      </c>
      <c r="B4" s="56" t="str">
        <f>'AUTOS  NOTA 322'!B3:C3</f>
        <v>JUZGADO 02 MUNICIPAL PROMISCUO - GUAMO</v>
      </c>
      <c r="C4" s="56"/>
    </row>
    <row r="5" spans="1:6" ht="15" customHeight="1" x14ac:dyDescent="0.25">
      <c r="A5" s="5" t="s">
        <v>3</v>
      </c>
      <c r="B5" s="56" t="str">
        <f>'AUTOS  NOTA 322'!B4:C4</f>
        <v>JORGE EDUARDO SALAZAR, NORTESANTANDEREANA DE GAS S.A. Y ALLIANZ SEGUROS S.A.</v>
      </c>
      <c r="C5" s="56"/>
    </row>
    <row r="6" spans="1:6" ht="15" customHeight="1" x14ac:dyDescent="0.25">
      <c r="A6" s="5" t="s">
        <v>4</v>
      </c>
      <c r="B6" s="56" t="str">
        <f>'AUTOS  NOTA 322'!B5:C5</f>
        <v>MIGUEL ANGEL ÑAÑEZ</v>
      </c>
      <c r="C6" s="56"/>
    </row>
    <row r="7" spans="1:6" x14ac:dyDescent="0.25">
      <c r="A7" s="5" t="s">
        <v>5</v>
      </c>
      <c r="B7" s="56" t="str">
        <f>'AUTOS  NOTA 322'!B6:C6</f>
        <v>LLAMADA EN GARANTIA</v>
      </c>
      <c r="C7" s="56"/>
    </row>
    <row r="8" spans="1:6" x14ac:dyDescent="0.25">
      <c r="A8" s="5" t="s">
        <v>134</v>
      </c>
      <c r="B8" s="120">
        <f>'AUTOS NOTA 324-478'!B20:C20</f>
        <v>10000000</v>
      </c>
      <c r="C8" s="120"/>
    </row>
    <row r="9" spans="1:6" x14ac:dyDescent="0.25">
      <c r="A9" s="5" t="s">
        <v>135</v>
      </c>
      <c r="B9" s="56"/>
      <c r="C9" s="56"/>
    </row>
    <row r="10" spans="1:6" ht="111" customHeight="1" x14ac:dyDescent="0.25">
      <c r="A10" s="5" t="s">
        <v>136</v>
      </c>
      <c r="B10" s="57" t="s">
        <v>220</v>
      </c>
      <c r="C10" s="56"/>
    </row>
    <row r="11" spans="1:6" ht="21" customHeight="1" x14ac:dyDescent="0.25">
      <c r="A11" s="121"/>
      <c r="B11" s="121"/>
      <c r="C11" s="121"/>
      <c r="E11" t="s">
        <v>57</v>
      </c>
      <c r="F11" s="22">
        <v>0.7</v>
      </c>
    </row>
    <row r="12" spans="1:6" hidden="1" x14ac:dyDescent="0.25">
      <c r="A12" s="122"/>
      <c r="B12" s="122"/>
      <c r="C12" s="122"/>
      <c r="E12" t="s">
        <v>59</v>
      </c>
      <c r="F12" s="23">
        <v>0.3</v>
      </c>
    </row>
    <row r="13" spans="1:6" ht="18.75" x14ac:dyDescent="0.25">
      <c r="A13" s="123" t="s">
        <v>137</v>
      </c>
      <c r="B13" s="123"/>
      <c r="C13" s="123"/>
    </row>
    <row r="14" spans="1:6" x14ac:dyDescent="0.25">
      <c r="A14" s="37" t="s">
        <v>60</v>
      </c>
      <c r="B14" s="94" t="s">
        <v>57</v>
      </c>
      <c r="C14" s="95"/>
    </row>
    <row r="15" spans="1:6" ht="45" x14ac:dyDescent="0.25">
      <c r="A15" s="21" t="s">
        <v>63</v>
      </c>
      <c r="B15" s="124">
        <f>((C17+C18+C20+C21+C25+C23+C27+C29+C24+C28)-C32)*C31*C33</f>
        <v>37760000</v>
      </c>
      <c r="C15" s="124"/>
    </row>
    <row r="16" spans="1:6" x14ac:dyDescent="0.25">
      <c r="A16" s="7" t="s">
        <v>64</v>
      </c>
      <c r="B16" s="125" t="s">
        <v>53</v>
      </c>
      <c r="C16" s="126"/>
    </row>
    <row r="17" spans="1:3" x14ac:dyDescent="0.25">
      <c r="A17" s="92"/>
      <c r="B17" s="35" t="s">
        <v>54</v>
      </c>
      <c r="C17" s="30">
        <v>27760000</v>
      </c>
    </row>
    <row r="18" spans="1:3" x14ac:dyDescent="0.25">
      <c r="A18" s="93"/>
      <c r="B18" s="35" t="s">
        <v>55</v>
      </c>
      <c r="C18" s="30">
        <v>11700000</v>
      </c>
    </row>
    <row r="19" spans="1:3" x14ac:dyDescent="0.25">
      <c r="A19" s="93"/>
      <c r="B19" s="99" t="s">
        <v>56</v>
      </c>
      <c r="C19" s="100"/>
    </row>
    <row r="20" spans="1:3" x14ac:dyDescent="0.25">
      <c r="A20" s="93"/>
      <c r="B20" s="35" t="s">
        <v>98</v>
      </c>
      <c r="C20" s="30">
        <v>0</v>
      </c>
    </row>
    <row r="21" spans="1:3" ht="30" x14ac:dyDescent="0.25">
      <c r="A21" s="93"/>
      <c r="B21" s="35" t="s">
        <v>100</v>
      </c>
      <c r="C21" s="30">
        <v>0</v>
      </c>
    </row>
    <row r="22" spans="1:3" x14ac:dyDescent="0.25">
      <c r="A22" s="93"/>
      <c r="B22" s="99" t="s">
        <v>121</v>
      </c>
      <c r="C22" s="100"/>
    </row>
    <row r="23" spans="1:3" x14ac:dyDescent="0.25">
      <c r="A23" s="93"/>
      <c r="B23" s="35" t="s">
        <v>130</v>
      </c>
      <c r="C23" s="30">
        <v>0</v>
      </c>
    </row>
    <row r="24" spans="1:3" x14ac:dyDescent="0.25">
      <c r="A24" s="93"/>
      <c r="B24" s="35" t="s">
        <v>54</v>
      </c>
      <c r="C24" s="30">
        <v>0</v>
      </c>
    </row>
    <row r="25" spans="1:3" x14ac:dyDescent="0.25">
      <c r="A25" s="93"/>
      <c r="B25" s="35" t="s">
        <v>55</v>
      </c>
      <c r="C25" s="30">
        <v>0</v>
      </c>
    </row>
    <row r="26" spans="1:3" x14ac:dyDescent="0.25">
      <c r="A26" s="93"/>
      <c r="B26" s="99" t="s">
        <v>122</v>
      </c>
      <c r="C26" s="100"/>
    </row>
    <row r="27" spans="1:3" x14ac:dyDescent="0.25">
      <c r="A27" s="93"/>
      <c r="B27" s="35"/>
      <c r="C27" s="30"/>
    </row>
    <row r="28" spans="1:3" x14ac:dyDescent="0.25">
      <c r="A28" s="93"/>
      <c r="B28" s="35" t="s">
        <v>54</v>
      </c>
      <c r="C28" s="30">
        <v>0</v>
      </c>
    </row>
    <row r="29" spans="1:3" x14ac:dyDescent="0.25">
      <c r="A29" s="93"/>
      <c r="B29" s="35" t="s">
        <v>55</v>
      </c>
      <c r="C29" s="30">
        <v>0</v>
      </c>
    </row>
    <row r="30" spans="1:3" x14ac:dyDescent="0.25">
      <c r="A30" s="93"/>
      <c r="B30" s="99" t="s">
        <v>114</v>
      </c>
      <c r="C30" s="100"/>
    </row>
    <row r="31" spans="1:3" x14ac:dyDescent="0.25">
      <c r="A31" s="93"/>
      <c r="B31" s="35" t="s">
        <v>125</v>
      </c>
      <c r="C31" s="31">
        <v>1</v>
      </c>
    </row>
    <row r="32" spans="1:3" x14ac:dyDescent="0.25">
      <c r="A32" s="93"/>
      <c r="B32" s="35" t="s">
        <v>115</v>
      </c>
      <c r="C32" s="32">
        <v>1700000</v>
      </c>
    </row>
    <row r="33" spans="1:3" x14ac:dyDescent="0.25">
      <c r="A33" s="93"/>
      <c r="B33" s="35" t="s">
        <v>129</v>
      </c>
      <c r="C33" s="31">
        <v>1</v>
      </c>
    </row>
    <row r="34" spans="1:3" x14ac:dyDescent="0.25">
      <c r="A34" s="24" t="s">
        <v>65</v>
      </c>
      <c r="B34" s="96">
        <f>IFERROR(B15*(VLOOKUP(B14,E11:F13,2,0)),16666)</f>
        <v>26432000</v>
      </c>
      <c r="C34" s="96"/>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2025-09-04T20:28:17Z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