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71D6D0B8-59F6-4FBD-A9DB-DBE35D2FEC3E}"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8" l="1"/>
  <c r="B20" i="8"/>
  <c r="B40" i="8" s="1"/>
  <c r="B15" i="12"/>
  <c r="B34" i="12" s="1"/>
  <c r="B8" i="12"/>
  <c r="B7" i="12"/>
  <c r="B6" i="12"/>
  <c r="B5" i="12"/>
  <c r="B4" i="12"/>
  <c r="B3" i="12"/>
  <c r="B2" i="12"/>
  <c r="F22" i="11"/>
  <c r="F24" i="11"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4" i="8"/>
  <c r="B3" i="8"/>
  <c r="B8" i="7"/>
  <c r="B4" i="7" l="1"/>
  <c r="B5" i="7"/>
  <c r="B6" i="7"/>
  <c r="B7" i="7"/>
  <c r="B3" i="7"/>
  <c r="B9" i="8"/>
  <c r="B11" i="9" l="1"/>
</calcChain>
</file>

<file path=xl/sharedStrings.xml><?xml version="1.0" encoding="utf-8"?>
<sst xmlns="http://schemas.openxmlformats.org/spreadsheetml/2006/main" count="329" uniqueCount="228">
  <si>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</si>
  <si>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</si>
  <si>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</si>
  <si>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</si>
  <si>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</si>
  <si>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</si>
  <si>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</si>
  <si>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</si>
  <si>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</si>
  <si>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</si>
  <si>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</si>
  <si>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</si>
  <si>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</si>
  <si>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</si>
  <si>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</si>
  <si>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</si>
  <si>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</si>
  <si>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</si>
  <si>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</si>
  <si>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</si>
  <si>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</si>
  <si>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</si>
  <si>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</si>
  <si>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</si>
  <si>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</si>
  <si>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</si>
  <si>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</si>
  <si>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</si>
  <si>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</si>
  <si>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</si>
  <si>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</si>
  <si>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</si>
  <si>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</si>
  <si>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</si>
  <si>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</si>
  <si>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</si>
  <si>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</si>
  <si>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</si>
  <si>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</si>
  <si>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</si>
  <si>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</si>
  <si>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</si>
  <si>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</si>
  <si>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</si>
  <si>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</si>
  <si>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</si>
  <si>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</si>
  <si>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</si>
  <si>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</si>
  <si>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</si>
  <si>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</si>
  <si>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</si>
  <si>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</si>
  <si>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</si>
  <si>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</si>
  <si>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</si>
  <si>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</si>
  <si>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</si>
  <si>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</si>
  <si>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</si>
  <si>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</si>
  <si>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</si>
  <si>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</si>
  <si>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</si>
  <si>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</si>
  <si>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</si>
  <si>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</si>
  <si>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</si>
  <si>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</si>
  <si>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</si>
  <si>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</si>
  <si>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</si>
  <si>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</si>
  <si>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</si>
  <si>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</si>
  <si>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</si>
  <si>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</si>
  <si>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</si>
  <si>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</si>
  <si>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</si>
  <si>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</si>
  <si>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</si>
  <si>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</si>
  <si>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</si>
  <si>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</si>
  <si>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</si>
  <si>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</si>
  <si>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</si>
  <si>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</si>
  <si>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</si>
  <si>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</si>
  <si>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</si>
  <si>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</si>
  <si>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</si>
  <si>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</si>
  <si>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</si>
  <si>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</si>
  <si>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</si>
  <si>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</si>
  <si>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</si>
  <si>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</si>
  <si>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</si>
  <si>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</si>
  <si>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</si>
  <si>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</si>
  <si>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</si>
  <si>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</si>
  <si>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</si>
  <si>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</si>
  <si>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</si>
  <si>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</si>
  <si>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</si>
  <si>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</si>
  <si>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</si>
  <si>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</si>
  <si>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</si>
  <si>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</si>
  <si>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</si>
  <si>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</si>
  <si>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</si>
  <si>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</si>
  <si>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</si>
  <si>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</si>
  <si>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</si>
  <si>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</si>
  <si>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</si>
  <si>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</si>
  <si>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</si>
  <si>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</si>
  <si>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</si>
  <si>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</si>
  <si>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</si>
  <si>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</si>
  <si>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</si>
  <si>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</si>
  <si>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</si>
  <si>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</si>
  <si>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</si>
  <si>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</si>
  <si>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</si>
  <si>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</si>
  <si>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</si>
  <si>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</si>
  <si>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</si>
  <si>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</si>
  <si>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</si>
  <si>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</si>
  <si>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</si>
  <si>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</si>
  <si>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</si>
  <si>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</si>
  <si>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</si>
  <si>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</si>
  <si>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</si>
  <si>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</si>
  <si>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</si>
  <si>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</si>
  <si>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</si>
  <si>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</si>
  <si>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</si>
  <si>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</si>
  <si>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</si>
  <si>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</si>
  <si>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</si>
  <si>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</si>
  <si>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</si>
  <si>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</si>
  <si>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</si>
  <si>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</si>
  <si>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</si>
  <si>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</si>
  <si>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</si>
  <si>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</si>
  <si>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</si>
  <si>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</si>
  <si>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</si>
  <si>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</si>
  <si>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</si>
  <si>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</si>
  <si>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</si>
  <si>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</si>
  <si>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</si>
  <si>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</si>
  <si>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</si>
  <si>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</si>
  <si>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</si>
  <si>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</si>
  <si>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</si>
  <si>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</si>
  <si>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</si>
  <si>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</si>
  <si>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</si>
  <si>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</si>
  <si>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</si>
  <si>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</si>
  <si>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</si>
  <si>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86568318900120240005900</t>
  </si>
  <si>
    <t>JUZGADO PRIMERO PROMISCUO DEL CIRCUITO DE PUERTO ASIS - PUTUMAYO</t>
  </si>
  <si>
    <t>1. Rigoberto López Cancimance C.C. 18.157.720
2. Edgar Augusto Contreras Delgado C.C.C 80.206.884
3. Allianz Seguros S.A. Nit. 860.026.182-5</t>
  </si>
  <si>
    <t>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t>
  </si>
  <si>
    <t xml:space="preserve">1. Jeremias Guerrero López 
2. Porfirio Gabriel Figueroa 
3. Rolando Daniel Guerrero Narváez </t>
  </si>
  <si>
    <t>1. 18.186.761
2. 87.302.746
3. 87.573.535</t>
  </si>
  <si>
    <t>1. Vereda las Bocanas del municipio de Puerto Asis - Putumayo
2. Vereda La Argentina del municipio de Puerto Asís - Putumayo
3. Vereda Cartagena del municipio de Puerto Asís - Putumayo</t>
  </si>
  <si>
    <t>1. 3108456923
2. 3209057610
3. 3212525158</t>
  </si>
  <si>
    <t>1. jere@gmail.com
2. gabrielfigue.1977@gmail.com
3. vivianaguerrero861@gmail.com</t>
  </si>
  <si>
    <t>1. Sin información
2. Unión libre
3. Unión libre</t>
  </si>
  <si>
    <t>no aplica</t>
  </si>
  <si>
    <t>14 de agosto de 2019</t>
  </si>
  <si>
    <t>18 de septiembre de 2023</t>
  </si>
  <si>
    <t>31 de octubre de 2023</t>
  </si>
  <si>
    <t>IMR-059</t>
  </si>
  <si>
    <t>El día 14 de agosto de 2019, los señores Jeremías Guerrero López, Porfirio Gabriel Figueroa y Rolando Daniel Guerrero se transportaban con 24 pasajeros mas en el vehiculo de placas SMT-020 para realizar labores en una obra de la empresa BPG INC. Sucursal Nueva Granada. Al transportarse sobre la ruta 45 del corregimiento de Santana de la vereda Santa Helena del departamento del Putumayo, fueron impactados por el vehiculo automotor de placas IMR-059 de propiedad de Edgar Augusto Contreras delgado y conducido por Rigoberto Lopez Cancimance, ante la invasión de carril en el sentido contrario al de su circulación vial. Conforme al informe policía de accidente de tránsito, este se produjo por el vehiculo de placas IMR-059 quien invadió el carril contrario a consecuencia de un micro sueño. 
A raíz del hecho los señores Jeremías Guerrero López, Porfirio Gabriel Figueroa y Rolando Daniel Guerrero sufrieron multiples lesiones, las cuales llevaron a que fuesen calificados con una perdida de capacidad laboral del 24,8%, 15.5% y 11% respectivamente.
A consecuencia del accidente, los señores Jeremías Guerrero López, Porfirio Gabriel Figueroa y Rolando Daniel Guerrero no volvieron a ser contratados en la empresa, desvinculándolos definitivamente y sin que a la echa cuenten con una actividad laboral.</t>
  </si>
  <si>
    <t>1. 19 de agosto de 1976
2. 08 de junio de 1977
3. 23 de agosto de 1977</t>
  </si>
  <si>
    <t>1. 42 años
2. 42 años
3. 41 años</t>
  </si>
  <si>
    <t>sin información</t>
  </si>
  <si>
    <t>1. $1.695.000
2. $1.695.000
3. $1.695.000</t>
  </si>
  <si>
    <t>Edgar Augusto Contreras Delgado</t>
  </si>
  <si>
    <t>21 de febrero de 2025</t>
  </si>
  <si>
    <t>20 de febrero de 2025</t>
  </si>
  <si>
    <t>25 de marzo de 2025</t>
  </si>
  <si>
    <t>83856731-214741</t>
  </si>
  <si>
    <t>21858182/0</t>
  </si>
  <si>
    <t xml:space="preserve"> 01/12/2018 hasta las 24:00 horas del 30/11/2019.</t>
  </si>
  <si>
    <t>EN AUD PREJUDICIAL, SE PRESENTARON CON OTROS LESIONADOS, VERIFICAR BIEN LOS CORREOS CARGADOS CON NOTA 405</t>
  </si>
  <si>
    <t>X</t>
  </si>
  <si>
    <t xml:space="preserve">EXCEPCIONES DE FONDO FRENTE A LA DEMANDA
1.	INEXISTENCIA DE RESPONSABILIDAD A CARGO DE LOS DEMANDADOS POR LA FALTA DE ACREDITACIÓN DEL NEXO CAUSAL
2.	ANULACIÓN DE LA PRESUNCIÓN DE CULPA COMO CONSECUENCIA DE LA CONCURRENCIA DE ACTIVIDADES PELIGROSAS
3.	FALTA DE LEGITIMACIÓN EN LA CAUSA DE LAS SEÑORAS MERCEDES CHACALÁN Y CLELIA YOCURO PAYAGUAJE 
4.	IMPROCEDENCIA DEL RECONOCIMIENTO DEL LUCRO CESANTE
5.	TASACIÓN EXORBITANTE DEL DAÑO MORAL
6.	IMPROCEDENCIA DEL RECONOCIMIENTO DEL DAÑO A LA SALUD
7.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021858182/0
3.	PRESCRIPCIÓN ORDINARIA DE LA ACCIÓN DERIVADA DEL CONTRATO DE SEGURO.
4.	CARÁCTER MERAMENTE INDEMNIZATORIO DE LOS CONTRATOS DE SEGURO
5.	EN CUALQUIER CASO, DE NINGUNA FORMA SE PODRÁ EXCEDER EL LÍMITE DEL VALOR ASEGURADO.
6.	DISPONIBILIDAD DEL VALOR ASEGURADO 
7.	IMPROCEDENCIA DEL COBRO DE INTERESES MORATORIOS.
8.	GENÉRICA O INNOMINADA </t>
  </si>
  <si>
    <t>La contingencia se califica como PROBABLE, por cuanto, se encuentra acreditada la responsabilidad del asegurado en el hecho de tránsito que se estudia.
Lo primero que debe tomarse en consideración, es que la Póliza Auto Liviano Livianos Servicio Particular No. 021858182/0, cuyo asegurado es Edgar Augusto Contreras Delgado, presta cobertura material y temporal, de conformidad con los hechos y pretensiones expuestas en el líbelo de la demanda. Frente a la cobertura temporal, debe señalarse que el accidente de tránsito ocurrió el 14 de agosto de 2019, es decir, dentro del periodo de vigencia de la póliza, comprendida entre el 30 de noviembre de 2015 hasta el 30 de noviembre de 2016 con renovaciones anuales hasta el 30 de noviembre de 2019.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Pese a que no se estableció en el Informe Policial de Accidente de Tránsito una hipótesis del hecho para ninguno de los vehículos involucrados, se advierte que, obra en el plenario un informe ejecutivo de policía judicial que contiene una manifestación del conductor del vehículo asegurado de placas IMR-059 en donde refiere que se sintió agotado y le dio un microsueño, que no recuerda nada del accidente y qué cuando reaccionó ya había ocurrido el hecho, esta afirmación posiblemente será ratificada mediante inerrogatorio de parte. Lo anterior se complementa con los antecedentes remitidos por la compañía en donde se observa un acuerdo económico con dos de los pasajeros que se transportaban en el vehículo de transporte de pasajeros en donde también se encontraban los demandantes Jeremías Guerrero, Porfirio Figueroa y Rolando Guerrero, lo que se suma a las indicaciones dadas por la compañía acerca de los pagos que se han realizado con cargo a la Póliza No. 021858182/0 y que ascienden a $559.000.000. Por lo anterior y atendiendo a que no obran elementos que puedan desestimar las imputaciones de responsabilidad que se consignan en la demanda la contingencia se califica como probable.
Lo anterior, sin perjuicio del carácter contingente del proceso.</t>
  </si>
  <si>
    <t>Como liquidación objetiva de perjuicios se llegó a la suma de $326.567.352 con base en los siguientes argumentos fácticos y jurídicos: 
1.	Lucro Cesante: Se tomó como lucro cesante la suma $154.567.352, conforme se expone a continuación:
-	Para Jeremías Guerrero López: No se estima suma alguna por este concepto. 
Lo anterior atendiendo a que obra en el expediente un certificado laboral del contrato de obra o labor No. 639 que contiene la renuncia voluntaria del demandante con fecha del 02 de diciembre de 2019. En tal sentido la relación contractual con el empleador finalizó de manera voluntaria y en todo caso El hecho de que hubiese continuado laborando por 4 meses más después de la ocurrencia del accidente, da cuenta que el mismo podía ejercer actividades laborales normales. 
-	Para Porfirio Gabriel Figueroa: Se tasa este perjuicio en la suma de $90.203.413. 
Lucro cesante consolidado: Se reconocerá como lucro cesante consolidado la suma de $27.929.031, en aplicación a la fórmula establecida por las altas Cortes, en donde se actualizó inicialmente el salario percibido de $1.695.000 y que a la fecha corresponde a $2.281.104. Dicha suma se multiplicó por los meses transcurridos entre la ocurrencia del hecho y la elaboración del presente informe (67 meses), lo que arroja un resultado de $180.187.303, el cual se multiplicó por la PCL del 15,5% y deja un saldo total por concepto de lucro cesante consolidado de $27.929.031. 
Lucro cesante futuro: Se reconocerá como lucro cesante futuro la suma de $62.274.382, en aplicación a la fórmula establecida por las altas Cortes, en donde se tuvieron en cuenta las sumas descritas para el cálculo del lucro cesante consolidado, en suma, de la expectativa de vida de la víctima que corresponde a 39 años (468 meses) de conformidad con lo establecido en la resolución 1555 de 2010, pues contaba con 42 años de edad para la fecha de ocurrencia del accidente. Así pues, se deberán restar los meses ya reconocidos por concepto de lucro cesante consolidado (67), para un total de 401 meses. Es así que se obtiene la suma de $401.770.209 la cual se multiplica por la PCL del 15,5% y deja un saldo total por concepto de lucro cesante futuro de $62.274.382.
-	Para Rolando Daniel Guerrero: Se tasa este perjuicio en la suma de $64.363.939
Lucro cesante consolidado: Se reconocerá como lucro cesante consolidado la suma de $19.820.421, en aplicación a la fórmula establecida por las altas Cortes, en donde se actualizó inicialmente el salario percibido de $1.695.000 y que a la fecha corresponde a $2.281.104. Dicha suma se multiplicó por los meses transcurridos entre la ocurrencia del hecho y la elaboración del presente informe (67 meses), lo que arroja un resultado de $180.187.303, el cual se multiplicó por la PCL del 11% y deja un saldo total por concepto de lucro cesante consolidado de $19.820.603. 
Lucro cesante futuro: Se reconocerá como lucro cesante futuro la suma de $62.274.382, en aplicación a la fórmula establecida por las altas Cortes, en donde se tuvieron en cuenta las sumas descritas para el cálculo del lucro cesante consolidado, en suma, de la expectativa de vida de la víctima que corresponde a 39,9 años (478,8 meses) de conformidad con lo establecido en la resolución 1555 de 2010, pues contaba con 41 años de edad para la fecha de ocurrencia del accidente. Así pues, se deberán restar los meses ya reconocidos por concepto de lucro cesante consolidado (67), para un total de 411 meses. Es así que se obtiene la suma de $404.939.421 la cual se multiplica por la PCL del 11% y deja un saldo total por concepto de lucro cesante futuro de $44.543.336.
2.	Daño Moral: Se tomó como daño moral la suma de $120.000.000, conforme se expone a continuación:
-	Para Jeremías Guerrero López y su grupo familiar: Se reconocerá por concepto de daño moral la suma de $18.000.000 para la víctima directa y $18.000.000 para su hijo Jeyson Danilo Guerrero Yela.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Así pues, aplicando este antecedente en el caso concreto, se ha incrementado sustancialmente el valor de indemnización atendiendo la calificación de pérdida de capacidad laboral del 24,8% que tiene como origen el accidente de tránsito en donde se vio involucrado el demandante Jeremías Guerrero. Dicha suma se mantiene intacta para las relaciones paternofiliales de primer grado (su hijo) para un total de $36.000.000.
-	Para Porfirio Gabriel Figueroa y su grupo familiar: Se reconocerá por concepto de daño moral la suma de $12.000.000 para la víctima directa, $12.000.000 para su compañera permanente la señora Mercedes Chacalan, $12.000.000 para su hijo Óscar Andrés Figueroa Chalacan y $12.000.000 para su hijo Luis Miguel Figueroa Chalacan.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Así pues, aplicando este antecedente en el caso concreto, se ha disminuido sustancialmente el valor de indemnización atendiendo la calificación de pérdida de capacidad laboral del 15,5% que tiene como origen el accidente de tránsito en donde se vio involucrado el demandante Porfirio Gabriel Figueroa. Dicha suma se mantiene intacta para las relaciones paternofiliales de primer grado (sus hijos) para un total de $48.000.000. 
-	Para Rolando Daniel Guerrero y su grupo familiar: Se reconocerá por concepto de daño moral la suma de $9.000.000 para la víctima directa, $9.000.000 para su compañera permanente la señora Clelia Yocuro Payaguaje, $9.000.000 para su hija Jessica Viviana Guerrero Yocuro y $9.000.000 para su hijo Yesid Orlando Guerrero Yocuro.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Así pues, aplicando este antecedente en el caso concreto, se ha disminuido sustancialmente el valor de indemnización atendiendo la calificación de pérdida de capacidad laboral del 11% que tiene como origen el accidente de tránsito en donde se vio involucrado el demandante Rolando Daniel Guerrero. Dicha suma se mantiene intacta para las relaciones paternofiliales de primer grado (sus hijos) para un total de $36.000.000.
3.	Daño a la Salud, que en virtud del principio iura novit curia podría ser interpretado por el juez como daño a la vida de relación: Se toma la suma de $52.000.000, conforme se expone a continuación:
-	Para Jeremías Guerrero López: Se tomó como daño a la vida en relación la suma de $24.000.000, teniendo en cuenta que el señor Guerrero López sufrió múltiples lesiones en el hecho de tránsito, contando con un dictamen de pérdida de capacidad laboral del 24,8% que, si bien fue emitido por un médico laboral y será objeto de contradicción, tiene como sustento el evento de tránsito ocurrido el 14 de agosto de 2019, lo que se suma al contenido de su historia clínica, la cual permite evidenciar la multiplicidad de lesiones padecidas.  Lo anterior, en atención al citado criterio jurisprudencial de la Corte Suprema de Justicia en Sentencia del 06/05/2016, SC5885-2016, en donde se reconoció una indemnización para la víctima directa por daño a la vida de relación de $20.000.000 y quien fue calificada con un 20.65% de PCL ante la deformidad física y permanente presentada como consecuencia de un hecho de tránsito. Así pues, aplicando este antecedente en el caso concreto, se ha incrementado sustancialmente el valor de indemnización atendiendo la calificación de pérdida de capacidad laboral del demandante Jeremías Guerrero.
-	Para Porfirio Gabriel Figueroa: Se tomó como daño a la vida en relación la suma de $16.000.000, teniendo en cuenta que el señor Guerrero López sufrió múltiples lesiones en el hecho de tránsito, contando con un dictamen de pérdida de capacidad laboral del 15,5% que, si bien fue emitido por un médico laboral y será objeto de contradicción, tiene como sustento el evento de tránsito ocurrido el 14 de agosto de 2019, lo que se suma al contenido de su historia clínica, la cual permite evidenciar la multiplicidad de lesiones padecidas.  Lo anterior, en atención al citado criterio jurisprudencial de la Corte Suprema de Justicia en Sentencia del 06/05/2016, SC5885-2016, en donde se reconoció una indemnización para la víctima directa por daño a la vida de relación de $20.000.000 y quien fue calificada con un 20.65% de PCL ante la deformidad física y permanente presentada como consecuencia de un hecho de tránsito. Así pues, aplicando este antecedente en el caso concreto, se ha reducido sustancialmente el valor de indemnización atendiendo la calificación de pérdida de capacidad laboral del demandante Porfirio Gabriel Figueroa.
-	Para Rolando Daniel Guerrero: Se tomó como daño a la vida en relación la suma de $12.000.000, teniendo en cuenta que el señor Guerrero López sufrió múltiples lesiones en el hecho de tránsito, contando con un dictamen de pérdida de capacidad laboral del 11% que, si bien fue emitido por un médico laboral y será objeto de contradicción, tiene como sustento el evento de tránsito ocurrido el 14 de agosto de 2019, lo que se suma al contenido de su historia clínica, la cual permite evidenciar la multiplicidad de lesiones padecidas.  Lo anterior, en atención al citado criterio jurisprudencial de la Corte Suprema de Justicia en Sentencia del 06/05/2016, SC5885-2016, en donde se reconoció una indemnización para la víctima directa por daño a la vida de relación de $20.000.000 y quien fue calificada con un 20.65% de PCL ante la deformidad física y permanente presentada como consecuencia de un hecho de tránsito. Así pues, aplicando este antecedente en el caso concreto, se ha reducido sustancialmente el valor de indemnización atendiendo la calificación de pérdida de capacidad laboral del demandante Rolando Daniel Guerrero.
4.	Deducible: La Póliza Auto Liviano Livianos Servicio Particular No. 021858182/0 no contempla deducible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</si>
</sst>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85" zoomScaleNormal="85" workbookViewId="0">
      <selection activeCell="B35" sqref="B35"/>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5" t="s">
        <v>0</v>
      </c>
      <c r="B1" s="55"/>
      <c r="C1" s="55"/>
    </row>
    <row r="2" spans="1:3" x14ac:dyDescent="0.3">
      <c r="A2" s="5" t="s">
        <v>163</v>
      </c>
      <c r="B2" s="62" t="s">
        <v>196</v>
      </c>
      <c r="C2" s="63"/>
    </row>
    <row r="3" spans="1:3" x14ac:dyDescent="0.3">
      <c r="A3" s="5" t="s">
        <v>126</v>
      </c>
      <c r="B3" s="58" t="s">
        <v>197</v>
      </c>
      <c r="C3" s="59"/>
    </row>
    <row r="4" spans="1:3" x14ac:dyDescent="0.3">
      <c r="A4" s="5" t="s">
        <v>142</v>
      </c>
      <c r="B4" s="64" t="s">
        <v>198</v>
      </c>
      <c r="C4" s="59"/>
    </row>
    <row r="5" spans="1:3" ht="31.5" customHeight="1" x14ac:dyDescent="0.3">
      <c r="A5" s="5" t="s">
        <v>143</v>
      </c>
      <c r="B5" s="64" t="s">
        <v>199</v>
      </c>
      <c r="C5" s="59"/>
    </row>
    <row r="6" spans="1:3" x14ac:dyDescent="0.3">
      <c r="A6" s="5" t="s">
        <v>144</v>
      </c>
      <c r="B6" s="56" t="s">
        <v>104</v>
      </c>
      <c r="C6" s="56"/>
    </row>
    <row r="7" spans="1:3" x14ac:dyDescent="0.3">
      <c r="A7" s="25" t="s">
        <v>145</v>
      </c>
      <c r="B7" s="58" t="s">
        <v>127</v>
      </c>
      <c r="C7" s="59"/>
    </row>
    <row r="8" spans="1:3" ht="23.1" customHeight="1" x14ac:dyDescent="0.3">
      <c r="A8" s="26" t="s">
        <v>146</v>
      </c>
      <c r="B8" s="57" t="s">
        <v>200</v>
      </c>
      <c r="C8" s="56"/>
    </row>
    <row r="9" spans="1:3" x14ac:dyDescent="0.3">
      <c r="A9" s="26" t="s">
        <v>147</v>
      </c>
      <c r="B9" s="57" t="s">
        <v>201</v>
      </c>
      <c r="C9" s="56"/>
    </row>
    <row r="10" spans="1:3" x14ac:dyDescent="0.3">
      <c r="A10" s="26" t="s">
        <v>148</v>
      </c>
      <c r="B10" s="57" t="s">
        <v>202</v>
      </c>
      <c r="C10" s="57"/>
    </row>
    <row r="11" spans="1:3" ht="30" customHeight="1" x14ac:dyDescent="0.3">
      <c r="A11" s="27" t="s">
        <v>149</v>
      </c>
      <c r="B11" s="57" t="s">
        <v>203</v>
      </c>
      <c r="C11" s="57"/>
    </row>
    <row r="12" spans="1:3" ht="30" customHeight="1" x14ac:dyDescent="0.3">
      <c r="A12" s="5" t="s">
        <v>150</v>
      </c>
      <c r="B12" s="72" t="s">
        <v>204</v>
      </c>
      <c r="C12" s="57"/>
    </row>
    <row r="13" spans="1:3" x14ac:dyDescent="0.3">
      <c r="A13" s="5" t="s">
        <v>151</v>
      </c>
      <c r="B13" s="57" t="s">
        <v>205</v>
      </c>
      <c r="C13" s="56"/>
    </row>
    <row r="14" spans="1:3" x14ac:dyDescent="0.3">
      <c r="A14" s="5" t="s">
        <v>152</v>
      </c>
      <c r="B14" s="73" t="s">
        <v>212</v>
      </c>
      <c r="C14" s="56"/>
    </row>
    <row r="15" spans="1:3" x14ac:dyDescent="0.3">
      <c r="A15" s="5" t="s">
        <v>153</v>
      </c>
      <c r="B15" s="57" t="s">
        <v>213</v>
      </c>
      <c r="C15" s="56"/>
    </row>
    <row r="16" spans="1:3" x14ac:dyDescent="0.3">
      <c r="A16" s="5" t="s">
        <v>154</v>
      </c>
      <c r="B16" s="56" t="s">
        <v>206</v>
      </c>
      <c r="C16" s="56"/>
    </row>
    <row r="17" spans="1:3" ht="15" customHeight="1" x14ac:dyDescent="0.3">
      <c r="A17" s="5" t="s">
        <v>155</v>
      </c>
      <c r="B17" s="57" t="s">
        <v>7</v>
      </c>
      <c r="C17" s="57"/>
    </row>
    <row r="18" spans="1:3" x14ac:dyDescent="0.3">
      <c r="A18" s="5" t="s">
        <v>156</v>
      </c>
      <c r="B18" s="57" t="s">
        <v>214</v>
      </c>
      <c r="C18" s="57"/>
    </row>
    <row r="19" spans="1:3" ht="18.75" customHeight="1" x14ac:dyDescent="0.3">
      <c r="A19" s="5" t="s">
        <v>157</v>
      </c>
      <c r="B19" s="60" t="s">
        <v>215</v>
      </c>
      <c r="C19" s="61"/>
    </row>
    <row r="20" spans="1:3" x14ac:dyDescent="0.3">
      <c r="A20" s="5" t="s">
        <v>158</v>
      </c>
      <c r="B20" s="56">
        <v>24</v>
      </c>
      <c r="C20" s="56"/>
    </row>
    <row r="21" spans="1:3" ht="17.25" customHeight="1" x14ac:dyDescent="0.3">
      <c r="A21" s="5" t="s">
        <v>159</v>
      </c>
      <c r="B21" s="57" t="s">
        <v>93</v>
      </c>
      <c r="C21" s="57"/>
    </row>
    <row r="22" spans="1:3" x14ac:dyDescent="0.3">
      <c r="A22" s="26" t="s">
        <v>160</v>
      </c>
      <c r="B22" s="70" t="s">
        <v>207</v>
      </c>
      <c r="C22" s="70"/>
    </row>
    <row r="23" spans="1:3" x14ac:dyDescent="0.3">
      <c r="A23" s="26" t="s">
        <v>161</v>
      </c>
      <c r="B23" s="71" t="s">
        <v>208</v>
      </c>
      <c r="C23" s="70"/>
    </row>
    <row r="24" spans="1:3" x14ac:dyDescent="0.3">
      <c r="A24" s="26" t="s">
        <v>162</v>
      </c>
      <c r="B24" s="71" t="s">
        <v>209</v>
      </c>
      <c r="C24" s="70"/>
    </row>
    <row r="25" spans="1:3" x14ac:dyDescent="0.3">
      <c r="A25" s="65" t="s">
        <v>120</v>
      </c>
      <c r="B25" s="70" t="s">
        <v>211</v>
      </c>
      <c r="C25" s="54"/>
    </row>
    <row r="26" spans="1:3" x14ac:dyDescent="0.3">
      <c r="A26" s="65"/>
      <c r="B26" s="54"/>
      <c r="C26" s="54"/>
    </row>
    <row r="27" spans="1:3" ht="100.5" customHeight="1" x14ac:dyDescent="0.3">
      <c r="A27" s="65"/>
      <c r="B27" s="54"/>
      <c r="C27" s="54"/>
    </row>
    <row r="28" spans="1:3" x14ac:dyDescent="0.3">
      <c r="A28" s="26" t="s">
        <v>164</v>
      </c>
      <c r="B28" s="54" t="s">
        <v>216</v>
      </c>
      <c r="C28" s="54"/>
    </row>
    <row r="29" spans="1:3" x14ac:dyDescent="0.3">
      <c r="A29" s="26" t="s">
        <v>165</v>
      </c>
      <c r="B29" s="67">
        <v>80206884</v>
      </c>
      <c r="C29" s="54"/>
    </row>
    <row r="30" spans="1:3" x14ac:dyDescent="0.3">
      <c r="A30" s="26" t="s">
        <v>166</v>
      </c>
      <c r="B30" s="54" t="s">
        <v>210</v>
      </c>
      <c r="C30" s="54"/>
    </row>
    <row r="31" spans="1:3" x14ac:dyDescent="0.3">
      <c r="A31" s="26" t="s">
        <v>167</v>
      </c>
      <c r="B31" s="54">
        <v>21858182</v>
      </c>
      <c r="C31" s="54"/>
    </row>
    <row r="32" spans="1:3" x14ac:dyDescent="0.3">
      <c r="A32" s="26" t="s">
        <v>168</v>
      </c>
      <c r="B32" s="68" t="s">
        <v>217</v>
      </c>
      <c r="C32" s="69"/>
    </row>
    <row r="33" spans="1:3" x14ac:dyDescent="0.3">
      <c r="A33" s="5" t="s">
        <v>169</v>
      </c>
      <c r="B33" s="66" t="s">
        <v>218</v>
      </c>
      <c r="C33" s="66"/>
    </row>
    <row r="34" spans="1:3" ht="43.2" x14ac:dyDescent="0.3">
      <c r="A34" s="5" t="s">
        <v>170</v>
      </c>
      <c r="B34" s="66" t="s">
        <v>219</v>
      </c>
      <c r="C34" s="5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58" sqref="B58"/>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93" t="s">
        <v>10</v>
      </c>
      <c r="B1" s="93"/>
      <c r="C1" s="93"/>
    </row>
    <row r="2" spans="1:3" ht="15.75" customHeight="1" x14ac:dyDescent="0.3">
      <c r="A2" s="20" t="s">
        <v>11</v>
      </c>
      <c r="B2" s="94" t="s">
        <v>220</v>
      </c>
      <c r="C2" s="95"/>
    </row>
    <row r="3" spans="1:3" s="2" customFormat="1" x14ac:dyDescent="0.3">
      <c r="A3" s="5" t="s">
        <v>1</v>
      </c>
      <c r="B3" s="56" t="str">
        <f>'AUTOS  NOTA 322'!B2:C2</f>
        <v>86568318900120240005900</v>
      </c>
      <c r="C3" s="56"/>
    </row>
    <row r="4" spans="1:3" s="2" customFormat="1" x14ac:dyDescent="0.3">
      <c r="A4" s="5" t="s">
        <v>2</v>
      </c>
      <c r="B4" s="56" t="str">
        <f>'AUTOS  NOTA 322'!B3:C3</f>
        <v>JUZGADO PRIMERO PROMISCUO DEL CIRCUITO DE PUERTO ASIS - PUTUMAYO</v>
      </c>
      <c r="C4" s="56"/>
    </row>
    <row r="5" spans="1:3" s="2" customFormat="1" x14ac:dyDescent="0.3">
      <c r="A5" s="5" t="s">
        <v>3</v>
      </c>
      <c r="B5" s="56" t="str">
        <f>'AUTOS  NOTA 322'!B4:C4</f>
        <v>1. Rigoberto López Cancimance C.C. 18.157.720
2. Edgar Augusto Contreras Delgado C.C.C 80.206.884
3. Allianz Seguros S.A. Nit. 860.026.182-5</v>
      </c>
      <c r="C5" s="56"/>
    </row>
    <row r="6" spans="1:3" s="2" customFormat="1" ht="127.5" customHeight="1" x14ac:dyDescent="0.3">
      <c r="A6" s="5" t="s">
        <v>4</v>
      </c>
      <c r="B6" s="56" t="str">
        <f>'AUTOS  NOTA 322'!B5:C5</f>
        <v>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v>
      </c>
      <c r="C6" s="56"/>
    </row>
    <row r="7" spans="1:3" s="2" customFormat="1" x14ac:dyDescent="0.3">
      <c r="A7" s="5" t="s">
        <v>5</v>
      </c>
      <c r="B7" s="56" t="str">
        <f>'AUTOS  NOTA 322'!B6:C6</f>
        <v>DEMANDA DIRECTA</v>
      </c>
      <c r="C7" s="56"/>
    </row>
    <row r="8" spans="1:3" s="2" customFormat="1" ht="53.25" customHeight="1" x14ac:dyDescent="0.3">
      <c r="A8" s="29" t="s">
        <v>101</v>
      </c>
      <c r="B8" s="56" t="str">
        <f>'AUTOS  NOTA 322'!B7:C8</f>
        <v xml:space="preserve">1. Jeremias Guerrero López 
2. Porfirio Gabriel Figueroa 
3. Rolando Daniel Guerrero Narváez </v>
      </c>
      <c r="C8" s="56"/>
    </row>
    <row r="9" spans="1:3" x14ac:dyDescent="0.3">
      <c r="A9" s="20" t="s">
        <v>12</v>
      </c>
      <c r="B9" s="56" t="s">
        <v>221</v>
      </c>
      <c r="C9" s="56"/>
    </row>
    <row r="10" spans="1:3" x14ac:dyDescent="0.3">
      <c r="A10" s="20" t="s">
        <v>9</v>
      </c>
      <c r="B10" s="56" t="s">
        <v>127</v>
      </c>
      <c r="C10" s="56"/>
    </row>
    <row r="11" spans="1:3" x14ac:dyDescent="0.3">
      <c r="A11" s="20" t="s">
        <v>13</v>
      </c>
      <c r="B11" s="76">
        <v>4000000000</v>
      </c>
      <c r="C11" s="77"/>
    </row>
    <row r="12" spans="1:3" x14ac:dyDescent="0.3">
      <c r="A12" s="20" t="s">
        <v>115</v>
      </c>
      <c r="B12" s="76">
        <v>0</v>
      </c>
      <c r="C12" s="77"/>
    </row>
    <row r="13" spans="1:3" x14ac:dyDescent="0.3">
      <c r="A13" s="20" t="s">
        <v>14</v>
      </c>
      <c r="B13" s="58" t="s">
        <v>76</v>
      </c>
      <c r="C13" s="59"/>
    </row>
    <row r="14" spans="1:3" x14ac:dyDescent="0.3">
      <c r="A14" s="20" t="s">
        <v>15</v>
      </c>
      <c r="B14" s="57" t="s">
        <v>222</v>
      </c>
      <c r="C14" s="56"/>
    </row>
    <row r="15" spans="1:3" x14ac:dyDescent="0.3">
      <c r="A15" s="20" t="s">
        <v>16</v>
      </c>
      <c r="B15" s="56" t="s">
        <v>17</v>
      </c>
      <c r="C15" s="56"/>
    </row>
    <row r="16" spans="1:3" x14ac:dyDescent="0.3">
      <c r="A16" s="20" t="s">
        <v>18</v>
      </c>
      <c r="B16" s="56" t="s">
        <v>17</v>
      </c>
      <c r="C16" s="56"/>
    </row>
    <row r="17" spans="1:3" x14ac:dyDescent="0.3">
      <c r="A17" s="80" t="s">
        <v>19</v>
      </c>
      <c r="B17" s="56" t="s">
        <v>20</v>
      </c>
      <c r="C17" s="56"/>
    </row>
    <row r="18" spans="1:3" x14ac:dyDescent="0.3">
      <c r="A18" s="81"/>
      <c r="B18" s="10" t="s">
        <v>21</v>
      </c>
      <c r="C18" s="10" t="s">
        <v>22</v>
      </c>
    </row>
    <row r="19" spans="1:3" x14ac:dyDescent="0.3">
      <c r="A19" s="81"/>
      <c r="B19" s="6" t="s">
        <v>118</v>
      </c>
      <c r="C19" s="6"/>
    </row>
    <row r="20" spans="1:3" x14ac:dyDescent="0.3">
      <c r="A20" s="81"/>
      <c r="B20" s="6"/>
      <c r="C20" s="6"/>
    </row>
    <row r="21" spans="1:3" x14ac:dyDescent="0.3">
      <c r="A21" s="82"/>
      <c r="B21" s="6"/>
      <c r="C21" s="6"/>
    </row>
    <row r="22" spans="1:3" x14ac:dyDescent="0.3">
      <c r="A22" s="20" t="s">
        <v>23</v>
      </c>
      <c r="B22" s="56" t="s">
        <v>27</v>
      </c>
      <c r="C22" s="56"/>
    </row>
    <row r="23" spans="1:3" x14ac:dyDescent="0.3">
      <c r="A23" s="20" t="s">
        <v>24</v>
      </c>
      <c r="B23" s="83" t="s">
        <v>27</v>
      </c>
      <c r="C23" s="84"/>
    </row>
    <row r="24" spans="1:3" x14ac:dyDescent="0.3">
      <c r="A24" s="20" t="s">
        <v>25</v>
      </c>
      <c r="B24" s="56" t="s">
        <v>88</v>
      </c>
      <c r="C24" s="56"/>
    </row>
    <row r="25" spans="1:3" x14ac:dyDescent="0.3">
      <c r="A25" s="20" t="s">
        <v>26</v>
      </c>
      <c r="B25" s="56" t="s">
        <v>17</v>
      </c>
      <c r="C25" s="56"/>
    </row>
    <row r="26" spans="1:3" x14ac:dyDescent="0.3">
      <c r="A26" s="20" t="s">
        <v>28</v>
      </c>
      <c r="B26" s="56" t="s">
        <v>223</v>
      </c>
      <c r="C26" s="56"/>
    </row>
    <row r="27" spans="1:3" x14ac:dyDescent="0.3">
      <c r="A27" s="19" t="s">
        <v>29</v>
      </c>
      <c r="B27" s="56"/>
      <c r="C27" s="56"/>
    </row>
    <row r="28" spans="1:3" x14ac:dyDescent="0.3">
      <c r="A28" s="85" t="s">
        <v>30</v>
      </c>
      <c r="B28" s="85"/>
      <c r="C28" s="85"/>
    </row>
    <row r="29" spans="1:3" x14ac:dyDescent="0.3">
      <c r="A29" s="78" t="s">
        <v>31</v>
      </c>
      <c r="B29" s="79"/>
      <c r="C29" s="11" t="s">
        <v>224</v>
      </c>
    </row>
    <row r="30" spans="1:3" x14ac:dyDescent="0.3">
      <c r="A30" s="78" t="s">
        <v>32</v>
      </c>
      <c r="B30" s="79"/>
      <c r="C30" s="11" t="s">
        <v>224</v>
      </c>
    </row>
    <row r="31" spans="1:3" x14ac:dyDescent="0.3">
      <c r="A31" s="78" t="s">
        <v>33</v>
      </c>
      <c r="B31" s="79"/>
      <c r="C31" s="12" t="s">
        <v>224</v>
      </c>
    </row>
    <row r="32" spans="1:3" x14ac:dyDescent="0.3">
      <c r="A32" s="78" t="s">
        <v>34</v>
      </c>
      <c r="B32" s="79"/>
      <c r="C32" s="11"/>
    </row>
    <row r="33" spans="1:3" x14ac:dyDescent="0.3">
      <c r="A33" s="78" t="s">
        <v>35</v>
      </c>
      <c r="B33" s="79"/>
      <c r="C33" s="11"/>
    </row>
    <row r="34" spans="1:3" x14ac:dyDescent="0.3">
      <c r="A34" s="78" t="s">
        <v>36</v>
      </c>
      <c r="B34" s="79"/>
      <c r="C34" s="13"/>
    </row>
    <row r="35" spans="1:3" x14ac:dyDescent="0.3">
      <c r="A35" s="74" t="s">
        <v>37</v>
      </c>
      <c r="B35" s="75"/>
      <c r="C35" s="14"/>
    </row>
    <row r="36" spans="1:3" x14ac:dyDescent="0.3">
      <c r="A36" s="74" t="s">
        <v>38</v>
      </c>
      <c r="B36" s="75"/>
      <c r="C36" s="15"/>
    </row>
    <row r="37" spans="1:3" x14ac:dyDescent="0.3">
      <c r="A37" s="86" t="s">
        <v>39</v>
      </c>
      <c r="B37" s="87"/>
      <c r="C37" s="15"/>
    </row>
    <row r="38" spans="1:3" x14ac:dyDescent="0.3">
      <c r="A38" s="88"/>
      <c r="B38" s="89"/>
      <c r="C38" s="15"/>
    </row>
    <row r="39" spans="1:3" x14ac:dyDescent="0.3">
      <c r="A39" s="90"/>
      <c r="B39" s="91"/>
      <c r="C39" s="15"/>
    </row>
    <row r="40" spans="1:3" x14ac:dyDescent="0.3">
      <c r="A40" s="92" t="s">
        <v>40</v>
      </c>
      <c r="B40" s="92"/>
      <c r="C40" s="92"/>
    </row>
    <row r="41" spans="1:3" x14ac:dyDescent="0.3">
      <c r="A41" s="17" t="s">
        <v>41</v>
      </c>
      <c r="B41" s="18"/>
      <c r="C41" s="15"/>
    </row>
    <row r="42" spans="1:3" x14ac:dyDescent="0.3">
      <c r="A42" s="74" t="s">
        <v>42</v>
      </c>
      <c r="B42" s="75"/>
      <c r="C42" s="15"/>
    </row>
    <row r="43" spans="1:3" x14ac:dyDescent="0.3">
      <c r="A43" s="74" t="s">
        <v>43</v>
      </c>
      <c r="B43" s="75"/>
      <c r="C43" s="15"/>
    </row>
    <row r="44" spans="1:3" x14ac:dyDescent="0.3">
      <c r="A44" s="17" t="s">
        <v>44</v>
      </c>
      <c r="B44" s="18"/>
      <c r="C44" s="15"/>
    </row>
    <row r="45" spans="1:3" x14ac:dyDescent="0.3">
      <c r="A45" s="17" t="s">
        <v>45</v>
      </c>
      <c r="B45" s="18"/>
      <c r="C45" s="15"/>
    </row>
    <row r="46" spans="1:3" x14ac:dyDescent="0.3">
      <c r="A46" s="74" t="s">
        <v>46</v>
      </c>
      <c r="B46" s="75"/>
      <c r="C46" s="15"/>
    </row>
    <row r="47" spans="1:3" x14ac:dyDescent="0.3">
      <c r="A47" s="17" t="s">
        <v>47</v>
      </c>
      <c r="B47" s="16"/>
      <c r="C47" s="15"/>
    </row>
    <row r="48" spans="1:3" x14ac:dyDescent="0.3">
      <c r="A48" s="74" t="s">
        <v>48</v>
      </c>
      <c r="B48" s="75"/>
      <c r="C48" s="15"/>
    </row>
    <row r="49" spans="1:3" x14ac:dyDescent="0.3">
      <c r="A49" s="74" t="s">
        <v>49</v>
      </c>
      <c r="B49" s="75"/>
      <c r="C49" s="15"/>
    </row>
    <row r="50" spans="1:3" x14ac:dyDescent="0.3">
      <c r="A50" s="74" t="s">
        <v>39</v>
      </c>
      <c r="B50" s="7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1" zoomScale="130" zoomScaleNormal="130" workbookViewId="0">
      <selection activeCell="C26" sqref="C26"/>
    </sheetView>
  </sheetViews>
  <sheetFormatPr baseColWidth="10" defaultColWidth="0" defaultRowHeight="14.4" x14ac:dyDescent="0.3"/>
  <cols>
    <col min="1" max="1" width="70" style="40" customWidth="1"/>
    <col min="2" max="2" width="35.44140625" style="40" customWidth="1"/>
    <col min="3" max="3" width="164" style="40" customWidth="1"/>
    <col min="4" max="8" width="11.44140625" style="40" hidden="1" customWidth="1"/>
    <col min="9" max="9" width="12" style="40" hidden="1" customWidth="1"/>
    <col min="10" max="16384" width="11.44140625" style="40" hidden="1"/>
  </cols>
  <sheetData>
    <row r="1" spans="1:9" ht="25.8" x14ac:dyDescent="0.3">
      <c r="A1" s="113" t="s">
        <v>50</v>
      </c>
      <c r="B1" s="113"/>
      <c r="C1" s="113"/>
    </row>
    <row r="2" spans="1:9" ht="15" customHeight="1" x14ac:dyDescent="0.3">
      <c r="A2" s="33" t="s">
        <v>11</v>
      </c>
      <c r="B2" s="98" t="str">
        <f>'AUTOS NOTA 321'!B2:C2</f>
        <v>83856731-214741</v>
      </c>
      <c r="C2" s="99"/>
    </row>
    <row r="3" spans="1:9" x14ac:dyDescent="0.3">
      <c r="A3" s="34" t="s">
        <v>1</v>
      </c>
      <c r="B3" s="114" t="str">
        <f>'AUTOS  NOTA 322'!B2:C2</f>
        <v>86568318900120240005900</v>
      </c>
      <c r="C3" s="114"/>
    </row>
    <row r="4" spans="1:9" x14ac:dyDescent="0.3">
      <c r="A4" s="34" t="s">
        <v>2</v>
      </c>
      <c r="B4" s="114" t="str">
        <f>'AUTOS  NOTA 322'!B3:C3</f>
        <v>JUZGADO PRIMERO PROMISCUO DEL CIRCUITO DE PUERTO ASIS - PUTUMAYO</v>
      </c>
      <c r="C4" s="114"/>
    </row>
    <row r="5" spans="1:9" x14ac:dyDescent="0.3">
      <c r="A5" s="34" t="s">
        <v>3</v>
      </c>
      <c r="B5" s="114" t="str">
        <f>'AUTOS  NOTA 322'!B4:C4</f>
        <v>1. Rigoberto López Cancimance C.C. 18.157.720
2. Edgar Augusto Contreras Delgado C.C.C 80.206.884
3. Allianz Seguros S.A. Nit. 860.026.182-5</v>
      </c>
      <c r="C5" s="114"/>
    </row>
    <row r="6" spans="1:9" ht="15" customHeight="1" x14ac:dyDescent="0.3">
      <c r="A6" s="34" t="s">
        <v>4</v>
      </c>
      <c r="B6" s="114" t="str">
        <f>'AUTOS  NOTA 322'!B5:C5</f>
        <v>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v>
      </c>
      <c r="C6" s="114"/>
    </row>
    <row r="7" spans="1:9" x14ac:dyDescent="0.3">
      <c r="A7" s="34" t="s">
        <v>5</v>
      </c>
      <c r="B7" s="114" t="str">
        <f>'AUTOS  NOTA 322'!B6:C6</f>
        <v>DEMANDA DIRECTA</v>
      </c>
      <c r="C7" s="114"/>
    </row>
    <row r="8" spans="1:9" x14ac:dyDescent="0.3">
      <c r="A8" s="36" t="s">
        <v>101</v>
      </c>
      <c r="B8" s="114" t="str">
        <f>'AUTOS  NOTA 322'!B7:C8</f>
        <v xml:space="preserve">1. Jeremias Guerrero López 
2. Porfirio Gabriel Figueroa 
3. Rolando Daniel Guerrero Narváez </v>
      </c>
      <c r="C8" s="114"/>
    </row>
    <row r="9" spans="1:9" x14ac:dyDescent="0.3">
      <c r="A9" s="34" t="s">
        <v>51</v>
      </c>
      <c r="B9" s="111">
        <f>SUM(C11,C12,C14,C15,C17)</f>
        <v>754167621</v>
      </c>
      <c r="C9" s="112"/>
    </row>
    <row r="10" spans="1:9" x14ac:dyDescent="0.3">
      <c r="A10" s="115" t="s">
        <v>52</v>
      </c>
      <c r="B10" s="103" t="s">
        <v>53</v>
      </c>
      <c r="C10" s="104"/>
    </row>
    <row r="11" spans="1:9" x14ac:dyDescent="0.3">
      <c r="A11" s="115"/>
      <c r="B11" s="35" t="s">
        <v>54</v>
      </c>
      <c r="C11" s="52">
        <v>338167621</v>
      </c>
    </row>
    <row r="12" spans="1:9" x14ac:dyDescent="0.3">
      <c r="A12" s="115"/>
      <c r="B12" s="35" t="s">
        <v>55</v>
      </c>
      <c r="C12" s="52">
        <v>0</v>
      </c>
    </row>
    <row r="13" spans="1:9" x14ac:dyDescent="0.3">
      <c r="A13" s="115"/>
      <c r="B13" s="103"/>
      <c r="C13" s="104"/>
    </row>
    <row r="14" spans="1:9" x14ac:dyDescent="0.3">
      <c r="A14" s="115"/>
      <c r="B14" s="35" t="s">
        <v>98</v>
      </c>
      <c r="C14" s="53">
        <v>312000000</v>
      </c>
    </row>
    <row r="15" spans="1:9" x14ac:dyDescent="0.3">
      <c r="A15" s="115"/>
      <c r="B15" s="35" t="s">
        <v>99</v>
      </c>
      <c r="C15" s="53">
        <v>104000000</v>
      </c>
      <c r="E15" s="40" t="s">
        <v>57</v>
      </c>
      <c r="F15" s="41">
        <v>0.7</v>
      </c>
    </row>
    <row r="16" spans="1:9" x14ac:dyDescent="0.3">
      <c r="A16" s="115"/>
      <c r="B16" s="103" t="s">
        <v>58</v>
      </c>
      <c r="C16" s="104"/>
      <c r="E16" s="40" t="s">
        <v>59</v>
      </c>
      <c r="F16" s="42">
        <v>0.3</v>
      </c>
      <c r="I16" s="43"/>
    </row>
    <row r="17" spans="1:9" x14ac:dyDescent="0.3">
      <c r="A17" s="115"/>
      <c r="B17" s="35"/>
      <c r="C17" s="38"/>
      <c r="F17" s="44"/>
      <c r="I17" s="43"/>
    </row>
    <row r="18" spans="1:9" ht="23.25" customHeight="1" x14ac:dyDescent="0.3">
      <c r="A18" s="37" t="s">
        <v>60</v>
      </c>
      <c r="B18" s="98" t="s">
        <v>57</v>
      </c>
      <c r="C18" s="99"/>
    </row>
    <row r="19" spans="1:9" ht="28.8" x14ac:dyDescent="0.3">
      <c r="A19" s="34" t="s">
        <v>62</v>
      </c>
      <c r="B19" s="105" t="s">
        <v>226</v>
      </c>
      <c r="C19" s="106"/>
    </row>
    <row r="20" spans="1:9" ht="15" customHeight="1" x14ac:dyDescent="0.3">
      <c r="A20" s="45" t="s">
        <v>63</v>
      </c>
      <c r="B20" s="100">
        <f>((C22+C23+C25+C26+C30+C28+C32+C34+C29+C33)-C37-C38)*C36*C39</f>
        <v>326567352</v>
      </c>
      <c r="C20" s="100"/>
    </row>
    <row r="21" spans="1:9" x14ac:dyDescent="0.3">
      <c r="A21" s="37" t="s">
        <v>64</v>
      </c>
      <c r="B21" s="107" t="s">
        <v>53</v>
      </c>
      <c r="C21" s="108"/>
    </row>
    <row r="22" spans="1:9" x14ac:dyDescent="0.3">
      <c r="A22" s="96"/>
      <c r="B22" s="35" t="s">
        <v>54</v>
      </c>
      <c r="C22" s="52">
        <v>154567352</v>
      </c>
    </row>
    <row r="23" spans="1:9" x14ac:dyDescent="0.3">
      <c r="A23" s="97"/>
      <c r="B23" s="35" t="s">
        <v>55</v>
      </c>
      <c r="C23" s="52">
        <v>0</v>
      </c>
    </row>
    <row r="24" spans="1:9" x14ac:dyDescent="0.3">
      <c r="A24" s="97"/>
      <c r="B24" s="103" t="s">
        <v>56</v>
      </c>
      <c r="C24" s="104"/>
    </row>
    <row r="25" spans="1:9" x14ac:dyDescent="0.3">
      <c r="A25" s="97"/>
      <c r="B25" s="35" t="s">
        <v>98</v>
      </c>
      <c r="C25" s="52">
        <v>120000000</v>
      </c>
    </row>
    <row r="26" spans="1:9" ht="29.1" customHeight="1" x14ac:dyDescent="0.3">
      <c r="A26" s="97"/>
      <c r="B26" s="35" t="s">
        <v>100</v>
      </c>
      <c r="C26" s="52">
        <v>52000000</v>
      </c>
    </row>
    <row r="27" spans="1:9" x14ac:dyDescent="0.3">
      <c r="A27" s="97"/>
      <c r="B27" s="103" t="s">
        <v>121</v>
      </c>
      <c r="C27" s="104"/>
    </row>
    <row r="28" spans="1:9" x14ac:dyDescent="0.3">
      <c r="A28" s="97"/>
      <c r="B28" s="35" t="s">
        <v>130</v>
      </c>
      <c r="C28" s="30">
        <v>0</v>
      </c>
    </row>
    <row r="29" spans="1:9" x14ac:dyDescent="0.3">
      <c r="A29" s="97"/>
      <c r="B29" s="35" t="s">
        <v>54</v>
      </c>
      <c r="C29" s="30"/>
    </row>
    <row r="30" spans="1:9" x14ac:dyDescent="0.3">
      <c r="A30" s="97"/>
      <c r="B30" s="35" t="s">
        <v>55</v>
      </c>
      <c r="C30" s="30">
        <v>0</v>
      </c>
    </row>
    <row r="31" spans="1:9" x14ac:dyDescent="0.3">
      <c r="A31" s="97"/>
      <c r="B31" s="103" t="s">
        <v>122</v>
      </c>
      <c r="C31" s="104"/>
    </row>
    <row r="32" spans="1:9" x14ac:dyDescent="0.3">
      <c r="A32" s="97"/>
      <c r="B32" s="35"/>
      <c r="C32" s="30"/>
    </row>
    <row r="33" spans="1:3" x14ac:dyDescent="0.3">
      <c r="A33" s="97"/>
      <c r="B33" s="35" t="s">
        <v>54</v>
      </c>
      <c r="C33" s="30">
        <v>0</v>
      </c>
    </row>
    <row r="34" spans="1:3" x14ac:dyDescent="0.3">
      <c r="A34" s="97"/>
      <c r="B34" s="35" t="s">
        <v>55</v>
      </c>
      <c r="C34" s="30">
        <v>0</v>
      </c>
    </row>
    <row r="35" spans="1:3" x14ac:dyDescent="0.3">
      <c r="A35" s="97"/>
      <c r="B35" s="103" t="s">
        <v>114</v>
      </c>
      <c r="C35" s="104"/>
    </row>
    <row r="36" spans="1:3" x14ac:dyDescent="0.3">
      <c r="A36" s="97"/>
      <c r="B36" s="35" t="s">
        <v>125</v>
      </c>
      <c r="C36" s="31">
        <v>1</v>
      </c>
    </row>
    <row r="37" spans="1:3" x14ac:dyDescent="0.3">
      <c r="A37" s="97"/>
      <c r="B37" s="35" t="s">
        <v>115</v>
      </c>
      <c r="C37" s="32">
        <v>0</v>
      </c>
    </row>
    <row r="38" spans="1:3" x14ac:dyDescent="0.3">
      <c r="A38" s="97"/>
      <c r="B38" s="35" t="s">
        <v>171</v>
      </c>
      <c r="C38" s="32"/>
    </row>
    <row r="39" spans="1:3" x14ac:dyDescent="0.3">
      <c r="A39" s="97"/>
      <c r="B39" s="35" t="s">
        <v>129</v>
      </c>
      <c r="C39" s="31">
        <v>1</v>
      </c>
    </row>
    <row r="40" spans="1:3" x14ac:dyDescent="0.3">
      <c r="A40" s="46" t="s">
        <v>65</v>
      </c>
      <c r="B40" s="100">
        <f>IFERROR(B20*(VLOOKUP(B18,E15:F17,2,0)),16666)</f>
        <v>228597146.39999998</v>
      </c>
      <c r="C40" s="100"/>
    </row>
    <row r="41" spans="1:3" ht="93" customHeight="1" x14ac:dyDescent="0.3">
      <c r="A41" s="34" t="s">
        <v>123</v>
      </c>
      <c r="B41" s="101" t="s">
        <v>227</v>
      </c>
      <c r="C41" s="102"/>
    </row>
    <row r="42" spans="1:3" ht="211.5" customHeight="1" x14ac:dyDescent="0.3">
      <c r="A42" s="34" t="s">
        <v>66</v>
      </c>
      <c r="B42" s="116" t="s">
        <v>225</v>
      </c>
      <c r="C42" s="117"/>
    </row>
    <row r="45" spans="1:3" ht="25.8" x14ac:dyDescent="0.3">
      <c r="A45" s="109" t="s">
        <v>172</v>
      </c>
      <c r="B45" s="109"/>
      <c r="C45" s="109"/>
    </row>
    <row r="46" spans="1:3" x14ac:dyDescent="0.3">
      <c r="A46" s="110" t="s">
        <v>173</v>
      </c>
      <c r="B46" s="110"/>
      <c r="C46" s="110"/>
    </row>
    <row r="47" spans="1:3" x14ac:dyDescent="0.3">
      <c r="A47" s="47" t="s">
        <v>174</v>
      </c>
      <c r="B47" s="47" t="s">
        <v>175</v>
      </c>
      <c r="C47" s="48" t="s">
        <v>176</v>
      </c>
    </row>
    <row r="48" spans="1:3" ht="26.4" x14ac:dyDescent="0.3">
      <c r="A48" s="49" t="s">
        <v>177</v>
      </c>
      <c r="B48" s="50" t="s">
        <v>27</v>
      </c>
      <c r="C48" s="49" t="s">
        <v>178</v>
      </c>
    </row>
    <row r="49" spans="1:3" ht="39.6" x14ac:dyDescent="0.3">
      <c r="A49" s="49" t="s">
        <v>179</v>
      </c>
      <c r="B49" s="50" t="s">
        <v>27</v>
      </c>
      <c r="C49" s="49" t="s">
        <v>180</v>
      </c>
    </row>
    <row r="50" spans="1:3" ht="26.4" x14ac:dyDescent="0.3">
      <c r="A50" s="49" t="s">
        <v>181</v>
      </c>
      <c r="B50" s="50" t="s">
        <v>27</v>
      </c>
      <c r="C50" s="49" t="s">
        <v>182</v>
      </c>
    </row>
    <row r="51" spans="1:3" x14ac:dyDescent="0.3">
      <c r="A51" s="49" t="s">
        <v>183</v>
      </c>
      <c r="B51" s="50" t="s">
        <v>27</v>
      </c>
      <c r="C51" s="49" t="s">
        <v>184</v>
      </c>
    </row>
    <row r="52" spans="1:3" x14ac:dyDescent="0.3">
      <c r="A52" s="49" t="s">
        <v>185</v>
      </c>
      <c r="B52" s="50" t="s">
        <v>27</v>
      </c>
      <c r="C52" s="51"/>
    </row>
    <row r="53" spans="1:3" x14ac:dyDescent="0.3">
      <c r="A53" s="49" t="s">
        <v>186</v>
      </c>
      <c r="B53" s="50"/>
      <c r="C53" s="49" t="s">
        <v>187</v>
      </c>
    </row>
    <row r="54" spans="1:3" ht="26.4" x14ac:dyDescent="0.3">
      <c r="A54" s="49" t="s">
        <v>188</v>
      </c>
      <c r="B54" s="50" t="s">
        <v>27</v>
      </c>
      <c r="C54" s="49" t="s">
        <v>189</v>
      </c>
    </row>
    <row r="55" spans="1:3" x14ac:dyDescent="0.3">
      <c r="A55" s="49" t="s">
        <v>190</v>
      </c>
      <c r="B55" s="50" t="s">
        <v>27</v>
      </c>
      <c r="C55" s="51" t="s">
        <v>191</v>
      </c>
    </row>
    <row r="56" spans="1:3" ht="26.4" x14ac:dyDescent="0.3">
      <c r="A56" s="49" t="s">
        <v>192</v>
      </c>
      <c r="B56" s="50" t="s">
        <v>27</v>
      </c>
      <c r="C56" s="51" t="s">
        <v>193</v>
      </c>
    </row>
    <row r="57" spans="1:3" ht="26.4" x14ac:dyDescent="0.3">
      <c r="A57" s="49" t="s">
        <v>194</v>
      </c>
      <c r="B57" s="50" t="s">
        <v>27</v>
      </c>
      <c r="C57" s="51"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3" t="s">
        <v>67</v>
      </c>
      <c r="B1" s="93"/>
      <c r="C1" s="93"/>
    </row>
    <row r="2" spans="1:3" x14ac:dyDescent="0.3">
      <c r="A2" s="20" t="s">
        <v>11</v>
      </c>
      <c r="B2" s="83" t="str">
        <f>'AUTOS NOTA 324-478'!B2:C2</f>
        <v>83856731-214741</v>
      </c>
      <c r="C2" s="84"/>
    </row>
    <row r="3" spans="1:3" x14ac:dyDescent="0.3">
      <c r="A3" s="5" t="s">
        <v>1</v>
      </c>
      <c r="B3" s="56" t="str">
        <f>'AUTOS  NOTA 322'!B2:C2</f>
        <v>86568318900120240005900</v>
      </c>
      <c r="C3" s="56"/>
    </row>
    <row r="4" spans="1:3" x14ac:dyDescent="0.3">
      <c r="A4" s="5" t="s">
        <v>2</v>
      </c>
      <c r="B4" s="56" t="str">
        <f>'AUTOS  NOTA 322'!B3:C3</f>
        <v>JUZGADO PRIMERO PROMISCUO DEL CIRCUITO DE PUERTO ASIS - PUTUMAYO</v>
      </c>
      <c r="C4" s="56"/>
    </row>
    <row r="5" spans="1:3" x14ac:dyDescent="0.3">
      <c r="A5" s="5" t="s">
        <v>3</v>
      </c>
      <c r="B5" s="56" t="str">
        <f>'AUTOS  NOTA 322'!B4:C4</f>
        <v>1. Rigoberto López Cancimance C.C. 18.157.720
2. Edgar Augusto Contreras Delgado C.C.C 80.206.884
3. Allianz Seguros S.A. Nit. 860.026.182-5</v>
      </c>
      <c r="C5" s="56"/>
    </row>
    <row r="6" spans="1:3" ht="15" customHeight="1" x14ac:dyDescent="0.3">
      <c r="A6" s="5" t="s">
        <v>4</v>
      </c>
      <c r="B6" s="56" t="str">
        <f>'AUTOS  NOTA 322'!B5:C5</f>
        <v>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v>
      </c>
      <c r="C6" s="56"/>
    </row>
    <row r="7" spans="1:3" ht="15" customHeight="1" x14ac:dyDescent="0.3">
      <c r="A7" s="5" t="s">
        <v>5</v>
      </c>
      <c r="B7" s="56" t="str">
        <f>'AUTOS  NOTA 322'!B6:C6</f>
        <v>DEMANDA DIRECTA</v>
      </c>
      <c r="C7" s="56"/>
    </row>
    <row r="8" spans="1:3" ht="15" customHeight="1" x14ac:dyDescent="0.3">
      <c r="A8" s="29" t="s">
        <v>101</v>
      </c>
      <c r="B8" s="56" t="str">
        <f>'AUTOS  NOTA 322'!B7:C8</f>
        <v xml:space="preserve">1. Jeremias Guerrero López 
2. Porfirio Gabriel Figueroa 
3. Rolando Daniel Guerrero Narváez </v>
      </c>
      <c r="C8" s="56"/>
    </row>
    <row r="9" spans="1:3" ht="18.899999999999999" customHeight="1" x14ac:dyDescent="0.3">
      <c r="A9" s="5" t="s">
        <v>102</v>
      </c>
      <c r="B9" s="56"/>
      <c r="C9" s="56"/>
    </row>
    <row r="10" spans="1:3" x14ac:dyDescent="0.3">
      <c r="A10" s="7" t="s">
        <v>64</v>
      </c>
      <c r="B10" s="120">
        <f>'AUTOS NOTA 324-478'!B20:C20</f>
        <v>326567352</v>
      </c>
      <c r="C10" s="120"/>
    </row>
    <row r="11" spans="1:3" x14ac:dyDescent="0.3">
      <c r="A11" s="7" t="s">
        <v>116</v>
      </c>
      <c r="B11" s="121">
        <f>'AUTOS NOTA 324-478'!B40:C40</f>
        <v>228597146.39999998</v>
      </c>
      <c r="C11" s="56"/>
    </row>
    <row r="12" spans="1:3" ht="28.8" x14ac:dyDescent="0.3">
      <c r="A12" s="7" t="s">
        <v>68</v>
      </c>
      <c r="B12" s="118"/>
      <c r="C12" s="119"/>
    </row>
    <row r="13" spans="1:3" ht="43.2" x14ac:dyDescent="0.3">
      <c r="A13" s="5" t="s">
        <v>69</v>
      </c>
      <c r="B13" s="56"/>
      <c r="C13" s="56"/>
    </row>
    <row r="14" spans="1:3" ht="43.2" x14ac:dyDescent="0.3">
      <c r="A14" s="5" t="s">
        <v>70</v>
      </c>
      <c r="B14" s="56"/>
      <c r="C14" s="56"/>
    </row>
    <row r="15" spans="1:3" x14ac:dyDescent="0.3">
      <c r="A15" s="5" t="s">
        <v>71</v>
      </c>
      <c r="B15" s="6"/>
      <c r="C15" s="6"/>
    </row>
    <row r="16" spans="1:3" x14ac:dyDescent="0.3">
      <c r="A16" s="7" t="s">
        <v>72</v>
      </c>
      <c r="B16" s="56"/>
      <c r="C16" s="56"/>
    </row>
    <row r="17" spans="1:3" x14ac:dyDescent="0.3">
      <c r="A17" s="6" t="s">
        <v>73</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93" t="s">
        <v>131</v>
      </c>
      <c r="B1" s="93"/>
      <c r="C1" s="93"/>
    </row>
    <row r="2" spans="1:3" x14ac:dyDescent="0.3">
      <c r="A2" s="39" t="s">
        <v>11</v>
      </c>
      <c r="B2" s="83" t="str">
        <f>'[2]AUTOS NOTA 321'!B2:C2</f>
        <v xml:space="preserve">SINIESTRO   LEGIS </v>
      </c>
      <c r="C2" s="84"/>
    </row>
    <row r="3" spans="1:3" x14ac:dyDescent="0.3">
      <c r="A3" s="5" t="s">
        <v>1</v>
      </c>
      <c r="B3" s="56" t="str">
        <f>'[3]GENERALES NOTA 322'!B2:C2</f>
        <v xml:space="preserve">Radicado </v>
      </c>
      <c r="C3" s="56"/>
    </row>
    <row r="4" spans="1:3" x14ac:dyDescent="0.3">
      <c r="A4" s="5" t="s">
        <v>2</v>
      </c>
      <c r="B4" s="56" t="str">
        <f>'[3]GENERALES NOTA 322'!B3:C3</f>
        <v>JUZGADO</v>
      </c>
      <c r="C4" s="56"/>
    </row>
    <row r="5" spans="1:3" x14ac:dyDescent="0.3">
      <c r="A5" s="5" t="s">
        <v>3</v>
      </c>
      <c r="B5" s="56" t="str">
        <f>'[3]GENERALES NOTA 322'!B4:C4</f>
        <v xml:space="preserve">NOMBRE Y APELLIDOS DE  LOS DEMANDADOS </v>
      </c>
      <c r="C5" s="56"/>
    </row>
    <row r="6" spans="1:3" x14ac:dyDescent="0.3">
      <c r="A6" s="5" t="s">
        <v>4</v>
      </c>
      <c r="B6" s="56" t="str">
        <f>'[3]GENERALES NOTA 322'!B5:C5</f>
        <v>COLOCAR LOS NOMBRES Y APELLIDOS, SU CALIDAD (HERMANO, HIJO ETC)  PARA LOS CONYUGES E HIJOS COLOCAR LA FECHA DE NACIMIENTO.</v>
      </c>
      <c r="C6" s="56"/>
    </row>
    <row r="7" spans="1:3" x14ac:dyDescent="0.3">
      <c r="A7" s="5" t="s">
        <v>5</v>
      </c>
      <c r="B7" s="56" t="str">
        <f>'[3]GENERALES NOTA 322'!B6:C6</f>
        <v>LLAMADA EN GARANTIA</v>
      </c>
      <c r="C7" s="56"/>
    </row>
    <row r="8" spans="1:3" x14ac:dyDescent="0.3">
      <c r="A8" s="5" t="s">
        <v>102</v>
      </c>
      <c r="B8" s="56" t="str">
        <f>'[3]GENERALES NOTA 325'!B8:C8</f>
        <v>PROBABLE GENERALES</v>
      </c>
      <c r="C8" s="56"/>
    </row>
    <row r="9" spans="1:3" x14ac:dyDescent="0.3">
      <c r="A9" s="7" t="s">
        <v>64</v>
      </c>
      <c r="B9" s="120">
        <f>'[3]GENERALES  NOTA 324 -478'!B17:C17</f>
        <v>100000000</v>
      </c>
      <c r="C9" s="120"/>
    </row>
    <row r="10" spans="1:3" x14ac:dyDescent="0.3">
      <c r="A10" s="5" t="s">
        <v>132</v>
      </c>
      <c r="B10" s="123">
        <v>0</v>
      </c>
      <c r="C10" s="123"/>
    </row>
    <row r="11" spans="1:3" x14ac:dyDescent="0.3">
      <c r="A11" s="5" t="s">
        <v>133</v>
      </c>
      <c r="B11" s="56"/>
      <c r="C11" s="56"/>
    </row>
    <row r="12" spans="1:3" x14ac:dyDescent="0.3">
      <c r="A12" s="5" t="s">
        <v>134</v>
      </c>
      <c r="B12" s="56"/>
      <c r="C12" s="56"/>
    </row>
    <row r="13" spans="1:3" x14ac:dyDescent="0.3">
      <c r="A13" s="5" t="s">
        <v>135</v>
      </c>
      <c r="B13" s="122"/>
      <c r="C13" s="122"/>
    </row>
    <row r="14" spans="1:3" x14ac:dyDescent="0.3">
      <c r="A14" s="5" t="s">
        <v>136</v>
      </c>
      <c r="B14" s="56"/>
      <c r="C14" s="56"/>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93" t="s">
        <v>137</v>
      </c>
      <c r="B1" s="93"/>
      <c r="C1" s="93"/>
    </row>
    <row r="2" spans="1:6" x14ac:dyDescent="0.3">
      <c r="A2" s="20" t="s">
        <v>11</v>
      </c>
      <c r="B2" s="83" t="str">
        <f>'[2]AUTOS NOTA 321'!B2:C2</f>
        <v xml:space="preserve">SINIESTRO   LEGIS </v>
      </c>
      <c r="C2" s="84"/>
    </row>
    <row r="3" spans="1:6" x14ac:dyDescent="0.3">
      <c r="A3" s="5" t="s">
        <v>1</v>
      </c>
      <c r="B3" s="56" t="str">
        <f>'[3]GENERALES NOTA 322'!B2:C2</f>
        <v xml:space="preserve">Radicado </v>
      </c>
      <c r="C3" s="56"/>
    </row>
    <row r="4" spans="1:6" x14ac:dyDescent="0.3">
      <c r="A4" s="5" t="s">
        <v>2</v>
      </c>
      <c r="B4" s="56" t="str">
        <f>'[3]GENERALES NOTA 322'!B3:C3</f>
        <v>JUZGADO</v>
      </c>
      <c r="C4" s="56"/>
    </row>
    <row r="5" spans="1:6" x14ac:dyDescent="0.3">
      <c r="A5" s="5" t="s">
        <v>3</v>
      </c>
      <c r="B5" s="56" t="str">
        <f>'[3]GENERALES NOTA 322'!B4:C4</f>
        <v xml:space="preserve">NOMBRE Y APELLIDOS DE  LOS DEMANDADOS </v>
      </c>
      <c r="C5" s="56"/>
    </row>
    <row r="6" spans="1:6" x14ac:dyDescent="0.3">
      <c r="A6" s="5" t="s">
        <v>4</v>
      </c>
      <c r="B6" s="56" t="str">
        <f>'[3]GENERALES NOTA 322'!B5:C5</f>
        <v>COLOCAR LOS NOMBRES Y APELLIDOS, SU CALIDAD (HERMANO, HIJO ETC)  PARA LOS CONYUGES E HIJOS COLOCAR LA FECHA DE NACIMIENTO.</v>
      </c>
      <c r="C6" s="56"/>
    </row>
    <row r="7" spans="1:6" x14ac:dyDescent="0.3">
      <c r="A7" s="5" t="s">
        <v>5</v>
      </c>
      <c r="B7" s="56" t="str">
        <f>'[3]GENERALES NOTA 322'!B6:C6</f>
        <v>LLAMADA EN GARANTIA</v>
      </c>
      <c r="C7" s="56"/>
    </row>
    <row r="8" spans="1:6" x14ac:dyDescent="0.3">
      <c r="A8" s="5" t="s">
        <v>138</v>
      </c>
      <c r="B8" s="56" t="str">
        <f>'[3]GENERALES NOTA 325'!B8:C8</f>
        <v>PROBABLE GENERALES</v>
      </c>
      <c r="C8" s="56"/>
    </row>
    <row r="9" spans="1:6" x14ac:dyDescent="0.3">
      <c r="A9" s="5" t="s">
        <v>139</v>
      </c>
      <c r="B9" s="56"/>
      <c r="C9" s="56"/>
    </row>
    <row r="10" spans="1:6" ht="111" customHeight="1" x14ac:dyDescent="0.3">
      <c r="A10" s="5" t="s">
        <v>140</v>
      </c>
      <c r="B10" s="56"/>
      <c r="C10" s="56"/>
    </row>
    <row r="11" spans="1:6" ht="21" customHeight="1" x14ac:dyDescent="0.3">
      <c r="A11" s="124"/>
      <c r="B11" s="124"/>
      <c r="C11" s="124"/>
      <c r="E11" t="s">
        <v>57</v>
      </c>
      <c r="F11" s="22">
        <v>0.7</v>
      </c>
    </row>
    <row r="12" spans="1:6" hidden="1" x14ac:dyDescent="0.3">
      <c r="A12" s="125"/>
      <c r="B12" s="125"/>
      <c r="C12" s="125"/>
      <c r="E12" t="s">
        <v>59</v>
      </c>
      <c r="F12" s="23">
        <v>0.3</v>
      </c>
    </row>
    <row r="13" spans="1:6" ht="18" x14ac:dyDescent="0.3">
      <c r="A13" s="126" t="s">
        <v>141</v>
      </c>
      <c r="B13" s="126"/>
      <c r="C13" s="126"/>
    </row>
    <row r="14" spans="1:6" x14ac:dyDescent="0.3">
      <c r="A14" s="37" t="s">
        <v>60</v>
      </c>
      <c r="B14" s="98" t="s">
        <v>61</v>
      </c>
      <c r="C14" s="99"/>
    </row>
    <row r="15" spans="1:6" ht="28.8" x14ac:dyDescent="0.3">
      <c r="A15" s="21" t="s">
        <v>63</v>
      </c>
      <c r="B15" s="127">
        <f>((C17+C18+C20+C21+C25+C23+C27+C29+C24+C28)-C32)*C31*C33</f>
        <v>1000000000</v>
      </c>
      <c r="C15" s="127"/>
    </row>
    <row r="16" spans="1:6" x14ac:dyDescent="0.3">
      <c r="A16" s="7" t="s">
        <v>64</v>
      </c>
      <c r="B16" s="128" t="s">
        <v>53</v>
      </c>
      <c r="C16" s="129"/>
    </row>
    <row r="17" spans="1:3" x14ac:dyDescent="0.3">
      <c r="A17" s="96"/>
      <c r="B17" s="35" t="s">
        <v>54</v>
      </c>
      <c r="C17" s="30">
        <v>1000000000</v>
      </c>
    </row>
    <row r="18" spans="1:3" x14ac:dyDescent="0.3">
      <c r="A18" s="97"/>
      <c r="B18" s="35" t="s">
        <v>55</v>
      </c>
      <c r="C18" s="30">
        <v>0</v>
      </c>
    </row>
    <row r="19" spans="1:3" x14ac:dyDescent="0.3">
      <c r="A19" s="97"/>
      <c r="B19" s="103" t="s">
        <v>56</v>
      </c>
      <c r="C19" s="104"/>
    </row>
    <row r="20" spans="1:3" x14ac:dyDescent="0.3">
      <c r="A20" s="97"/>
      <c r="B20" s="35" t="s">
        <v>98</v>
      </c>
      <c r="C20" s="30">
        <v>0</v>
      </c>
    </row>
    <row r="21" spans="1:3" ht="28.8" x14ac:dyDescent="0.3">
      <c r="A21" s="97"/>
      <c r="B21" s="35" t="s">
        <v>100</v>
      </c>
      <c r="C21" s="30">
        <v>0</v>
      </c>
    </row>
    <row r="22" spans="1:3" x14ac:dyDescent="0.3">
      <c r="A22" s="97"/>
      <c r="B22" s="103" t="s">
        <v>121</v>
      </c>
      <c r="C22" s="104"/>
    </row>
    <row r="23" spans="1:3" x14ac:dyDescent="0.3">
      <c r="A23" s="97"/>
      <c r="B23" s="35" t="s">
        <v>130</v>
      </c>
      <c r="C23" s="30">
        <v>0</v>
      </c>
    </row>
    <row r="24" spans="1:3" x14ac:dyDescent="0.3">
      <c r="A24" s="97"/>
      <c r="B24" s="35" t="s">
        <v>54</v>
      </c>
      <c r="C24" s="30">
        <v>0</v>
      </c>
    </row>
    <row r="25" spans="1:3" x14ac:dyDescent="0.3">
      <c r="A25" s="97"/>
      <c r="B25" s="35" t="s">
        <v>55</v>
      </c>
      <c r="C25" s="30">
        <v>0</v>
      </c>
    </row>
    <row r="26" spans="1:3" x14ac:dyDescent="0.3">
      <c r="A26" s="97"/>
      <c r="B26" s="103" t="s">
        <v>122</v>
      </c>
      <c r="C26" s="104"/>
    </row>
    <row r="27" spans="1:3" x14ac:dyDescent="0.3">
      <c r="A27" s="97"/>
      <c r="B27" s="35"/>
      <c r="C27" s="30"/>
    </row>
    <row r="28" spans="1:3" x14ac:dyDescent="0.3">
      <c r="A28" s="97"/>
      <c r="B28" s="35" t="s">
        <v>54</v>
      </c>
      <c r="C28" s="30">
        <v>0</v>
      </c>
    </row>
    <row r="29" spans="1:3" x14ac:dyDescent="0.3">
      <c r="A29" s="97"/>
      <c r="B29" s="35" t="s">
        <v>55</v>
      </c>
      <c r="C29" s="30">
        <v>0</v>
      </c>
    </row>
    <row r="30" spans="1:3" x14ac:dyDescent="0.3">
      <c r="A30" s="97"/>
      <c r="B30" s="103" t="s">
        <v>114</v>
      </c>
      <c r="C30" s="104"/>
    </row>
    <row r="31" spans="1:3" x14ac:dyDescent="0.3">
      <c r="A31" s="97"/>
      <c r="B31" s="35" t="s">
        <v>125</v>
      </c>
      <c r="C31" s="31">
        <v>1</v>
      </c>
    </row>
    <row r="32" spans="1:3" x14ac:dyDescent="0.3">
      <c r="A32" s="97"/>
      <c r="B32" s="35" t="s">
        <v>115</v>
      </c>
      <c r="C32" s="32">
        <v>0</v>
      </c>
    </row>
    <row r="33" spans="1:3" x14ac:dyDescent="0.3">
      <c r="A33" s="97"/>
      <c r="B33" s="35" t="s">
        <v>129</v>
      </c>
      <c r="C33" s="31">
        <v>1</v>
      </c>
    </row>
    <row r="34" spans="1:3" x14ac:dyDescent="0.3">
      <c r="A34" s="24" t="s">
        <v>65</v>
      </c>
      <c r="B34" s="100">
        <f>IFERROR(B15*(VLOOKUP(B14,E11:F13,2,0)),16666)</f>
        <v>16666</v>
      </c>
      <c r="C34" s="100"/>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44140625" customWidth="1"/>
    <col min="13" max="13" width="16" customWidth="1"/>
  </cols>
  <sheetData>
    <row r="1" spans="1:15" x14ac:dyDescent="0.3">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
      <c r="A2" t="s">
        <v>76</v>
      </c>
      <c r="B2" t="s">
        <v>27</v>
      </c>
      <c r="C2" t="s">
        <v>77</v>
      </c>
      <c r="D2" s="2" t="s">
        <v>78</v>
      </c>
      <c r="E2" s="1" t="s">
        <v>79</v>
      </c>
      <c r="F2" s="2" t="s">
        <v>61</v>
      </c>
      <c r="G2" s="4">
        <v>0.7</v>
      </c>
      <c r="H2" t="s">
        <v>7</v>
      </c>
      <c r="I2" t="s">
        <v>80</v>
      </c>
      <c r="K2" t="s">
        <v>104</v>
      </c>
      <c r="L2" s="28" t="s">
        <v>105</v>
      </c>
      <c r="M2" t="s">
        <v>81</v>
      </c>
      <c r="N2" t="s">
        <v>59</v>
      </c>
      <c r="O2" t="s">
        <v>27</v>
      </c>
    </row>
    <row r="3" spans="1:15" x14ac:dyDescent="0.3">
      <c r="A3" t="s">
        <v>81</v>
      </c>
      <c r="C3" t="s">
        <v>82</v>
      </c>
      <c r="D3" s="2" t="s">
        <v>83</v>
      </c>
      <c r="E3" s="1" t="s">
        <v>84</v>
      </c>
      <c r="F3" s="2" t="s">
        <v>59</v>
      </c>
      <c r="G3" s="4">
        <v>0.3</v>
      </c>
      <c r="H3" t="s">
        <v>85</v>
      </c>
      <c r="I3" t="s">
        <v>86</v>
      </c>
      <c r="L3" s="28" t="s">
        <v>106</v>
      </c>
      <c r="M3" t="s">
        <v>87</v>
      </c>
      <c r="N3" t="s">
        <v>61</v>
      </c>
    </row>
    <row r="4" spans="1:15" x14ac:dyDescent="0.3">
      <c r="A4" t="s">
        <v>87</v>
      </c>
      <c r="C4" t="s">
        <v>20</v>
      </c>
      <c r="E4" s="1" t="s">
        <v>88</v>
      </c>
      <c r="H4" t="s">
        <v>89</v>
      </c>
      <c r="I4" t="s">
        <v>8</v>
      </c>
      <c r="L4" t="s">
        <v>107</v>
      </c>
    </row>
    <row r="5" spans="1:15" x14ac:dyDescent="0.3">
      <c r="A5" t="s">
        <v>90</v>
      </c>
      <c r="E5" s="1" t="s">
        <v>91</v>
      </c>
      <c r="H5" t="s">
        <v>92</v>
      </c>
      <c r="I5" t="s">
        <v>93</v>
      </c>
      <c r="L5" s="28" t="s">
        <v>108</v>
      </c>
    </row>
    <row r="6" spans="1:15" x14ac:dyDescent="0.3">
      <c r="E6" s="1" t="s">
        <v>94</v>
      </c>
      <c r="I6" t="s">
        <v>95</v>
      </c>
      <c r="L6" s="28" t="s">
        <v>128</v>
      </c>
    </row>
    <row r="7" spans="1:15" x14ac:dyDescent="0.3">
      <c r="E7" s="1" t="s">
        <v>96</v>
      </c>
      <c r="I7" t="s">
        <v>119</v>
      </c>
      <c r="L7" s="28" t="s">
        <v>109</v>
      </c>
    </row>
    <row r="8" spans="1:15" x14ac:dyDescent="0.3">
      <c r="E8" s="1" t="s">
        <v>97</v>
      </c>
      <c r="L8" s="28" t="s">
        <v>121</v>
      </c>
    </row>
    <row r="9" spans="1:15" x14ac:dyDescent="0.3">
      <c r="L9" s="28" t="s">
        <v>110</v>
      </c>
    </row>
    <row r="10" spans="1:15" x14ac:dyDescent="0.3">
      <c r="L10" s="28" t="s">
        <v>111</v>
      </c>
    </row>
    <row r="11" spans="1:15" x14ac:dyDescent="0.3">
      <c r="L11" s="28" t="s">
        <v>112</v>
      </c>
    </row>
    <row r="12" spans="1:15" x14ac:dyDescent="0.3">
      <c r="L12" s="28" t="s">
        <v>113</v>
      </c>
    </row>
    <row r="13" spans="1:15" x14ac:dyDescent="0.3">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2025-03-28T19:36:32Z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