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C:\Users\Personal\Documents\1. GHA ABOGADOS\1 ALLIANZ\MARILU MEJIA PEÑUELA Y OTROS\"/>
    </mc:Choice>
  </mc:AlternateContent>
  <xr:revisionPtr revIDLastSave="0" documentId="13_ncr:1_{E4272462-3978-461A-BF40-E0A1BAAE5BA3}" xr6:coauthVersionLast="46" xr6:coauthVersionMax="47" xr10:uidLastSave="{00000000-0000-0000-0000-000000000000}"/>
  <bookViews>
    <workbookView xWindow="-120" yWindow="-120" windowWidth="20730" windowHeight="1116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15" i="12"/>
  <c r="B34" i="12" s="1"/>
  <c r="H20" i="1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<sst xmlns="http://schemas.openxmlformats.org/spreadsheetml/2006/main" count="320" uniqueCount="222">
  <si>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</si>
  <si>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</si>
  <si>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</si>
  <si>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</si>
  <si>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</si>
  <si>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</si>
  <si>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</si>
  <si>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</si>
  <si>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</si>
  <si>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</si>
  <si>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</si>
  <si>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</si>
  <si>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</si>
  <si>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</si>
  <si>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</si>
  <si>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</si>
  <si>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</si>
  <si>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</si>
  <si>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</si>
  <si>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</si>
  <si>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</si>
  <si>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</si>
  <si>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</si>
  <si>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</si>
  <si>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</si>
  <si>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</si>
  <si>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</si>
  <si>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</si>
  <si>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</si>
  <si>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</si>
  <si>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</si>
  <si>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</si>
  <si>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</si>
  <si>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</si>
  <si>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</si>
  <si>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</si>
  <si>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</si>
  <si>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</si>
  <si>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</si>
  <si>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</si>
  <si>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</si>
  <si>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</si>
  <si>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</si>
  <si>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</si>
  <si>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</si>
  <si>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</si>
  <si>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</si>
  <si>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</si>
  <si>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</si>
  <si>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</si>
  <si>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</si>
  <si>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</si>
  <si>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</si>
  <si>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</si>
  <si>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</si>
  <si>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</si>
  <si>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</si>
  <si>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</si>
  <si>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</si>
  <si>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</si>
  <si>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</si>
  <si>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</si>
  <si>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</si>
  <si>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</si>
  <si>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</si>
  <si>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</si>
  <si>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</si>
  <si>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</si>
  <si>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</si>
  <si>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</si>
  <si>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</si>
  <si>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</si>
  <si>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</si>
  <si>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</si>
  <si>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</si>
  <si>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</si>
  <si>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</si>
  <si>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</si>
  <si>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</si>
  <si>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</si>
  <si>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</si>
  <si>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</si>
  <si>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</si>
  <si>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</si>
  <si>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</si>
  <si>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</si>
  <si>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</si>
  <si>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</si>
  <si>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</si>
  <si>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</si>
  <si>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</si>
  <si>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</si>
  <si>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</si>
  <si>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</si>
  <si>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</si>
  <si>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</si>
  <si>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</si>
  <si>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</si>
  <si>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</si>
  <si>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</si>
  <si>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</si>
  <si>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</si>
  <si>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</si>
  <si>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</si>
  <si>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</si>
  <si>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</si>
  <si>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</si>
  <si>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</si>
  <si>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</si>
  <si>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</si>
  <si>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</si>
  <si>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</si>
  <si>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</si>
  <si>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</si>
  <si>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</si>
  <si>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</si>
  <si>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</si>
  <si>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</si>
  <si>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</si>
  <si>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</si>
  <si>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</si>
  <si>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</si>
  <si>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</si>
  <si>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</si>
  <si>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</si>
  <si>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</si>
  <si>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</si>
  <si>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</si>
  <si>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</si>
  <si>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</si>
  <si>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</si>
  <si>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</si>
  <si>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</si>
  <si>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</si>
  <si>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</si>
  <si>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</si>
  <si>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</si>
  <si>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</si>
  <si>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</si>
  <si>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</si>
  <si>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</si>
  <si>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</si>
  <si>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</si>
  <si>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</si>
  <si>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</si>
  <si>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</si>
  <si>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</si>
  <si>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</si>
  <si>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</si>
  <si>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</si>
  <si>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</si>
  <si>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</si>
  <si>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</si>
  <si>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</si>
  <si>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</si>
  <si>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</si>
  <si>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</si>
  <si>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</si>
  <si>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</si>
  <si>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</si>
  <si>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</si>
  <si>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</si>
  <si>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</si>
  <si>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</si>
  <si>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</si>
  <si>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</si>
  <si>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</si>
  <si>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</si>
  <si>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</si>
  <si>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</si>
  <si>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</si>
  <si>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</si>
  <si>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</si>
  <si>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</si>
  <si>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</si>
  <si>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</si>
  <si>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</si>
  <si>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</si>
  <si>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</si>
  <si>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</si>
  <si>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</si>
  <si>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</si>
  <si>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</si>
  <si>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</si>
  <si>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</si>
  <si>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</si>
  <si>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</si>
  <si>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</si>
  <si>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</si>
  <si>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</si>
  <si>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</si>
  <si>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</si>
  <si>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</si>
  <si>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</si>
  <si>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CAROLINA SANTOS CABRERA Y ALLIANZ SEGUROS S.A.</t>
  </si>
  <si>
    <t xml:space="preserve">MARILU MEJÍA PEÑUELA (VICTIMA DIRECTA), HERNANDO ZERDA NORIEGA (ESPOSO) Y NATHALIA CASTELLANOS MEJIA (HIJA) </t>
  </si>
  <si>
    <t>MARILU MEJÍA PEÑUELA</t>
  </si>
  <si>
    <t>BOGOTÁ D.C</t>
  </si>
  <si>
    <t>SE DESCONOCE</t>
  </si>
  <si>
    <t>marilumejiap2710@gmail.com</t>
  </si>
  <si>
    <t>CASADA</t>
  </si>
  <si>
    <t>54 AÑOS</t>
  </si>
  <si>
    <t>27 DE OCTUBRE DE 1968</t>
  </si>
  <si>
    <t xml:space="preserve"> NO APLICA</t>
  </si>
  <si>
    <t>JEFE DE SOLUCIONES DIGITALES UPSTREAM/DOWNSTREAM/ENERGÍAS PARA LA TRANSICIÓN/ANALÍTICAS Y DE IA,</t>
  </si>
  <si>
    <t>29 DE SEPTIEMBRE DE 2023</t>
  </si>
  <si>
    <t>13 DE FEBRERO DE 2025</t>
  </si>
  <si>
    <t>CAROLINA SANTOS CABRERA</t>
  </si>
  <si>
    <t>FPV 759​</t>
  </si>
  <si>
    <t>27 DE MARZO DE 2025</t>
  </si>
  <si>
    <t>22 DE ABRIL DE 2025</t>
  </si>
  <si>
    <t>110013103044-2025-00141-00</t>
  </si>
  <si>
    <t xml:space="preserve">JUZGADO 44 CIVIL DEL CIRCUITO DE BOGOTÁ </t>
  </si>
  <si>
    <t>23 DE MAYO DE 2025</t>
  </si>
  <si>
    <t>La parte actora alegó que el 29 de septiembre de 2023, en la localidad de Usaquén en Bogotá D.C., la señora Marilú Mejía Peñuela fue víctima de un accidente de tránsito mientras se encontraba descendiendo del vehículo de placas FPV 759. Según manifestó, dicho vehículo era conducido por la señora Carolina Santos Cabrera, quien al reiniciar la marcha con las puertas abiertas impactó a la demandante, ocasionándole múltiples lesiones.
Indicó que el vehículo se encontraba asegurado por Allianz Seguros S.A. bajo un contrato de responsabilidad civil extracontractual. A raíz del siniestro, la Policía de Tránsito elaboró el Informe Policial de Accidente N.º A-00576647, atribuyendo la causa del accidente a la conductora del vehículo bajo la hipótesis de “arrancar sin precaución”. Igualmente, la Fiscalía inició investigación por el delito de lesiones personales culposas contra la señora Santos Cabrera.
La actora fue valorada por el Instituto Nacional de Medicina Legal, que determinó una incapacidad médico-legal definitiva de 150 días y diversas secuelas permanentes. Adicionalmente, fue diagnosticada con múltiples fracturas en la columna lumbar, pelvis y miembro inferior izquierdo, siendo sometida a varios procedimientos quirúrgicos, incluyendo un reemplazo total de cadera. Expuso que, como consecuencia de dichas secuelas, se le dictaminó una pérdida de capacidad laboral del 15.42%. Para la fecha del accidente, contaba con 54 años y trabajaba para Ecopetrol como Jefe de Soluciones Digitales, devengando un salario integral mensual de $34.395.913.
El 27 de noviembre de 2024 se presentó reclamación directa ante Allianz, la cual fue respondida el 13 de diciembre con un ofrecimiento de $25.000.000, valor que no fue aceptado. Finalmente, se llevó a cabo audiencia de conciliación prejudicial el 13 de febrero de 2025 sin que se lograra acuerdo.</t>
  </si>
  <si>
    <t>29 DE ENERO DE 2025</t>
  </si>
  <si>
    <t>SINIESTRO  131777778   APL214809</t>
  </si>
  <si>
    <t>Desde las 00:00 horas del 26/01/2023 hasta las 24:00 horas del 25/01/2024</t>
  </si>
  <si>
    <t>Daño a la vida de relacion</t>
  </si>
  <si>
    <t xml:space="preserve">A.	EXCEPCIONES FRENTE A LA DEMANDA. 
1.	LA RESPONSABILIDAD EN EL TRANSPORTE BENÉVOLO ES DE NATURALEZA SUBJETIVA POR LO QUE LA PARTE DEMANDANTE DEBE PROBAR LA ACTUACIÓN CULPOSA DEL CONDUCTOR DEL VEHÍCULO EN LA PRODUCCIÓN DEL ACCIDENTE
2.	EN CUALQUIER CASO, NO EXISTE RESPONSABILIDAD A CARGO DE LOS DEMANDADOS POR LA FALTA DE ACREDITACIÓN DEL NEXO CAUSAL.
3.	FALTA DE LEGITIMACIÓN EN LA CAUSA EN CABEZA DEL SEÑOR HERNANDO ZERDA NORIEGA 
4.	IMPROCEDENCIA DEL RECONOCIMIENTO DEL LUCRO CESANTE
5.	INEXISTENCIA DEL DAÑO EMERGENTE SOLICITADO
6.	TASACIÓN EXORBITANTE DEL DAÑO MORAL
7.	IMPROCEDENCIA DEL RECONOCIMIENTO DEL DAÑO A LA VIDA EN RELACIÓN.
8.	IMPOSIBILIDAD DE CONDENAR A ALLIANZ SEGUROS S.A. DE MANERA SOLIDARIA.
9.	GENÉRICA O INNOMINADA
B.	EXCEPCIONES DE FONDO FRENTE AL CONTRATO DE SEGURO
1.	FALTA DE COBERTURA MATERIAL ANTE LA INEXISTENCIA DE AMPARO AFECTABLE – ESTA PÓLIZA NO AMPARA LA RESPONSABILIDAD CIVIL DE CARÁCTER CONTRACTUAL.
2.	INEXISTENCIA DE OBLIGACIÓN DE INDEMNIZAR A CARGO DE ALLIANZ SEGUROS S.A. POR INCUMPLIMIENTO DE LAS CARGAS DEL ARTÍCULO 1077 DEL CÓDIGO DE COMERCIO.
3.	RIESGOS EXPRESAMENTE EXCLUIDOS EN PÓLIZA DE SEGURO DE AUTOMÓVILES INDIVIDUAL LIVIANOS PARTICULARES N.º 023203330
4.	CARÁCTER MERAMENTE INDEMNIZATORIO DE LOS CONTRATOS DE SEGURO. 
5.	IMPROCEDENCIA DEL COBRO DE INTERESES MORATORIOS
6.	SUJECIÓN A LAS CONDICIONES PARTICULARES Y GENERALES DEL CONTRATO DE SEGURO EN LA QUE SE IDENTIFICA LA PÓLIZA, EL CLAUSULADO Y LOS AMPAROS
7.	EN CUALQUIER CASO, DE NINGUNA FORMA SE PODRÁ EXCEDER EL LÍMITE DEL VALOR ASEGURADO.
8.	DISPONIBILIDAD DEL VALOR ASEGURADO 
9.	PRESCRIPCIÓN DE LA ACCIÓN DERIVADA DEL CONTRATO DE SEGURO. 
10.	GENÉRICA O INNOMINADA </t>
  </si>
  <si>
    <t>Como liquidación objetiva de pretensiones se llegó a la suma de $819.852.879. Lo anterior, con base en los siguientes argumentos fácticos y jurídicos:
Para efectos de la presente liquidación objetivada de perjuicios, se aclara que no serán tenidos en cuenta los perjuicios patrimoniales ni extrapatrimoniales reclamados en favor del señor Hernando Zerda Noriega, en tanto no obra en el expediente prueba alguna del vínculo conyugal o marital que lo legitime como parte activa dentro del proceso. Así mismo, se precisa que la presente liquidación objetivada se limitará únicamente a los perjuicios reclamados por la señora Marilú Mejía Peñuela y su hija, en tanto son las únicas personas respecto de las cuales obran en el expediente elementos probatorios que permiten estructurar una valoración razonable de los perjuicios alegados.
1.	El daño emergente consolidado en modalidad de suma única: Para la señora Marilú Mejía Peñuela se estima en la suma de $6.665.337. A este valor se llega tras el análisis de las facturas y comprobantes allegados al expediente, limitando la valoración únicamente a aquellos gastos relacionados directamente con el evento dañoso, tales como consultas médicas, medicamentos, servicios de enfermería y cuidado personal. De dicha revisión, se obtuvo un valor base de $5.527.685, correspondiente a documentos legibles y pertinentes. Esta suma fue actualizada con base en el índice de precios al consumidor (IPC) entre los meses de septiembre de 2023 (IPC: 136,11) y abril de 2025 (IPC: 149,66), arrojando un valor actualizado de $6.077.976. Finalmente, a este monto se le aplicó la fórmula del daño emergente con suma única cuyo valor resultó en la suma de $6.665.337. 
2.	Lucro cesante consolidado con suma periódica: Para la señora Marilú Mejía Peñuela se estima en la suma de $123.182.146. Este valor se calcula con fundamento en los desprendibles de nómina aportados al expediente, que acreditan que la señora Marilú Mejía Peñuela percibía un ingreso mensual constante de $22.518.245 para la fecha del accidente (29 de septiembre de 2023). Dado que el valor mensual reportado supera los 10 smmlv, conforme al artículo 132 del Código Sustantivo del Trabajo, se entiende que corresponde a un salario integral, razón por la cual no se suma ningún valor adicional por factor prestacional, en tanto este ya se encuentra incluido en la cifra certificada. A ese ingreso mensual se le aplicó la actualización correspondiente por Índice de Precios al Consumidor (IPC) desde septiembre de 2023 (136,11) hasta abril de 2025 (149,66), según la serie de empalme publicada por el DANE, obteniéndose así una renta mensual actualizada de $24.759.978. A dicha renta mensual se le aplicó el número de días de incapacidad laboral certificados por el Instituto Nacional de Medicina Legal, equivalentes a 150 días, los cuales representan 4.93 meses de pérdida de capacidad laboral total y temporal. Finalmente, el cálculo se efectuó utilizando la fórmula del lucro cesante con suma periódica, prevista para estos eventos, cuyo valor correspondió a la suma de $123.182.146. Este valor refleja de manera objetiva y técnica el perjuicio consolidado por concepto de ingreso salarial dejado de percibir como consecuencia directa de la incapacidad médica temporal probada en el proceso.
3.	Lucro cesante futuro con suma periódica: Para la señora Marilú Mejía Peñuela se estima en la suma de $603.399.656, para llegar a dicho valor se partió del ingreso mensual efectivamente demostrado al momento del accidente, correspondiente a $22.518.245, según los desprendibles de nómina obrantes en el expediente. Dicho valor se multiplicó por el porcentaje de Pérdida de Capacidad Laboral (PCL) certificado en el dictamen médico-legal, equivalente al 15.42 %, lo que arrojó una renta proporcional mensual ajustada de $3.472.313. A ese ingreso afectado se le aplicó la fórmula para el cálculo del lucro cesante futuro con suma periódica, teniendo en cuenta la expectativa de vida de la actora es de 32.5 años, lo cual equivale a 390 meses. Sin embargo, como ya se indemnizó un periodo de 150 días de incapacidad mediante el cálculo del lucro cesante consolidado (aproximadamente 5 meses), se aplicó una fecha de corte, y el número de meses a proyectar se ajustó a 385 meses, remplazando los valores de la formula se llegó a la suma de $603.399.656
4.	Daño moral: Se estima en la suma de $43.900.740. Si bien en la Sentencia SC-072 de 2025 la Sala de Casación Civil de la Corte Suprema de Justicia reiteró que la indemnización por daño moral puede ascender hasta un máximo de 100 SMLMV, dicho monto debe determinarse bajo un criterio de prudente arbitrio judicial, teniendo en cuenta la intensidad de la afectación sufrida por la víctima, su acreditación en el proceso, y la gravedad de las consecuencias en su esfera emocional y funcional, conforme a los precedentes consolidados. En ese contexto, dado que las lesiones de la señora Marilu Mejia Peñuela, reflejan (i) reducción de fractura conminuta de meseta tibial medial con leve desplazamiento; (ii) reducción abierta y osteosíntesis de cadera izquierda por luxación posterior, con fractura conminuta a nivel del acetábulo; (iii) fractura de ramas ilio e isquiopúbica izquierda y espondilólisis bilateral de pars interarticularis de L5; y (iv) lesión axonal parcial (axonotmesis leve) del nervio ciático izquierdo, con afectación leve de ambas ramas y signos de reinervación, se entiende que se trata de una afectación por lesiones graves. No obstante, como su calificación de pérdida de capacidad laboral solamente arrojó un 15,42%  se aplicó una regla de tres proporcional sobre los 100 SMMLV que arrojó un valor objetivo de $21.950.370, suma que se estima razonable en su caso.
Por su parte, en lo que respecta a su hija, Natalia Castellanos Mejía, se estima un daño moral en la misma proporcion que la madre  $21.950.370 , con fundamento en el criterio establecido por la Corte Suprema en la misma Sentencia SC-072 de 2025, según el cual, en caso de afectaciones graves los hijos tienen derecho a una indemnización correspondiente al 100 % del valor reconocido a la víctima directa. En este caso, dicha suma refleja proporcionalmente la entidad del daño y la legitimación derivada de su calidad de hija de la víctima.
5.	Daño a la vida de relación: Se estima en la suma de $42.705.000. De conformidad con la Sentencia SC-072 de 2025, proferida por la Sala de Casación Civil de la Corte Suprema de Justicia, cuando las afectaciones recaen sobre partes del cuerpo distintas al rostro o no implican pérdida de sentidos, la indemnización por daño a la vida de relación puede oscilar entre el 3 % y el 15 % del tope máximo indemnizatorio, fijado jurisprudencialmente en $284.700.000 (200 SMMLV). En este caso, las lesiones sufridas por la señora Marilú Mejía Peñuela incluyen: (i) reducción de fractura conminuta de meseta tibial medial con leve desplazamiento; (ii) reducción abierta y osteosíntesis de cadera izquierda por luxación posterior, con fractura conminuta a nivel del acetábulo; (iii) fractura de ramas ilio e isquiopúbica izquierda y espondilólisis bilateral de pars interarticularis de L5; y (iv) lesión axonal parcial (axonotmesis leve) del nervio ciático izquierdo, con afectación leve de ambas ramas y signos de reinervación. Teniendo en cuenta la gravedad, diversidad y carácter funcional de las secuelas, y aplicando un criterio de proporcionalidad frente al rango máximo fijado por la jurisprudencia, se estima procedente fijar la indemnización por daño a la vida de relación en el 15 % del tope máximo, lo que arroja un valor de $42.705.000.
Respecto de la solicitud de indemnización por daño a la vida de relación a favor de la hija Natalia Castellanos Mejía, esta no resulta procedente, toda vez que no se ha allegado al proceso prueba alguna que permita establecer cómo las lesiones sufridas por su madre afectaron de manera directa, real y verificable su entorno personal, familiar o funcional. En particular, no se acreditó que existiera una convivencia cercana o una dinámica cotidiana que se haya visto interrumpida o alterada a raíz del accidente. Por el contrario, de las pruebas documentales allegadas, se desprende que la hija reside actualmente en los Estados Unidos, hecho que debilita la presunción de cercanía afectiva constante y cotidiana que esta tipología de perjuicio exige como base para su reconocimiento. Así las cosas, al no haberse probado la afectación concreta en la funcionalidad o vida de relación de la hija, no es jurídicamente procedente estructurar esta indemnización en su favor.</t>
  </si>
  <si>
    <t>Se califica la contingencia como PROBABLE, toda vez que en el expediente obran elementos que permiten inferir la existencia de responsabilidad por parte del conductor del vehículo asegurado. 
Lo primeo que debe tomarse en consideración es que la poliza de Automóviles Individual Livianos Particulares N.º 023203330 / 0, expedido por Allianz Seguros S.A., cuyo tomador y asegurada es la señora Carolina Santos Cabrera, presta cobertura temporal y material, de conformidad a los hechos y pretensiones expuestas en el libelo de la demanda. Frente a la cobertura temporal debe mencionarse que, el accidente ocurrió el 29 de septiembre de 2023, dentro del periodo de cobertura de la poliza, comprendida entre  el 26 de enero de 2023 y el 25 de enero de 2024. Aunado a ello, presta cobertura material en tanto ampara la responsabilidad civil extracontractual por daños causados a terceros como consecuencia de la conducción del vehículo asegurado, pretension que se endilga al asegurado.
En cuanto a la responsabilidad, obra en el plenario el Informe Policial de Accidente de Tránsito (IPAT) N.º A00576647, en el cual se atribuye a la conductora del vehículo asegurado la hipótesis N.º 145 – “arrancar sin precaución”, sin que obre prueba en el expediente que desvirtúe dicha imputación ni que permita configurar una causal de exoneración de responsabilidad. Asimismo, el daño se encuentra acreditado mediante el certificado expedido por el Instituto Nacional de Medicina Legal, que determinó 150 días de incapacidad médica, y por el dictamen de Pérdida de Capacidad Laboral (PCL), que fijó una afectación funcional del 15.42 % derivada de las lesiones sufridas por la señora Marilú Mejía Peñuela, quien habría descendido del vehículo asegurado instantes antes del hecho.A la fecha, no se ha determinado con claridad si la víctima se encontraba a bordo del vehículo en calidad de pasajera bajo un transporte benévolo o informalmente oneroso, circunstancia que será materia de discusión probatoria a lo largo del proceso. No obstante, teniendo en cuenta la existencia de elementos de juicio que comprometen la responsabilidad del conductor y acreditan el daño, la expectativa procesal de condena es significativa, motivo por el cual la contingencia se califica como probable.
Lo anterior sin perjuicio del caracter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</si>
</sst>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ilumejiap2710@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4" zoomScale="85" zoomScaleNormal="85" workbookViewId="0">
      <selection activeCell="A23" sqref="A22:C23"/>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2" t="s">
        <v>0</v>
      </c>
      <c r="B1" s="62"/>
      <c r="C1" s="62"/>
    </row>
    <row r="2" spans="1:3" x14ac:dyDescent="0.25">
      <c r="A2" s="5" t="s">
        <v>158</v>
      </c>
      <c r="B2" s="67" t="s">
        <v>211</v>
      </c>
      <c r="C2" s="68"/>
    </row>
    <row r="3" spans="1:3" x14ac:dyDescent="0.25">
      <c r="A3" s="5" t="s">
        <v>125</v>
      </c>
      <c r="B3" s="63" t="s">
        <v>212</v>
      </c>
      <c r="C3" s="64"/>
    </row>
    <row r="4" spans="1:3" x14ac:dyDescent="0.25">
      <c r="A4" s="5" t="s">
        <v>137</v>
      </c>
      <c r="B4" s="63" t="s">
        <v>194</v>
      </c>
      <c r="C4" s="64"/>
    </row>
    <row r="5" spans="1:3" ht="31.5" customHeight="1" x14ac:dyDescent="0.25">
      <c r="A5" s="5" t="s">
        <v>138</v>
      </c>
      <c r="B5" s="63" t="s">
        <v>195</v>
      </c>
      <c r="C5" s="64"/>
    </row>
    <row r="6" spans="1:3" x14ac:dyDescent="0.25">
      <c r="A6" s="5" t="s">
        <v>139</v>
      </c>
      <c r="B6" s="58" t="s">
        <v>103</v>
      </c>
      <c r="C6" s="58"/>
    </row>
    <row r="7" spans="1:3" x14ac:dyDescent="0.25">
      <c r="A7" s="25" t="s">
        <v>140</v>
      </c>
      <c r="B7" s="63" t="s">
        <v>126</v>
      </c>
      <c r="C7" s="64"/>
    </row>
    <row r="8" spans="1:3" ht="23.1" customHeight="1" x14ac:dyDescent="0.25">
      <c r="A8" s="26" t="s">
        <v>141</v>
      </c>
      <c r="B8" s="58" t="s">
        <v>196</v>
      </c>
      <c r="C8" s="58"/>
    </row>
    <row r="9" spans="1:3" x14ac:dyDescent="0.25">
      <c r="A9" s="26" t="s">
        <v>142</v>
      </c>
      <c r="B9" s="70">
        <v>37705974</v>
      </c>
      <c r="C9" s="58"/>
    </row>
    <row r="10" spans="1:3" x14ac:dyDescent="0.25">
      <c r="A10" s="26" t="s">
        <v>143</v>
      </c>
      <c r="B10" s="56" t="s">
        <v>197</v>
      </c>
      <c r="C10" s="56"/>
    </row>
    <row r="11" spans="1:3" ht="30" customHeight="1" x14ac:dyDescent="0.25">
      <c r="A11" s="27" t="s">
        <v>144</v>
      </c>
      <c r="B11" s="56" t="s">
        <v>198</v>
      </c>
      <c r="C11" s="56"/>
    </row>
    <row r="12" spans="1:3" ht="30" customHeight="1" x14ac:dyDescent="0.25">
      <c r="A12" s="5" t="s">
        <v>145</v>
      </c>
      <c r="B12" s="57" t="s">
        <v>199</v>
      </c>
      <c r="C12" s="56"/>
    </row>
    <row r="13" spans="1:3" x14ac:dyDescent="0.25">
      <c r="A13" s="5" t="s">
        <v>146</v>
      </c>
      <c r="B13" s="58" t="s">
        <v>200</v>
      </c>
      <c r="C13" s="58"/>
    </row>
    <row r="14" spans="1:3" x14ac:dyDescent="0.25">
      <c r="A14" s="5" t="s">
        <v>147</v>
      </c>
      <c r="B14" s="59" t="s">
        <v>202</v>
      </c>
      <c r="C14" s="58"/>
    </row>
    <row r="15" spans="1:3" x14ac:dyDescent="0.25">
      <c r="A15" s="5" t="s">
        <v>148</v>
      </c>
      <c r="B15" s="58" t="s">
        <v>201</v>
      </c>
      <c r="C15" s="58"/>
    </row>
    <row r="16" spans="1:3" x14ac:dyDescent="0.25">
      <c r="A16" s="5" t="s">
        <v>149</v>
      </c>
      <c r="B16" s="58" t="s">
        <v>203</v>
      </c>
      <c r="C16" s="58"/>
    </row>
    <row r="17" spans="1:3" ht="15" customHeight="1" x14ac:dyDescent="0.25">
      <c r="A17" s="5" t="s">
        <v>150</v>
      </c>
      <c r="B17" s="56" t="s">
        <v>7</v>
      </c>
      <c r="C17" s="56"/>
    </row>
    <row r="18" spans="1:3" x14ac:dyDescent="0.25">
      <c r="A18" s="5" t="s">
        <v>151</v>
      </c>
      <c r="B18" s="56" t="s">
        <v>204</v>
      </c>
      <c r="C18" s="56"/>
    </row>
    <row r="19" spans="1:3" ht="18.75" customHeight="1" x14ac:dyDescent="0.25">
      <c r="A19" s="5" t="s">
        <v>152</v>
      </c>
      <c r="B19" s="65">
        <v>34395913</v>
      </c>
      <c r="C19" s="66"/>
    </row>
    <row r="20" spans="1:3" x14ac:dyDescent="0.25">
      <c r="A20" s="5" t="s">
        <v>153</v>
      </c>
      <c r="B20" s="58">
        <v>1</v>
      </c>
      <c r="C20" s="58"/>
    </row>
    <row r="21" spans="1:3" ht="17.25" customHeight="1" x14ac:dyDescent="0.25">
      <c r="A21" s="5" t="s">
        <v>154</v>
      </c>
      <c r="B21" s="56" t="s">
        <v>93</v>
      </c>
      <c r="C21" s="56"/>
    </row>
    <row r="22" spans="1:3" x14ac:dyDescent="0.25">
      <c r="A22" s="26" t="s">
        <v>155</v>
      </c>
      <c r="B22" s="53" t="s">
        <v>205</v>
      </c>
      <c r="C22" s="53"/>
    </row>
    <row r="23" spans="1:3" x14ac:dyDescent="0.25">
      <c r="A23" s="26" t="s">
        <v>156</v>
      </c>
      <c r="B23" s="55" t="s">
        <v>215</v>
      </c>
      <c r="C23" s="53"/>
    </row>
    <row r="24" spans="1:3" x14ac:dyDescent="0.25">
      <c r="A24" s="26" t="s">
        <v>157</v>
      </c>
      <c r="B24" s="55" t="s">
        <v>206</v>
      </c>
      <c r="C24" s="53"/>
    </row>
    <row r="25" spans="1:3" x14ac:dyDescent="0.25">
      <c r="A25" s="69" t="s">
        <v>119</v>
      </c>
      <c r="B25" s="53" t="s">
        <v>214</v>
      </c>
      <c r="C25" s="54"/>
    </row>
    <row r="26" spans="1:3" x14ac:dyDescent="0.25">
      <c r="A26" s="69"/>
      <c r="B26" s="54"/>
      <c r="C26" s="54"/>
    </row>
    <row r="27" spans="1:3" ht="100.5" customHeight="1" x14ac:dyDescent="0.25">
      <c r="A27" s="69"/>
      <c r="B27" s="54"/>
      <c r="C27" s="54"/>
    </row>
    <row r="28" spans="1:3" x14ac:dyDescent="0.25">
      <c r="A28" s="26" t="s">
        <v>159</v>
      </c>
      <c r="B28" s="54" t="s">
        <v>207</v>
      </c>
      <c r="C28" s="54"/>
    </row>
    <row r="29" spans="1:3" x14ac:dyDescent="0.25">
      <c r="A29" s="26" t="s">
        <v>160</v>
      </c>
      <c r="B29" s="54">
        <v>52712860</v>
      </c>
      <c r="C29" s="54"/>
    </row>
    <row r="30" spans="1:3" x14ac:dyDescent="0.25">
      <c r="A30" s="26" t="s">
        <v>161</v>
      </c>
      <c r="B30" s="54" t="s">
        <v>208</v>
      </c>
      <c r="C30" s="54"/>
    </row>
    <row r="31" spans="1:3" x14ac:dyDescent="0.25">
      <c r="A31" s="26" t="s">
        <v>162</v>
      </c>
      <c r="B31" s="54" t="s">
        <v>198</v>
      </c>
      <c r="C31" s="54"/>
    </row>
    <row r="32" spans="1:3" x14ac:dyDescent="0.25">
      <c r="A32" s="26" t="s">
        <v>163</v>
      </c>
      <c r="B32" s="60" t="s">
        <v>209</v>
      </c>
      <c r="C32" s="61"/>
    </row>
    <row r="33" spans="1:3" x14ac:dyDescent="0.25">
      <c r="A33" s="5" t="s">
        <v>164</v>
      </c>
      <c r="B33" s="59" t="s">
        <v>210</v>
      </c>
      <c r="C33" s="59"/>
    </row>
    <row r="34" spans="1:3" ht="45" x14ac:dyDescent="0.25">
      <c r="A34" s="5" t="s">
        <v>165</v>
      </c>
      <c r="B34" s="59" t="s">
        <v>213</v>
      </c>
      <c r="C34" s="5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C290A5A1-D6D1-404F-BD53-F44D1739B518}"/>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4" sqref="B24:C2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1" t="s">
        <v>10</v>
      </c>
      <c r="B1" s="71"/>
      <c r="C1" s="71"/>
    </row>
    <row r="2" spans="1:3" ht="15.75" customHeight="1" x14ac:dyDescent="0.25">
      <c r="A2" s="20" t="s">
        <v>11</v>
      </c>
      <c r="B2" s="72" t="s">
        <v>216</v>
      </c>
      <c r="C2" s="73"/>
    </row>
    <row r="3" spans="1:3" s="2" customFormat="1" x14ac:dyDescent="0.25">
      <c r="A3" s="5" t="s">
        <v>1</v>
      </c>
      <c r="B3" s="58" t="str">
        <f>'AUTOS  NOTA 322'!B2:C2</f>
        <v>110013103044-2025-00141-00</v>
      </c>
      <c r="C3" s="58"/>
    </row>
    <row r="4" spans="1:3" s="2" customFormat="1" x14ac:dyDescent="0.25">
      <c r="A4" s="5" t="s">
        <v>2</v>
      </c>
      <c r="B4" s="58" t="str">
        <f>'AUTOS  NOTA 322'!B3:C3</f>
        <v xml:space="preserve">JUZGADO 44 CIVIL DEL CIRCUITO DE BOGOTÁ </v>
      </c>
      <c r="C4" s="58"/>
    </row>
    <row r="5" spans="1:3" s="2" customFormat="1" x14ac:dyDescent="0.25">
      <c r="A5" s="5" t="s">
        <v>3</v>
      </c>
      <c r="B5" s="58" t="str">
        <f>'AUTOS  NOTA 322'!B4:C4</f>
        <v>CAROLINA SANTOS CABRERA Y ALLIANZ SEGUROS S.A.</v>
      </c>
      <c r="C5" s="58"/>
    </row>
    <row r="6" spans="1:3" s="2" customFormat="1" x14ac:dyDescent="0.25">
      <c r="A6" s="5" t="s">
        <v>4</v>
      </c>
      <c r="B6" s="58" t="str">
        <f>'AUTOS  NOTA 322'!B5:C5</f>
        <v xml:space="preserve">MARILU MEJÍA PEÑUELA (VICTIMA DIRECTA), HERNANDO ZERDA NORIEGA (ESPOSO) Y NATHALIA CASTELLANOS MEJIA (HIJA) </v>
      </c>
      <c r="C6" s="58"/>
    </row>
    <row r="7" spans="1:3" s="2" customFormat="1" x14ac:dyDescent="0.25">
      <c r="A7" s="5" t="s">
        <v>5</v>
      </c>
      <c r="B7" s="58" t="str">
        <f>'AUTOS  NOTA 322'!B6:C6</f>
        <v>DEMANDA DIRECTA</v>
      </c>
      <c r="C7" s="58"/>
    </row>
    <row r="8" spans="1:3" s="2" customFormat="1" x14ac:dyDescent="0.25">
      <c r="A8" s="29" t="s">
        <v>100</v>
      </c>
      <c r="B8" s="58" t="str">
        <f>'AUTOS  NOTA 322'!B7:C8</f>
        <v>MARILU MEJÍA PEÑUELA</v>
      </c>
      <c r="C8" s="58"/>
    </row>
    <row r="9" spans="1:3" x14ac:dyDescent="0.25">
      <c r="A9" s="20" t="s">
        <v>12</v>
      </c>
      <c r="B9" s="58">
        <v>23203330</v>
      </c>
      <c r="C9" s="58"/>
    </row>
    <row r="10" spans="1:3" x14ac:dyDescent="0.25">
      <c r="A10" s="20" t="s">
        <v>9</v>
      </c>
      <c r="B10" s="63" t="s">
        <v>126</v>
      </c>
      <c r="C10" s="64"/>
    </row>
    <row r="11" spans="1:3" x14ac:dyDescent="0.25">
      <c r="A11" s="20" t="s">
        <v>13</v>
      </c>
      <c r="B11" s="86">
        <v>4000000000</v>
      </c>
      <c r="C11" s="87"/>
    </row>
    <row r="12" spans="1:3" x14ac:dyDescent="0.25">
      <c r="A12" s="20" t="s">
        <v>114</v>
      </c>
      <c r="B12" s="86">
        <v>0</v>
      </c>
      <c r="C12" s="87"/>
    </row>
    <row r="13" spans="1:3" x14ac:dyDescent="0.25">
      <c r="A13" s="20" t="s">
        <v>14</v>
      </c>
      <c r="B13" s="63" t="s">
        <v>76</v>
      </c>
      <c r="C13" s="64"/>
    </row>
    <row r="14" spans="1:3" x14ac:dyDescent="0.25">
      <c r="A14" s="20" t="s">
        <v>15</v>
      </c>
      <c r="B14" s="56" t="s">
        <v>217</v>
      </c>
      <c r="C14" s="58"/>
    </row>
    <row r="15" spans="1:3" x14ac:dyDescent="0.25">
      <c r="A15" s="20" t="s">
        <v>16</v>
      </c>
      <c r="B15" s="58" t="s">
        <v>17</v>
      </c>
      <c r="C15" s="58"/>
    </row>
    <row r="16" spans="1:3" x14ac:dyDescent="0.25">
      <c r="A16" s="20" t="s">
        <v>18</v>
      </c>
      <c r="B16" s="58" t="s">
        <v>17</v>
      </c>
      <c r="C16" s="58"/>
    </row>
    <row r="17" spans="1:3" x14ac:dyDescent="0.25">
      <c r="A17" s="88" t="s">
        <v>19</v>
      </c>
      <c r="B17" s="58" t="s">
        <v>20</v>
      </c>
      <c r="C17" s="58"/>
    </row>
    <row r="18" spans="1:3" x14ac:dyDescent="0.25">
      <c r="A18" s="89"/>
      <c r="B18" s="10" t="s">
        <v>21</v>
      </c>
      <c r="C18" s="10" t="s">
        <v>22</v>
      </c>
    </row>
    <row r="19" spans="1:3" x14ac:dyDescent="0.25">
      <c r="A19" s="89"/>
      <c r="B19" s="6" t="s">
        <v>117</v>
      </c>
      <c r="C19" s="6"/>
    </row>
    <row r="20" spans="1:3" x14ac:dyDescent="0.25">
      <c r="A20" s="89"/>
      <c r="B20" s="6"/>
      <c r="C20" s="6"/>
    </row>
    <row r="21" spans="1:3" x14ac:dyDescent="0.25">
      <c r="A21" s="90"/>
      <c r="B21" s="6"/>
      <c r="C21" s="6"/>
    </row>
    <row r="22" spans="1:3" x14ac:dyDescent="0.25">
      <c r="A22" s="20" t="s">
        <v>23</v>
      </c>
      <c r="B22" s="58"/>
      <c r="C22" s="58"/>
    </row>
    <row r="23" spans="1:3" x14ac:dyDescent="0.25">
      <c r="A23" s="20" t="s">
        <v>24</v>
      </c>
      <c r="B23" s="91"/>
      <c r="C23" s="92"/>
    </row>
    <row r="24" spans="1:3" x14ac:dyDescent="0.25">
      <c r="A24" s="20" t="s">
        <v>25</v>
      </c>
      <c r="B24" s="58" t="s">
        <v>84</v>
      </c>
      <c r="C24" s="58"/>
    </row>
    <row r="25" spans="1:3" x14ac:dyDescent="0.25">
      <c r="A25" s="20" t="s">
        <v>26</v>
      </c>
      <c r="B25" s="58"/>
      <c r="C25" s="58"/>
    </row>
    <row r="26" spans="1:3" x14ac:dyDescent="0.25">
      <c r="A26" s="20" t="s">
        <v>28</v>
      </c>
      <c r="B26" s="58"/>
      <c r="C26" s="58"/>
    </row>
    <row r="27" spans="1:3" x14ac:dyDescent="0.25">
      <c r="A27" s="19" t="s">
        <v>29</v>
      </c>
      <c r="B27" s="58"/>
      <c r="C27" s="58"/>
    </row>
    <row r="28" spans="1:3" x14ac:dyDescent="0.25">
      <c r="A28" s="74" t="s">
        <v>30</v>
      </c>
      <c r="B28" s="74"/>
      <c r="C28" s="74"/>
    </row>
    <row r="29" spans="1:3" x14ac:dyDescent="0.25">
      <c r="A29" s="84" t="s">
        <v>31</v>
      </c>
      <c r="B29" s="85"/>
      <c r="C29" s="11"/>
    </row>
    <row r="30" spans="1:3" x14ac:dyDescent="0.25">
      <c r="A30" s="84" t="s">
        <v>32</v>
      </c>
      <c r="B30" s="85"/>
      <c r="C30" s="11"/>
    </row>
    <row r="31" spans="1:3" x14ac:dyDescent="0.25">
      <c r="A31" s="84" t="s">
        <v>33</v>
      </c>
      <c r="B31" s="85"/>
      <c r="C31" s="12"/>
    </row>
    <row r="32" spans="1:3" x14ac:dyDescent="0.25">
      <c r="A32" s="84" t="s">
        <v>34</v>
      </c>
      <c r="B32" s="85"/>
      <c r="C32" s="11"/>
    </row>
    <row r="33" spans="1:3" x14ac:dyDescent="0.25">
      <c r="A33" s="84" t="s">
        <v>35</v>
      </c>
      <c r="B33" s="85"/>
      <c r="C33" s="11"/>
    </row>
    <row r="34" spans="1:3" x14ac:dyDescent="0.25">
      <c r="A34" s="84" t="s">
        <v>36</v>
      </c>
      <c r="B34" s="85"/>
      <c r="C34" s="13"/>
    </row>
    <row r="35" spans="1:3" x14ac:dyDescent="0.25">
      <c r="A35" s="75" t="s">
        <v>37</v>
      </c>
      <c r="B35" s="76"/>
      <c r="C35" s="14"/>
    </row>
    <row r="36" spans="1:3" x14ac:dyDescent="0.25">
      <c r="A36" s="75" t="s">
        <v>38</v>
      </c>
      <c r="B36" s="76"/>
      <c r="C36" s="15"/>
    </row>
    <row r="37" spans="1:3" x14ac:dyDescent="0.25">
      <c r="A37" s="77" t="s">
        <v>39</v>
      </c>
      <c r="B37" s="78"/>
      <c r="C37" s="15"/>
    </row>
    <row r="38" spans="1:3" x14ac:dyDescent="0.25">
      <c r="A38" s="79"/>
      <c r="B38" s="80"/>
      <c r="C38" s="15"/>
    </row>
    <row r="39" spans="1:3" x14ac:dyDescent="0.25">
      <c r="A39" s="81"/>
      <c r="B39" s="82"/>
      <c r="C39" s="15"/>
    </row>
    <row r="40" spans="1:3" x14ac:dyDescent="0.25">
      <c r="A40" s="83" t="s">
        <v>40</v>
      </c>
      <c r="B40" s="83"/>
      <c r="C40" s="83"/>
    </row>
    <row r="41" spans="1:3" x14ac:dyDescent="0.25">
      <c r="A41" s="17" t="s">
        <v>41</v>
      </c>
      <c r="B41" s="18"/>
      <c r="C41" s="15"/>
    </row>
    <row r="42" spans="1:3" x14ac:dyDescent="0.25">
      <c r="A42" s="75" t="s">
        <v>42</v>
      </c>
      <c r="B42" s="76"/>
      <c r="C42" s="15"/>
    </row>
    <row r="43" spans="1:3" x14ac:dyDescent="0.25">
      <c r="A43" s="75" t="s">
        <v>43</v>
      </c>
      <c r="B43" s="76"/>
      <c r="C43" s="15"/>
    </row>
    <row r="44" spans="1:3" x14ac:dyDescent="0.25">
      <c r="A44" s="17" t="s">
        <v>44</v>
      </c>
      <c r="B44" s="18"/>
      <c r="C44" s="15"/>
    </row>
    <row r="45" spans="1:3" x14ac:dyDescent="0.25">
      <c r="A45" s="17" t="s">
        <v>45</v>
      </c>
      <c r="B45" s="18"/>
      <c r="C45" s="15"/>
    </row>
    <row r="46" spans="1:3" x14ac:dyDescent="0.25">
      <c r="A46" s="75" t="s">
        <v>46</v>
      </c>
      <c r="B46" s="76"/>
      <c r="C46" s="15"/>
    </row>
    <row r="47" spans="1:3" x14ac:dyDescent="0.25">
      <c r="A47" s="17" t="s">
        <v>47</v>
      </c>
      <c r="B47" s="16"/>
      <c r="C47" s="15"/>
    </row>
    <row r="48" spans="1:3" x14ac:dyDescent="0.25">
      <c r="A48" s="75" t="s">
        <v>48</v>
      </c>
      <c r="B48" s="76"/>
      <c r="C48" s="15"/>
    </row>
    <row r="49" spans="1:3" x14ac:dyDescent="0.25">
      <c r="A49" s="75" t="s">
        <v>49</v>
      </c>
      <c r="B49" s="76"/>
      <c r="C49" s="15"/>
    </row>
    <row r="50" spans="1:3" x14ac:dyDescent="0.25">
      <c r="A50" s="75" t="s">
        <v>39</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9FE736AB-7DB0-4D26-9456-6C51D223A366}">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B7" zoomScale="95" zoomScaleNormal="95" workbookViewId="0">
      <selection activeCell="B19" sqref="B19:C19"/>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97" t="s">
        <v>50</v>
      </c>
      <c r="B1" s="97"/>
      <c r="C1" s="97"/>
    </row>
    <row r="2" spans="1:9" ht="15" customHeight="1" x14ac:dyDescent="0.25">
      <c r="A2" s="33" t="s">
        <v>11</v>
      </c>
      <c r="B2" s="98" t="str">
        <f>'AUTOS NOTA 321'!B2:C2</f>
        <v>SINIESTRO  131777778   APL214809</v>
      </c>
      <c r="C2" s="99"/>
    </row>
    <row r="3" spans="1:9" x14ac:dyDescent="0.25">
      <c r="A3" s="34" t="s">
        <v>1</v>
      </c>
      <c r="B3" s="102" t="str">
        <f>'AUTOS  NOTA 322'!B2:C2</f>
        <v>110013103044-2025-00141-00</v>
      </c>
      <c r="C3" s="102"/>
    </row>
    <row r="4" spans="1:9" x14ac:dyDescent="0.25">
      <c r="A4" s="34" t="s">
        <v>2</v>
      </c>
      <c r="B4" s="102" t="str">
        <f>'AUTOS  NOTA 322'!B3:C3</f>
        <v xml:space="preserve">JUZGADO 44 CIVIL DEL CIRCUITO DE BOGOTÁ </v>
      </c>
      <c r="C4" s="102"/>
    </row>
    <row r="5" spans="1:9" x14ac:dyDescent="0.25">
      <c r="A5" s="34" t="s">
        <v>3</v>
      </c>
      <c r="B5" s="102" t="str">
        <f>'AUTOS  NOTA 322'!B4:C4</f>
        <v>CAROLINA SANTOS CABRERA Y ALLIANZ SEGUROS S.A.</v>
      </c>
      <c r="C5" s="102"/>
    </row>
    <row r="6" spans="1:9" ht="15" customHeight="1" x14ac:dyDescent="0.25">
      <c r="A6" s="34" t="s">
        <v>4</v>
      </c>
      <c r="B6" s="102" t="str">
        <f>'AUTOS  NOTA 322'!B5:C5</f>
        <v xml:space="preserve">MARILU MEJÍA PEÑUELA (VICTIMA DIRECTA), HERNANDO ZERDA NORIEGA (ESPOSO) Y NATHALIA CASTELLANOS MEJIA (HIJA) </v>
      </c>
      <c r="C6" s="102"/>
    </row>
    <row r="7" spans="1:9" x14ac:dyDescent="0.25">
      <c r="A7" s="34" t="s">
        <v>5</v>
      </c>
      <c r="B7" s="102" t="str">
        <f>'AUTOS  NOTA 322'!B6:C6</f>
        <v>DEMANDA DIRECTA</v>
      </c>
      <c r="C7" s="102"/>
    </row>
    <row r="8" spans="1:9" x14ac:dyDescent="0.25">
      <c r="A8" s="36" t="s">
        <v>100</v>
      </c>
      <c r="B8" s="102" t="str">
        <f>'AUTOS  NOTA 322'!B7:C8</f>
        <v>MARILU MEJÍA PEÑUELA</v>
      </c>
      <c r="C8" s="102"/>
    </row>
    <row r="9" spans="1:9" x14ac:dyDescent="0.25">
      <c r="A9" s="34" t="s">
        <v>51</v>
      </c>
      <c r="B9" s="95">
        <f>SUM(C11,C12,C14,C15,C17)</f>
        <v>1194223296</v>
      </c>
      <c r="C9" s="96"/>
    </row>
    <row r="10" spans="1:9" x14ac:dyDescent="0.25">
      <c r="A10" s="103" t="s">
        <v>52</v>
      </c>
      <c r="B10" s="100" t="s">
        <v>53</v>
      </c>
      <c r="C10" s="101"/>
    </row>
    <row r="11" spans="1:9" x14ac:dyDescent="0.25">
      <c r="A11" s="103"/>
      <c r="B11" s="35" t="s">
        <v>54</v>
      </c>
      <c r="C11" s="30">
        <v>995650263</v>
      </c>
    </row>
    <row r="12" spans="1:9" x14ac:dyDescent="0.25">
      <c r="A12" s="103"/>
      <c r="B12" s="35" t="s">
        <v>55</v>
      </c>
      <c r="C12" s="30">
        <v>13518033</v>
      </c>
    </row>
    <row r="13" spans="1:9" x14ac:dyDescent="0.25">
      <c r="A13" s="103"/>
      <c r="B13" s="100"/>
      <c r="C13" s="101"/>
    </row>
    <row r="14" spans="1:9" x14ac:dyDescent="0.25">
      <c r="A14" s="103"/>
      <c r="B14" s="35" t="s">
        <v>98</v>
      </c>
      <c r="C14" s="38">
        <v>99645000</v>
      </c>
    </row>
    <row r="15" spans="1:9" x14ac:dyDescent="0.25">
      <c r="A15" s="103"/>
      <c r="B15" s="35" t="s">
        <v>218</v>
      </c>
      <c r="C15" s="38">
        <v>85410000</v>
      </c>
      <c r="E15" s="41" t="s">
        <v>57</v>
      </c>
      <c r="F15" s="42">
        <v>0.7</v>
      </c>
    </row>
    <row r="16" spans="1:9" x14ac:dyDescent="0.25">
      <c r="A16" s="103"/>
      <c r="B16" s="100" t="s">
        <v>58</v>
      </c>
      <c r="C16" s="101"/>
      <c r="E16" s="41" t="s">
        <v>59</v>
      </c>
      <c r="F16" s="43">
        <v>0.3</v>
      </c>
      <c r="I16" s="44"/>
    </row>
    <row r="17" spans="1:9" x14ac:dyDescent="0.25">
      <c r="A17" s="103"/>
      <c r="B17" s="35"/>
      <c r="C17" s="39"/>
      <c r="F17" s="45"/>
      <c r="I17" s="44"/>
    </row>
    <row r="18" spans="1:9" ht="23.25" customHeight="1" x14ac:dyDescent="0.25">
      <c r="A18" s="37" t="s">
        <v>60</v>
      </c>
      <c r="B18" s="98" t="s">
        <v>57</v>
      </c>
      <c r="C18" s="99"/>
    </row>
    <row r="19" spans="1:9" ht="30" x14ac:dyDescent="0.25">
      <c r="A19" s="34" t="s">
        <v>62</v>
      </c>
      <c r="B19" s="111" t="s">
        <v>221</v>
      </c>
      <c r="C19" s="112"/>
    </row>
    <row r="20" spans="1:9" ht="15" customHeight="1" x14ac:dyDescent="0.25">
      <c r="A20" s="46" t="s">
        <v>63</v>
      </c>
      <c r="B20" s="108">
        <f>((C22+C23+C25+C26+C30+C28+C32+C34+C29+C33)-C37-C38)*C36*C39</f>
        <v>819852879</v>
      </c>
      <c r="C20" s="108"/>
    </row>
    <row r="21" spans="1:9" x14ac:dyDescent="0.25">
      <c r="A21" s="37" t="s">
        <v>64</v>
      </c>
      <c r="B21" s="113" t="s">
        <v>53</v>
      </c>
      <c r="C21" s="114"/>
    </row>
    <row r="22" spans="1:9" x14ac:dyDescent="0.25">
      <c r="A22" s="106"/>
      <c r="B22" s="35" t="s">
        <v>54</v>
      </c>
      <c r="C22" s="30">
        <v>726581802</v>
      </c>
    </row>
    <row r="23" spans="1:9" x14ac:dyDescent="0.25">
      <c r="A23" s="107"/>
      <c r="B23" s="35" t="s">
        <v>55</v>
      </c>
      <c r="C23" s="30">
        <v>6665337</v>
      </c>
    </row>
    <row r="24" spans="1:9" x14ac:dyDescent="0.25">
      <c r="A24" s="107"/>
      <c r="B24" s="100" t="s">
        <v>56</v>
      </c>
      <c r="C24" s="101"/>
    </row>
    <row r="25" spans="1:9" x14ac:dyDescent="0.25">
      <c r="A25" s="107"/>
      <c r="B25" s="35" t="s">
        <v>98</v>
      </c>
      <c r="C25" s="30">
        <v>43900740</v>
      </c>
    </row>
    <row r="26" spans="1:9" ht="29.1" customHeight="1" x14ac:dyDescent="0.25">
      <c r="A26" s="107"/>
      <c r="B26" s="35" t="s">
        <v>99</v>
      </c>
      <c r="C26" s="30">
        <v>42705000</v>
      </c>
    </row>
    <row r="27" spans="1:9" x14ac:dyDescent="0.25">
      <c r="A27" s="107"/>
      <c r="B27" s="100" t="s">
        <v>120</v>
      </c>
      <c r="C27" s="101"/>
    </row>
    <row r="28" spans="1:9" x14ac:dyDescent="0.25">
      <c r="A28" s="107"/>
      <c r="B28" s="35" t="s">
        <v>129</v>
      </c>
      <c r="C28" s="30">
        <v>0</v>
      </c>
    </row>
    <row r="29" spans="1:9" x14ac:dyDescent="0.25">
      <c r="A29" s="107"/>
      <c r="B29" s="35" t="s">
        <v>54</v>
      </c>
      <c r="C29" s="30"/>
    </row>
    <row r="30" spans="1:9" x14ac:dyDescent="0.25">
      <c r="A30" s="107"/>
      <c r="B30" s="35" t="s">
        <v>55</v>
      </c>
      <c r="C30" s="30">
        <v>0</v>
      </c>
    </row>
    <row r="31" spans="1:9" x14ac:dyDescent="0.25">
      <c r="A31" s="107"/>
      <c r="B31" s="100" t="s">
        <v>121</v>
      </c>
      <c r="C31" s="101"/>
    </row>
    <row r="32" spans="1:9" x14ac:dyDescent="0.25">
      <c r="A32" s="107"/>
      <c r="B32" s="35"/>
      <c r="C32" s="30"/>
    </row>
    <row r="33" spans="1:3" x14ac:dyDescent="0.25">
      <c r="A33" s="107"/>
      <c r="B33" s="35" t="s">
        <v>54</v>
      </c>
      <c r="C33" s="30">
        <v>0</v>
      </c>
    </row>
    <row r="34" spans="1:3" x14ac:dyDescent="0.25">
      <c r="A34" s="107"/>
      <c r="B34" s="35" t="s">
        <v>55</v>
      </c>
      <c r="C34" s="30">
        <v>0</v>
      </c>
    </row>
    <row r="35" spans="1:3" x14ac:dyDescent="0.25">
      <c r="A35" s="107"/>
      <c r="B35" s="100" t="s">
        <v>113</v>
      </c>
      <c r="C35" s="101"/>
    </row>
    <row r="36" spans="1:3" x14ac:dyDescent="0.25">
      <c r="A36" s="107"/>
      <c r="B36" s="35" t="s">
        <v>124</v>
      </c>
      <c r="C36" s="31">
        <v>1</v>
      </c>
    </row>
    <row r="37" spans="1:3" x14ac:dyDescent="0.25">
      <c r="A37" s="107"/>
      <c r="B37" s="35" t="s">
        <v>114</v>
      </c>
      <c r="C37" s="32">
        <v>0</v>
      </c>
    </row>
    <row r="38" spans="1:3" x14ac:dyDescent="0.25">
      <c r="A38" s="107"/>
      <c r="B38" s="35" t="s">
        <v>166</v>
      </c>
      <c r="C38" s="32"/>
    </row>
    <row r="39" spans="1:3" x14ac:dyDescent="0.25">
      <c r="A39" s="107"/>
      <c r="B39" s="35" t="s">
        <v>128</v>
      </c>
      <c r="C39" s="31">
        <v>1</v>
      </c>
    </row>
    <row r="40" spans="1:3" x14ac:dyDescent="0.25">
      <c r="A40" s="47" t="s">
        <v>65</v>
      </c>
      <c r="B40" s="108">
        <f>IFERROR(B20*(VLOOKUP(B18,E15:F17,2,0)),16666)</f>
        <v>573897015.29999995</v>
      </c>
      <c r="C40" s="108"/>
    </row>
    <row r="41" spans="1:3" ht="93" customHeight="1" x14ac:dyDescent="0.25">
      <c r="A41" s="34" t="s">
        <v>122</v>
      </c>
      <c r="B41" s="109" t="s">
        <v>220</v>
      </c>
      <c r="C41" s="110"/>
    </row>
    <row r="42" spans="1:3" ht="211.5" customHeight="1" x14ac:dyDescent="0.25">
      <c r="A42" s="34" t="s">
        <v>66</v>
      </c>
      <c r="B42" s="104" t="s">
        <v>219</v>
      </c>
      <c r="C42" s="105"/>
    </row>
    <row r="45" spans="1:3" ht="26.25" x14ac:dyDescent="0.25">
      <c r="A45" s="93" t="s">
        <v>167</v>
      </c>
      <c r="B45" s="93"/>
      <c r="C45" s="93"/>
    </row>
    <row r="46" spans="1:3" x14ac:dyDescent="0.25">
      <c r="A46" s="94" t="s">
        <v>168</v>
      </c>
      <c r="B46" s="94"/>
      <c r="C46" s="94"/>
    </row>
    <row r="47" spans="1:3" x14ac:dyDescent="0.25">
      <c r="A47" s="48" t="s">
        <v>169</v>
      </c>
      <c r="B47" s="48" t="s">
        <v>170</v>
      </c>
      <c r="C47" s="49" t="s">
        <v>171</v>
      </c>
    </row>
    <row r="48" spans="1:3" ht="27" x14ac:dyDescent="0.25">
      <c r="A48" s="50" t="s">
        <v>172</v>
      </c>
      <c r="B48" s="51" t="s">
        <v>27</v>
      </c>
      <c r="C48" s="50" t="s">
        <v>173</v>
      </c>
    </row>
    <row r="49" spans="1:3" ht="40.5" x14ac:dyDescent="0.25">
      <c r="A49" s="50" t="s">
        <v>174</v>
      </c>
      <c r="B49" s="51" t="s">
        <v>27</v>
      </c>
      <c r="C49" s="50" t="s">
        <v>175</v>
      </c>
    </row>
    <row r="50" spans="1:3" ht="27" x14ac:dyDescent="0.25">
      <c r="A50" s="50" t="s">
        <v>176</v>
      </c>
      <c r="B50" s="51" t="s">
        <v>27</v>
      </c>
      <c r="C50" s="50" t="s">
        <v>177</v>
      </c>
    </row>
    <row r="51" spans="1:3" x14ac:dyDescent="0.25">
      <c r="A51" s="50" t="s">
        <v>178</v>
      </c>
      <c r="B51" s="51" t="s">
        <v>27</v>
      </c>
      <c r="C51" s="50" t="s">
        <v>179</v>
      </c>
    </row>
    <row r="52" spans="1:3" x14ac:dyDescent="0.25">
      <c r="A52" s="50" t="s">
        <v>180</v>
      </c>
      <c r="B52" s="51" t="s">
        <v>27</v>
      </c>
      <c r="C52" s="52"/>
    </row>
    <row r="53" spans="1:3" x14ac:dyDescent="0.25">
      <c r="A53" s="50" t="s">
        <v>181</v>
      </c>
      <c r="B53" s="51"/>
      <c r="C53" s="50" t="s">
        <v>182</v>
      </c>
    </row>
    <row r="54" spans="1:3" ht="27" x14ac:dyDescent="0.25">
      <c r="A54" s="50" t="s">
        <v>183</v>
      </c>
      <c r="B54" s="51" t="s">
        <v>27</v>
      </c>
      <c r="C54" s="50" t="s">
        <v>184</v>
      </c>
    </row>
    <row r="55" spans="1:3" x14ac:dyDescent="0.25">
      <c r="A55" s="50" t="s">
        <v>185</v>
      </c>
      <c r="B55" s="51" t="s">
        <v>27</v>
      </c>
      <c r="C55" s="52" t="s">
        <v>186</v>
      </c>
    </row>
    <row r="56" spans="1:3" ht="27" x14ac:dyDescent="0.25">
      <c r="A56" s="50" t="s">
        <v>187</v>
      </c>
      <c r="B56" s="51" t="s">
        <v>27</v>
      </c>
      <c r="C56" s="52" t="s">
        <v>188</v>
      </c>
    </row>
    <row r="57" spans="1:3" ht="27" x14ac:dyDescent="0.25">
      <c r="A57" s="50" t="s">
        <v>189</v>
      </c>
      <c r="B57" s="51" t="s">
        <v>27</v>
      </c>
      <c r="C57" s="52" t="s">
        <v>190</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1" t="s">
        <v>67</v>
      </c>
      <c r="B1" s="71"/>
      <c r="C1" s="71"/>
    </row>
    <row r="2" spans="1:3" x14ac:dyDescent="0.25">
      <c r="A2" s="20" t="s">
        <v>11</v>
      </c>
      <c r="B2" s="91" t="str">
        <f>'AUTOS NOTA 324-478'!B2:C2</f>
        <v>SINIESTRO  131777778   APL214809</v>
      </c>
      <c r="C2" s="92"/>
    </row>
    <row r="3" spans="1:3" x14ac:dyDescent="0.25">
      <c r="A3" s="5" t="s">
        <v>1</v>
      </c>
      <c r="B3" s="58" t="str">
        <f>'AUTOS  NOTA 322'!B2:C2</f>
        <v>110013103044-2025-00141-00</v>
      </c>
      <c r="C3" s="58"/>
    </row>
    <row r="4" spans="1:3" x14ac:dyDescent="0.25">
      <c r="A4" s="5" t="s">
        <v>2</v>
      </c>
      <c r="B4" s="58" t="str">
        <f>'AUTOS  NOTA 322'!B3:C3</f>
        <v xml:space="preserve">JUZGADO 44 CIVIL DEL CIRCUITO DE BOGOTÁ </v>
      </c>
      <c r="C4" s="58"/>
    </row>
    <row r="5" spans="1:3" x14ac:dyDescent="0.25">
      <c r="A5" s="5" t="s">
        <v>3</v>
      </c>
      <c r="B5" s="58" t="str">
        <f>'AUTOS  NOTA 322'!B4:C4</f>
        <v>CAROLINA SANTOS CABRERA Y ALLIANZ SEGUROS S.A.</v>
      </c>
      <c r="C5" s="58"/>
    </row>
    <row r="6" spans="1:3" ht="15" customHeight="1" x14ac:dyDescent="0.25">
      <c r="A6" s="5" t="s">
        <v>4</v>
      </c>
      <c r="B6" s="58" t="str">
        <f>'AUTOS  NOTA 322'!B5:C5</f>
        <v xml:space="preserve">MARILU MEJÍA PEÑUELA (VICTIMA DIRECTA), HERNANDO ZERDA NORIEGA (ESPOSO) Y NATHALIA CASTELLANOS MEJIA (HIJA) </v>
      </c>
      <c r="C6" s="58"/>
    </row>
    <row r="7" spans="1:3" ht="15" customHeight="1" x14ac:dyDescent="0.25">
      <c r="A7" s="5" t="s">
        <v>5</v>
      </c>
      <c r="B7" s="58" t="str">
        <f>'AUTOS  NOTA 322'!B6:C6</f>
        <v>DEMANDA DIRECTA</v>
      </c>
      <c r="C7" s="58"/>
    </row>
    <row r="8" spans="1:3" ht="15" customHeight="1" x14ac:dyDescent="0.25">
      <c r="A8" s="29" t="s">
        <v>100</v>
      </c>
      <c r="B8" s="58" t="str">
        <f>'AUTOS  NOTA 322'!B7:C8</f>
        <v>MARILU MEJÍA PEÑUELA</v>
      </c>
      <c r="C8" s="58"/>
    </row>
    <row r="9" spans="1:3" ht="18.95" customHeight="1" x14ac:dyDescent="0.25">
      <c r="A9" s="5" t="s">
        <v>101</v>
      </c>
      <c r="B9" s="58" t="s">
        <v>57</v>
      </c>
      <c r="C9" s="58"/>
    </row>
    <row r="10" spans="1:3" x14ac:dyDescent="0.25">
      <c r="A10" s="7" t="s">
        <v>64</v>
      </c>
      <c r="B10" s="117">
        <f>'AUTOS NOTA 324-478'!B20:C20</f>
        <v>819852879</v>
      </c>
      <c r="C10" s="117"/>
    </row>
    <row r="11" spans="1:3" x14ac:dyDescent="0.25">
      <c r="A11" s="7" t="s">
        <v>115</v>
      </c>
      <c r="B11" s="118">
        <f>'AUTOS NOTA 324-478'!B40:C40</f>
        <v>573897015.29999995</v>
      </c>
      <c r="C11" s="58"/>
    </row>
    <row r="12" spans="1:3" ht="30" x14ac:dyDescent="0.25">
      <c r="A12" s="7" t="s">
        <v>68</v>
      </c>
      <c r="B12" s="115"/>
      <c r="C12" s="116"/>
    </row>
    <row r="13" spans="1:3" ht="45" x14ac:dyDescent="0.25">
      <c r="A13" s="5" t="s">
        <v>69</v>
      </c>
      <c r="B13" s="58"/>
      <c r="C13" s="58"/>
    </row>
    <row r="14" spans="1:3" ht="45" x14ac:dyDescent="0.25">
      <c r="A14" s="5" t="s">
        <v>70</v>
      </c>
      <c r="B14" s="58"/>
      <c r="C14" s="58"/>
    </row>
    <row r="15" spans="1:3" x14ac:dyDescent="0.25">
      <c r="A15" s="5" t="s">
        <v>71</v>
      </c>
      <c r="B15" s="6"/>
      <c r="C15" s="6"/>
    </row>
    <row r="16" spans="1:3" x14ac:dyDescent="0.25">
      <c r="A16" s="7" t="s">
        <v>72</v>
      </c>
      <c r="B16" s="58"/>
      <c r="C16" s="58"/>
    </row>
    <row r="17" spans="1:3" x14ac:dyDescent="0.2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1" t="s">
        <v>130</v>
      </c>
      <c r="B1" s="71"/>
      <c r="C1" s="71"/>
    </row>
    <row r="2" spans="1:3" x14ac:dyDescent="0.25">
      <c r="A2" s="40" t="s">
        <v>11</v>
      </c>
      <c r="B2" s="91" t="str">
        <f>'AUTOS NOTA 321'!B2:C2</f>
        <v>SINIESTRO  131777778   APL214809</v>
      </c>
      <c r="C2" s="92"/>
    </row>
    <row r="3" spans="1:3" x14ac:dyDescent="0.25">
      <c r="A3" s="5" t="s">
        <v>1</v>
      </c>
      <c r="B3" s="58" t="str">
        <f>'AUTOS  NOTA 322'!B2:C2</f>
        <v>110013103044-2025-00141-00</v>
      </c>
      <c r="C3" s="58"/>
    </row>
    <row r="4" spans="1:3" x14ac:dyDescent="0.25">
      <c r="A4" s="5" t="s">
        <v>2</v>
      </c>
      <c r="B4" s="58" t="str">
        <f>'AUTOS  NOTA 322'!B3:C3</f>
        <v xml:space="preserve">JUZGADO 44 CIVIL DEL CIRCUITO DE BOGOTÁ </v>
      </c>
      <c r="C4" s="58"/>
    </row>
    <row r="5" spans="1:3" x14ac:dyDescent="0.25">
      <c r="A5" s="5" t="s">
        <v>3</v>
      </c>
      <c r="B5" s="58" t="str">
        <f>'AUTOS  NOTA 322'!B4:C4</f>
        <v>CAROLINA SANTOS CABRERA Y ALLIANZ SEGUROS S.A.</v>
      </c>
      <c r="C5" s="58"/>
    </row>
    <row r="6" spans="1:3" x14ac:dyDescent="0.25">
      <c r="A6" s="5" t="s">
        <v>4</v>
      </c>
      <c r="B6" s="58" t="str">
        <f>'AUTOS  NOTA 322'!B5:C5</f>
        <v xml:space="preserve">MARILU MEJÍA PEÑUELA (VICTIMA DIRECTA), HERNANDO ZERDA NORIEGA (ESPOSO) Y NATHALIA CASTELLANOS MEJIA (HIJA) </v>
      </c>
      <c r="C6" s="58"/>
    </row>
    <row r="7" spans="1:3" x14ac:dyDescent="0.25">
      <c r="A7" s="5" t="s">
        <v>5</v>
      </c>
      <c r="B7" s="58" t="str">
        <f>'AUTOS  NOTA 322'!B6:C6</f>
        <v>DEMANDA DIRECTA</v>
      </c>
      <c r="C7" s="58"/>
    </row>
    <row r="8" spans="1:3" x14ac:dyDescent="0.25">
      <c r="A8" s="5" t="s">
        <v>101</v>
      </c>
      <c r="B8" s="58" t="str">
        <f>'AUTOS NOTA 324-478'!B18:C18</f>
        <v>PROBABLE</v>
      </c>
      <c r="C8" s="58"/>
    </row>
    <row r="9" spans="1:3" x14ac:dyDescent="0.25">
      <c r="A9" s="7" t="s">
        <v>64</v>
      </c>
      <c r="B9" s="117">
        <f>'AUTOS NOTA 324-478'!B20:C20</f>
        <v>819852879</v>
      </c>
      <c r="C9" s="117"/>
    </row>
    <row r="10" spans="1:3" x14ac:dyDescent="0.25">
      <c r="A10" s="5" t="s">
        <v>131</v>
      </c>
      <c r="B10" s="120">
        <v>0</v>
      </c>
      <c r="C10" s="120"/>
    </row>
    <row r="11" spans="1:3" ht="30" customHeight="1" x14ac:dyDescent="0.25">
      <c r="A11" s="5" t="s">
        <v>191</v>
      </c>
      <c r="B11" s="58"/>
      <c r="C11" s="58"/>
    </row>
    <row r="12" spans="1:3" x14ac:dyDescent="0.25">
      <c r="A12" s="5" t="s">
        <v>192</v>
      </c>
      <c r="B12" s="119"/>
      <c r="C12" s="119"/>
    </row>
    <row r="13" spans="1:3" x14ac:dyDescent="0.25">
      <c r="A13" s="5" t="s">
        <v>193</v>
      </c>
      <c r="B13" s="58"/>
      <c r="C13" s="58"/>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42578125" customWidth="1"/>
    <col min="4" max="16384" width="11.42578125" hidden="1"/>
  </cols>
  <sheetData>
    <row r="1" spans="1:6" ht="26.25" x14ac:dyDescent="0.25">
      <c r="A1" s="71" t="s">
        <v>132</v>
      </c>
      <c r="B1" s="71"/>
      <c r="C1" s="71"/>
    </row>
    <row r="2" spans="1:6" x14ac:dyDescent="0.25">
      <c r="A2" s="20" t="s">
        <v>11</v>
      </c>
      <c r="B2" s="91" t="str">
        <f>'AUTOS NOTA 321'!B2:C2</f>
        <v>SINIESTRO  131777778   APL214809</v>
      </c>
      <c r="C2" s="92"/>
    </row>
    <row r="3" spans="1:6" x14ac:dyDescent="0.25">
      <c r="A3" s="5" t="s">
        <v>1</v>
      </c>
      <c r="B3" s="58" t="str">
        <f>'AUTOS  NOTA 322'!B2:C2</f>
        <v>110013103044-2025-00141-00</v>
      </c>
      <c r="C3" s="58"/>
    </row>
    <row r="4" spans="1:6" x14ac:dyDescent="0.25">
      <c r="A4" s="5" t="s">
        <v>2</v>
      </c>
      <c r="B4" s="58" t="str">
        <f>'AUTOS  NOTA 322'!B3:C3</f>
        <v xml:space="preserve">JUZGADO 44 CIVIL DEL CIRCUITO DE BOGOTÁ </v>
      </c>
      <c r="C4" s="58"/>
    </row>
    <row r="5" spans="1:6" ht="15" customHeight="1" x14ac:dyDescent="0.25">
      <c r="A5" s="5" t="s">
        <v>3</v>
      </c>
      <c r="B5" s="58" t="str">
        <f>'AUTOS  NOTA 322'!B4:C4</f>
        <v>CAROLINA SANTOS CABRERA Y ALLIANZ SEGUROS S.A.</v>
      </c>
      <c r="C5" s="58"/>
    </row>
    <row r="6" spans="1:6" ht="15" customHeight="1" x14ac:dyDescent="0.25">
      <c r="A6" s="5" t="s">
        <v>4</v>
      </c>
      <c r="B6" s="58" t="str">
        <f>'AUTOS  NOTA 322'!B5:C5</f>
        <v xml:space="preserve">MARILU MEJÍA PEÑUELA (VICTIMA DIRECTA), HERNANDO ZERDA NORIEGA (ESPOSO) Y NATHALIA CASTELLANOS MEJIA (HIJA) </v>
      </c>
      <c r="C6" s="58"/>
    </row>
    <row r="7" spans="1:6" x14ac:dyDescent="0.25">
      <c r="A7" s="5" t="s">
        <v>5</v>
      </c>
      <c r="B7" s="58" t="str">
        <f>'AUTOS  NOTA 322'!B6:C6</f>
        <v>DEMANDA DIRECTA</v>
      </c>
      <c r="C7" s="58"/>
    </row>
    <row r="8" spans="1:6" x14ac:dyDescent="0.25">
      <c r="A8" s="5" t="s">
        <v>133</v>
      </c>
      <c r="B8" s="121">
        <f>'AUTOS NOTA 324-478'!B20:C20</f>
        <v>819852879</v>
      </c>
      <c r="C8" s="121"/>
    </row>
    <row r="9" spans="1:6" x14ac:dyDescent="0.25">
      <c r="A9" s="5" t="s">
        <v>134</v>
      </c>
      <c r="B9" s="58"/>
      <c r="C9" s="58"/>
    </row>
    <row r="10" spans="1:6" ht="111" customHeight="1" x14ac:dyDescent="0.25">
      <c r="A10" s="5" t="s">
        <v>135</v>
      </c>
      <c r="B10" s="58"/>
      <c r="C10" s="58"/>
    </row>
    <row r="11" spans="1:6" ht="21" customHeight="1" x14ac:dyDescent="0.25">
      <c r="A11" s="122"/>
      <c r="B11" s="122"/>
      <c r="C11" s="122"/>
      <c r="E11" t="s">
        <v>57</v>
      </c>
      <c r="F11" s="22">
        <v>0.7</v>
      </c>
    </row>
    <row r="12" spans="1:6" hidden="1" x14ac:dyDescent="0.25">
      <c r="A12" s="123"/>
      <c r="B12" s="123"/>
      <c r="C12" s="123"/>
      <c r="E12" t="s">
        <v>59</v>
      </c>
      <c r="F12" s="23">
        <v>0.3</v>
      </c>
    </row>
    <row r="13" spans="1:6" ht="18.75" x14ac:dyDescent="0.25">
      <c r="A13" s="124" t="s">
        <v>136</v>
      </c>
      <c r="B13" s="124"/>
      <c r="C13" s="124"/>
    </row>
    <row r="14" spans="1:6" x14ac:dyDescent="0.25">
      <c r="A14" s="37" t="s">
        <v>60</v>
      </c>
      <c r="B14" s="98" t="s">
        <v>61</v>
      </c>
      <c r="C14" s="99"/>
    </row>
    <row r="15" spans="1:6" ht="45" x14ac:dyDescent="0.25">
      <c r="A15" s="21" t="s">
        <v>63</v>
      </c>
      <c r="B15" s="125">
        <f>((C17+C18+C20+C21+C25+C23+C27+C29+C24+C28)-C32)*C31*C33</f>
        <v>1000000000</v>
      </c>
      <c r="C15" s="125"/>
    </row>
    <row r="16" spans="1:6" x14ac:dyDescent="0.25">
      <c r="A16" s="7" t="s">
        <v>64</v>
      </c>
      <c r="B16" s="126" t="s">
        <v>53</v>
      </c>
      <c r="C16" s="127"/>
    </row>
    <row r="17" spans="1:3" x14ac:dyDescent="0.25">
      <c r="A17" s="106"/>
      <c r="B17" s="35" t="s">
        <v>54</v>
      </c>
      <c r="C17" s="30">
        <v>1000000000</v>
      </c>
    </row>
    <row r="18" spans="1:3" x14ac:dyDescent="0.25">
      <c r="A18" s="107"/>
      <c r="B18" s="35" t="s">
        <v>55</v>
      </c>
      <c r="C18" s="30">
        <v>0</v>
      </c>
    </row>
    <row r="19" spans="1:3" x14ac:dyDescent="0.25">
      <c r="A19" s="107"/>
      <c r="B19" s="100" t="s">
        <v>56</v>
      </c>
      <c r="C19" s="101"/>
    </row>
    <row r="20" spans="1:3" x14ac:dyDescent="0.25">
      <c r="A20" s="107"/>
      <c r="B20" s="35" t="s">
        <v>98</v>
      </c>
      <c r="C20" s="30">
        <v>0</v>
      </c>
    </row>
    <row r="21" spans="1:3" ht="30" x14ac:dyDescent="0.25">
      <c r="A21" s="107"/>
      <c r="B21" s="35" t="s">
        <v>99</v>
      </c>
      <c r="C21" s="30">
        <v>0</v>
      </c>
    </row>
    <row r="22" spans="1:3" x14ac:dyDescent="0.25">
      <c r="A22" s="107"/>
      <c r="B22" s="100" t="s">
        <v>120</v>
      </c>
      <c r="C22" s="101"/>
    </row>
    <row r="23" spans="1:3" x14ac:dyDescent="0.25">
      <c r="A23" s="107"/>
      <c r="B23" s="35" t="s">
        <v>129</v>
      </c>
      <c r="C23" s="30">
        <v>0</v>
      </c>
    </row>
    <row r="24" spans="1:3" x14ac:dyDescent="0.25">
      <c r="A24" s="107"/>
      <c r="B24" s="35" t="s">
        <v>54</v>
      </c>
      <c r="C24" s="30">
        <v>0</v>
      </c>
    </row>
    <row r="25" spans="1:3" x14ac:dyDescent="0.25">
      <c r="A25" s="107"/>
      <c r="B25" s="35" t="s">
        <v>55</v>
      </c>
      <c r="C25" s="30">
        <v>0</v>
      </c>
    </row>
    <row r="26" spans="1:3" x14ac:dyDescent="0.25">
      <c r="A26" s="107"/>
      <c r="B26" s="100" t="s">
        <v>121</v>
      </c>
      <c r="C26" s="101"/>
    </row>
    <row r="27" spans="1:3" x14ac:dyDescent="0.25">
      <c r="A27" s="107"/>
      <c r="B27" s="35"/>
      <c r="C27" s="30"/>
    </row>
    <row r="28" spans="1:3" x14ac:dyDescent="0.25">
      <c r="A28" s="107"/>
      <c r="B28" s="35" t="s">
        <v>54</v>
      </c>
      <c r="C28" s="30">
        <v>0</v>
      </c>
    </row>
    <row r="29" spans="1:3" x14ac:dyDescent="0.25">
      <c r="A29" s="107"/>
      <c r="B29" s="35" t="s">
        <v>55</v>
      </c>
      <c r="C29" s="30">
        <v>0</v>
      </c>
    </row>
    <row r="30" spans="1:3" x14ac:dyDescent="0.25">
      <c r="A30" s="107"/>
      <c r="B30" s="100" t="s">
        <v>113</v>
      </c>
      <c r="C30" s="101"/>
    </row>
    <row r="31" spans="1:3" x14ac:dyDescent="0.25">
      <c r="A31" s="107"/>
      <c r="B31" s="35" t="s">
        <v>124</v>
      </c>
      <c r="C31" s="31">
        <v>1</v>
      </c>
    </row>
    <row r="32" spans="1:3" x14ac:dyDescent="0.25">
      <c r="A32" s="107"/>
      <c r="B32" s="35" t="s">
        <v>114</v>
      </c>
      <c r="C32" s="32">
        <v>0</v>
      </c>
    </row>
    <row r="33" spans="1:3" x14ac:dyDescent="0.25">
      <c r="A33" s="107"/>
      <c r="B33" s="35" t="s">
        <v>128</v>
      </c>
      <c r="C33" s="31">
        <v>1</v>
      </c>
    </row>
    <row r="34" spans="1:3" x14ac:dyDescent="0.25">
      <c r="A34" s="24" t="s">
        <v>65</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102</v>
      </c>
      <c r="L1" s="28" t="s">
        <v>126</v>
      </c>
      <c r="M1" t="s">
        <v>76</v>
      </c>
      <c r="N1" t="s">
        <v>57</v>
      </c>
      <c r="O1" t="s">
        <v>116</v>
      </c>
    </row>
    <row r="2" spans="1:15" x14ac:dyDescent="0.25">
      <c r="A2" t="s">
        <v>76</v>
      </c>
      <c r="B2" t="s">
        <v>27</v>
      </c>
      <c r="C2" t="s">
        <v>77</v>
      </c>
      <c r="D2" s="2" t="s">
        <v>78</v>
      </c>
      <c r="E2" s="1" t="s">
        <v>79</v>
      </c>
      <c r="F2" s="2" t="s">
        <v>61</v>
      </c>
      <c r="G2" s="4">
        <v>0.7</v>
      </c>
      <c r="H2" t="s">
        <v>7</v>
      </c>
      <c r="I2" t="s">
        <v>80</v>
      </c>
      <c r="K2" t="s">
        <v>103</v>
      </c>
      <c r="L2" s="28" t="s">
        <v>104</v>
      </c>
      <c r="M2" t="s">
        <v>81</v>
      </c>
      <c r="N2" t="s">
        <v>59</v>
      </c>
      <c r="O2" t="s">
        <v>27</v>
      </c>
    </row>
    <row r="3" spans="1:15" x14ac:dyDescent="0.25">
      <c r="A3" t="s">
        <v>81</v>
      </c>
      <c r="C3" t="s">
        <v>82</v>
      </c>
      <c r="D3" s="2" t="s">
        <v>83</v>
      </c>
      <c r="E3" s="1" t="s">
        <v>84</v>
      </c>
      <c r="F3" s="2" t="s">
        <v>59</v>
      </c>
      <c r="G3" s="4">
        <v>0.3</v>
      </c>
      <c r="H3" t="s">
        <v>85</v>
      </c>
      <c r="I3" t="s">
        <v>86</v>
      </c>
      <c r="L3" s="28" t="s">
        <v>105</v>
      </c>
      <c r="M3" t="s">
        <v>87</v>
      </c>
      <c r="N3" t="s">
        <v>61</v>
      </c>
    </row>
    <row r="4" spans="1:15" x14ac:dyDescent="0.25">
      <c r="A4" t="s">
        <v>87</v>
      </c>
      <c r="C4" t="s">
        <v>20</v>
      </c>
      <c r="E4" s="1" t="s">
        <v>88</v>
      </c>
      <c r="H4" t="s">
        <v>89</v>
      </c>
      <c r="I4" t="s">
        <v>8</v>
      </c>
      <c r="L4" t="s">
        <v>106</v>
      </c>
    </row>
    <row r="5" spans="1:15" x14ac:dyDescent="0.25">
      <c r="A5" t="s">
        <v>90</v>
      </c>
      <c r="E5" s="1" t="s">
        <v>91</v>
      </c>
      <c r="H5" t="s">
        <v>92</v>
      </c>
      <c r="I5" t="s">
        <v>93</v>
      </c>
      <c r="L5" s="28" t="s">
        <v>107</v>
      </c>
    </row>
    <row r="6" spans="1:15" x14ac:dyDescent="0.25">
      <c r="E6" s="1" t="s">
        <v>94</v>
      </c>
      <c r="I6" t="s">
        <v>95</v>
      </c>
      <c r="L6" s="28" t="s">
        <v>127</v>
      </c>
    </row>
    <row r="7" spans="1:15" x14ac:dyDescent="0.25">
      <c r="E7" s="1" t="s">
        <v>96</v>
      </c>
      <c r="I7" t="s">
        <v>118</v>
      </c>
      <c r="L7" s="28" t="s">
        <v>108</v>
      </c>
    </row>
    <row r="8" spans="1:15" x14ac:dyDescent="0.25">
      <c r="E8" s="1" t="s">
        <v>97</v>
      </c>
      <c r="L8" s="28" t="s">
        <v>120</v>
      </c>
    </row>
    <row r="9" spans="1:15" x14ac:dyDescent="0.25">
      <c r="L9" s="28" t="s">
        <v>109</v>
      </c>
    </row>
    <row r="10" spans="1:15" x14ac:dyDescent="0.25">
      <c r="L10" s="28" t="s">
        <v>110</v>
      </c>
    </row>
    <row r="11" spans="1:15" x14ac:dyDescent="0.25">
      <c r="L11" s="28" t="s">
        <v>111</v>
      </c>
    </row>
    <row r="12" spans="1:15" x14ac:dyDescent="0.25">
      <c r="L12" s="28" t="s">
        <v>112</v>
      </c>
    </row>
    <row r="13" spans="1:15" x14ac:dyDescent="0.25">
      <c r="L13" s="28" t="s">
        <v>123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Personal</cp:lastModifiedBy>
  <cp:revision/>
  <dcterms:created xsi:type="dcterms:W3CDTF">2020-12-07T14:41:17Z</dcterms:created>
  <dcterms:modified xsi:type="dcterms:W3CDTF">2025-05-26T14:52:36Z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