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vorozco\Downloads\"/>
    </mc:Choice>
  </mc:AlternateContent>
  <xr:revisionPtr revIDLastSave="0" documentId="13_ncr:1_{5D55D7A4-B32C-4EF6-BC65-DCBA4A7B64EC}" xr6:coauthVersionLast="47" xr6:coauthVersionMax="47" xr10:uidLastSave="{00000000-0000-0000-0000-000000000000}"/>
  <bookViews>
    <workbookView xWindow="-120" yWindow="-120" windowWidth="24240" windowHeight="13020" xr2:uid="{00000000-000D-0000-FFFF-FFFF00000000}"/>
  </bookViews>
  <sheets>
    <sheet name="LIQUIDACIÓN OBJETIVA" sheetId="2" r:id="rId1"/>
    <sheet name="LIQUIDACIÓN INT. MORATORIOS"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0" i="2" l="1"/>
  <c r="B42" i="2"/>
  <c r="F42" i="2" s="1"/>
  <c r="F36" i="2"/>
  <c r="E36" i="2"/>
  <c r="F35" i="2"/>
  <c r="F37" i="2" s="1"/>
  <c r="E35" i="2"/>
  <c r="F29" i="2"/>
  <c r="F30" i="2" s="1"/>
  <c r="H30" i="2" s="1"/>
  <c r="E29" i="2"/>
  <c r="E25" i="2"/>
  <c r="E24" i="2"/>
  <c r="E23" i="2"/>
  <c r="D23" i="2"/>
  <c r="F23" i="2" s="1"/>
  <c r="E22" i="2"/>
  <c r="F18" i="2"/>
  <c r="D25" i="2" s="1"/>
  <c r="F25" i="2" s="1"/>
  <c r="E18" i="2"/>
  <c r="F17" i="2"/>
  <c r="D24" i="2" s="1"/>
  <c r="F24" i="2" s="1"/>
  <c r="E17" i="2"/>
  <c r="F16" i="2"/>
  <c r="E16" i="2"/>
  <c r="F15" i="2"/>
  <c r="F19" i="2" s="1"/>
  <c r="H19" i="2" s="1"/>
  <c r="E15" i="2"/>
  <c r="E11" i="2"/>
  <c r="F11" i="2" s="1"/>
  <c r="F10" i="2"/>
  <c r="E10" i="2"/>
  <c r="E9" i="2"/>
  <c r="F9" i="2" s="1"/>
  <c r="F8" i="2"/>
  <c r="E8" i="2"/>
  <c r="F12" i="2" l="1"/>
  <c r="H12" i="2" s="1"/>
  <c r="D22" i="2"/>
  <c r="F22" i="2" s="1"/>
  <c r="F26" i="2" s="1"/>
  <c r="H26" i="2" s="1"/>
  <c r="B47" i="2" l="1"/>
  <c r="D126" i="1" l="1"/>
  <c r="D125" i="1"/>
  <c r="D124" i="1"/>
  <c r="D123" i="1"/>
  <c r="D122" i="1"/>
  <c r="B125" i="1"/>
  <c r="B124" i="1"/>
  <c r="B122" i="1"/>
  <c r="B123" i="1"/>
  <c r="D121" i="1"/>
  <c r="D120" i="1"/>
  <c r="D66" i="1"/>
  <c r="D67" i="1"/>
  <c r="D68" i="1"/>
  <c r="D69" i="1"/>
  <c r="D70" i="1"/>
  <c r="D71" i="1"/>
  <c r="D72" i="1"/>
  <c r="D73" i="1"/>
  <c r="D119" i="1"/>
  <c r="D118" i="1"/>
  <c r="D117" i="1"/>
  <c r="D116" i="1"/>
  <c r="D115" i="1"/>
  <c r="D114" i="1"/>
  <c r="D42" i="1"/>
  <c r="D43" i="1"/>
  <c r="D44" i="1"/>
  <c r="D45" i="1"/>
  <c r="D46" i="1"/>
  <c r="D47" i="1"/>
  <c r="D48" i="1"/>
  <c r="D49" i="1"/>
  <c r="D50" i="1"/>
  <c r="D51" i="1"/>
  <c r="D52" i="1"/>
  <c r="D53" i="1"/>
  <c r="D54" i="1"/>
  <c r="D55" i="1"/>
  <c r="D56" i="1"/>
  <c r="D57" i="1"/>
  <c r="D58" i="1"/>
  <c r="D59" i="1"/>
  <c r="D60" i="1"/>
  <c r="D61" i="1"/>
  <c r="D62" i="1"/>
  <c r="D63" i="1"/>
  <c r="D64" i="1"/>
  <c r="D65"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37" i="1"/>
  <c r="D38" i="1"/>
  <c r="D39" i="1"/>
  <c r="D40" i="1"/>
  <c r="D41" i="1"/>
  <c r="D15" i="1"/>
  <c r="D18" i="1"/>
  <c r="D33" i="1"/>
  <c r="D34" i="1"/>
  <c r="D35" i="1"/>
  <c r="D36" i="1"/>
  <c r="D32" i="1"/>
  <c r="D31" i="1"/>
  <c r="D30" i="1"/>
  <c r="D29" i="1"/>
  <c r="D28" i="1"/>
  <c r="D27" i="1"/>
  <c r="D26" i="1"/>
  <c r="D25" i="1"/>
  <c r="D24" i="1"/>
  <c r="D23" i="1"/>
  <c r="D22" i="1"/>
  <c r="D21" i="1"/>
  <c r="D20" i="1"/>
  <c r="D19" i="1"/>
  <c r="D17" i="1"/>
  <c r="D16" i="1"/>
  <c r="B15" i="1"/>
  <c r="A16" i="1" s="1"/>
  <c r="B16" i="1" s="1"/>
  <c r="C8" i="1"/>
  <c r="E15" i="1" l="1"/>
  <c r="G15" i="1" s="1"/>
  <c r="A17" i="1"/>
  <c r="B17" i="1" s="1"/>
  <c r="A18" i="1" s="1"/>
  <c r="B18" i="1" s="1"/>
  <c r="A19" i="1" s="1"/>
  <c r="B19" i="1" s="1"/>
  <c r="A20" i="1" s="1"/>
  <c r="B20" i="1" s="1"/>
  <c r="A21" i="1" s="1"/>
  <c r="B21" i="1" s="1"/>
  <c r="B22" i="1" s="1"/>
  <c r="A23" i="1" s="1"/>
  <c r="B23" i="1" s="1"/>
  <c r="A24" i="1" s="1"/>
  <c r="B24" i="1" s="1"/>
  <c r="A25" i="1" s="1"/>
  <c r="B25" i="1" s="1"/>
  <c r="A26" i="1" s="1"/>
  <c r="B26" i="1" s="1"/>
  <c r="A27" i="1" s="1"/>
  <c r="B27" i="1" s="1"/>
  <c r="A28" i="1" s="1"/>
  <c r="B28" i="1" s="1"/>
  <c r="A29" i="1" s="1"/>
  <c r="B29" i="1" s="1"/>
  <c r="A30" i="1" s="1"/>
  <c r="B30" i="1" s="1"/>
  <c r="A31" i="1" s="1"/>
  <c r="B31" i="1" s="1"/>
  <c r="A32" i="1" s="1"/>
  <c r="B32" i="1" s="1"/>
  <c r="A33" i="1" s="1"/>
  <c r="B33" i="1" s="1"/>
  <c r="A34" i="1" s="1"/>
  <c r="B34" i="1" s="1"/>
  <c r="A35" i="1" s="1"/>
  <c r="B35" i="1" s="1"/>
  <c r="A36" i="1" s="1"/>
  <c r="B36" i="1" s="1"/>
  <c r="E16" i="1"/>
  <c r="A37" i="1" l="1"/>
  <c r="B37" i="1" s="1"/>
  <c r="A38" i="1" s="1"/>
  <c r="B38" i="1" s="1"/>
  <c r="A39" i="1" s="1"/>
  <c r="B39" i="1" s="1"/>
  <c r="A40" i="1" s="1"/>
  <c r="B40" i="1" s="1"/>
  <c r="A41" i="1" s="1"/>
  <c r="B41" i="1" s="1"/>
  <c r="A42" i="1" s="1"/>
  <c r="B42" i="1" s="1"/>
  <c r="A43" i="1" s="1"/>
  <c r="B43" i="1" s="1"/>
  <c r="A44" i="1" s="1"/>
  <c r="B44" i="1" s="1"/>
  <c r="A45" i="1" s="1"/>
  <c r="B45" i="1" s="1"/>
  <c r="A46" i="1" s="1"/>
  <c r="B46" i="1" s="1"/>
  <c r="A47" i="1" s="1"/>
  <c r="B47" i="1" s="1"/>
  <c r="A48" i="1" s="1"/>
  <c r="B48" i="1" s="1"/>
  <c r="A49" i="1" s="1"/>
  <c r="B49" i="1" s="1"/>
  <c r="A50" i="1" s="1"/>
  <c r="B50" i="1" s="1"/>
  <c r="A51" i="1" s="1"/>
  <c r="B51" i="1" s="1"/>
  <c r="A52" i="1" s="1"/>
  <c r="B52" i="1" s="1"/>
  <c r="A53" i="1" s="1"/>
  <c r="B53" i="1" s="1"/>
  <c r="A54" i="1" s="1"/>
  <c r="B54" i="1" s="1"/>
  <c r="A55" i="1" s="1"/>
  <c r="B55" i="1" s="1"/>
  <c r="A56" i="1" s="1"/>
  <c r="B56" i="1" s="1"/>
  <c r="A57" i="1" s="1"/>
  <c r="B57" i="1" s="1"/>
  <c r="A58" i="1" s="1"/>
  <c r="B58" i="1" s="1"/>
  <c r="A59" i="1" s="1"/>
  <c r="B59" i="1" s="1"/>
  <c r="A60" i="1" s="1"/>
  <c r="B60" i="1" s="1"/>
  <c r="A61" i="1" s="1"/>
  <c r="B61" i="1" s="1"/>
  <c r="A62" i="1" s="1"/>
  <c r="B62" i="1" s="1"/>
  <c r="A63" i="1" s="1"/>
  <c r="B63" i="1" s="1"/>
  <c r="A64" i="1" s="1"/>
  <c r="B64" i="1" s="1"/>
  <c r="A65" i="1" s="1"/>
  <c r="B65" i="1" s="1"/>
  <c r="F16" i="1"/>
  <c r="G16" i="1"/>
  <c r="A66" i="1" l="1"/>
  <c r="B66" i="1" s="1"/>
  <c r="A67" i="1" s="1"/>
  <c r="B67" i="1" s="1"/>
  <c r="A68" i="1" s="1"/>
  <c r="B68" i="1" s="1"/>
  <c r="A69" i="1" s="1"/>
  <c r="B69" i="1" s="1"/>
  <c r="A70" i="1" s="1"/>
  <c r="B70" i="1" s="1"/>
  <c r="A71" i="1" s="1"/>
  <c r="B71" i="1" s="1"/>
  <c r="A72" i="1" s="1"/>
  <c r="B72" i="1" s="1"/>
  <c r="A73" i="1" s="1"/>
  <c r="B73" i="1" s="1"/>
  <c r="A74" i="1" s="1"/>
  <c r="B74" i="1" s="1"/>
  <c r="A75" i="1" s="1"/>
  <c r="B75" i="1" s="1"/>
  <c r="A76" i="1" s="1"/>
  <c r="B76" i="1" s="1"/>
  <c r="A77" i="1" s="1"/>
  <c r="B77" i="1" s="1"/>
  <c r="A78" i="1" s="1"/>
  <c r="B78" i="1" s="1"/>
  <c r="A79" i="1" s="1"/>
  <c r="B79" i="1" s="1"/>
  <c r="A80" i="1" s="1"/>
  <c r="B80" i="1" s="1"/>
  <c r="A81" i="1" s="1"/>
  <c r="B81" i="1" s="1"/>
  <c r="B82" i="1" s="1"/>
  <c r="B83" i="1" s="1"/>
  <c r="A84" i="1" s="1"/>
  <c r="B84" i="1" s="1"/>
  <c r="A85" i="1" s="1"/>
  <c r="B85" i="1" s="1"/>
  <c r="A86" i="1" s="1"/>
  <c r="B86" i="1" s="1"/>
  <c r="A87" i="1" s="1"/>
  <c r="B87" i="1" s="1"/>
  <c r="A88" i="1" s="1"/>
  <c r="B88" i="1" s="1"/>
  <c r="A89" i="1" s="1"/>
  <c r="B89" i="1" s="1"/>
  <c r="A90" i="1" s="1"/>
  <c r="B90" i="1" s="1"/>
  <c r="B91" i="1" s="1"/>
  <c r="A92" i="1" s="1"/>
  <c r="B92" i="1" s="1"/>
  <c r="A93" i="1" s="1"/>
  <c r="B93" i="1" s="1"/>
  <c r="A94" i="1" s="1"/>
  <c r="B94" i="1" s="1"/>
  <c r="A95" i="1" s="1"/>
  <c r="B95" i="1" s="1"/>
  <c r="A96" i="1" s="1"/>
  <c r="B96" i="1" s="1"/>
  <c r="A97" i="1" s="1"/>
  <c r="B97" i="1" s="1"/>
  <c r="A98" i="1" s="1"/>
  <c r="B98" i="1" s="1"/>
  <c r="A99" i="1" s="1"/>
  <c r="B99" i="1" s="1"/>
  <c r="A100" i="1" s="1"/>
  <c r="B100" i="1" s="1"/>
  <c r="A101" i="1" s="1"/>
  <c r="B101" i="1" s="1"/>
  <c r="A102" i="1" s="1"/>
  <c r="B102" i="1" s="1"/>
  <c r="A103" i="1" s="1"/>
  <c r="B103" i="1" s="1"/>
  <c r="A104" i="1" s="1"/>
  <c r="B104" i="1" s="1"/>
  <c r="A105" i="1" s="1"/>
  <c r="B105" i="1" s="1"/>
  <c r="A106" i="1" s="1"/>
  <c r="B106" i="1" s="1"/>
  <c r="A107" i="1" s="1"/>
  <c r="B107" i="1" s="1"/>
  <c r="A108" i="1" s="1"/>
  <c r="B108" i="1" s="1"/>
  <c r="A109" i="1" s="1"/>
  <c r="B109" i="1" s="1"/>
  <c r="A110" i="1" s="1"/>
  <c r="B110" i="1" s="1"/>
  <c r="A111" i="1" s="1"/>
  <c r="B111" i="1" s="1"/>
  <c r="A112" i="1" s="1"/>
  <c r="B112" i="1" s="1"/>
  <c r="A113" i="1" s="1"/>
  <c r="B113" i="1" s="1"/>
  <c r="B114" i="1" s="1"/>
  <c r="A115" i="1" s="1"/>
  <c r="B115" i="1" s="1"/>
  <c r="A116" i="1" s="1"/>
  <c r="B116" i="1" s="1"/>
  <c r="A117" i="1" s="1"/>
  <c r="B117" i="1" s="1"/>
  <c r="A118" i="1" s="1"/>
  <c r="B118" i="1" s="1"/>
  <c r="A119" i="1" s="1"/>
  <c r="B119" i="1" s="1"/>
  <c r="A120" i="1" s="1"/>
  <c r="B120" i="1" s="1"/>
  <c r="A121" i="1" s="1"/>
  <c r="B121" i="1" s="1"/>
  <c r="E17" i="1"/>
  <c r="G17" i="1" s="1"/>
  <c r="F17" i="1" l="1"/>
  <c r="E18" i="1" l="1"/>
  <c r="G18" i="1" s="1"/>
  <c r="F18" i="1" l="1"/>
  <c r="E19" i="1" l="1"/>
  <c r="G19" i="1" s="1"/>
  <c r="F19" i="1" l="1"/>
  <c r="E20" i="1" l="1"/>
  <c r="G20" i="1" s="1"/>
  <c r="F20" i="1" l="1"/>
  <c r="E21" i="1" l="1"/>
  <c r="G21" i="1" s="1"/>
  <c r="F21" i="1" l="1"/>
  <c r="E22" i="1" l="1"/>
  <c r="G22" i="1" s="1"/>
  <c r="F22" i="1" l="1"/>
  <c r="E23" i="1" l="1"/>
  <c r="G23" i="1" s="1"/>
  <c r="F23" i="1" l="1"/>
  <c r="E24" i="1" l="1"/>
  <c r="G24" i="1" s="1"/>
  <c r="F24" i="1" l="1"/>
  <c r="E25" i="1" l="1"/>
  <c r="G25" i="1" s="1"/>
  <c r="F25" i="1" l="1"/>
  <c r="E26" i="1" l="1"/>
  <c r="G26" i="1" s="1"/>
  <c r="F26" i="1" l="1"/>
  <c r="E27" i="1" l="1"/>
  <c r="G27" i="1" s="1"/>
  <c r="F27" i="1" l="1"/>
  <c r="E28" i="1" l="1"/>
  <c r="G28" i="1" s="1"/>
  <c r="F28" i="1" l="1"/>
  <c r="E29" i="1" l="1"/>
  <c r="G29" i="1" s="1"/>
  <c r="F29" i="1" l="1"/>
  <c r="E30" i="1" l="1"/>
  <c r="G30" i="1" s="1"/>
  <c r="F30" i="1" l="1"/>
  <c r="E31" i="1" l="1"/>
  <c r="G31" i="1" s="1"/>
  <c r="F31" i="1" l="1"/>
  <c r="E32" i="1" s="1"/>
  <c r="F32" i="1" l="1"/>
  <c r="E33" i="1" s="1"/>
  <c r="G32" i="1"/>
  <c r="F33" i="1" l="1"/>
  <c r="E34" i="1" s="1"/>
  <c r="G33" i="1"/>
  <c r="F34" i="1" l="1"/>
  <c r="G34" i="1"/>
  <c r="E35" i="1" l="1"/>
  <c r="G35" i="1" s="1"/>
  <c r="F35" i="1" l="1"/>
  <c r="E36" i="1" l="1"/>
  <c r="G36" i="1" s="1"/>
  <c r="F36" i="1" l="1"/>
  <c r="E37" i="1" s="1"/>
  <c r="F37" i="1" l="1"/>
  <c r="G37" i="1"/>
  <c r="E38" i="1" l="1"/>
  <c r="G38" i="1" s="1"/>
  <c r="F38" i="1" l="1"/>
  <c r="E39" i="1" l="1"/>
  <c r="G39" i="1" s="1"/>
  <c r="F39" i="1" l="1"/>
  <c r="E40" i="1" l="1"/>
  <c r="G40" i="1" s="1"/>
  <c r="F40" i="1" l="1"/>
  <c r="E41" i="1" l="1"/>
  <c r="G41" i="1" s="1"/>
  <c r="F41" i="1" l="1"/>
  <c r="E42" i="1" s="1"/>
  <c r="F42" i="1" l="1"/>
  <c r="G42" i="1"/>
  <c r="E43" i="1" l="1"/>
  <c r="G43" i="1" s="1"/>
  <c r="F43" i="1" l="1"/>
  <c r="E44" i="1" l="1"/>
  <c r="G44" i="1" s="1"/>
  <c r="F44" i="1" l="1"/>
  <c r="E45" i="1" l="1"/>
  <c r="G45" i="1" s="1"/>
  <c r="F45" i="1" l="1"/>
  <c r="E46" i="1" l="1"/>
  <c r="G46" i="1" s="1"/>
  <c r="F46" i="1" l="1"/>
  <c r="E47" i="1" l="1"/>
  <c r="G47" i="1" s="1"/>
  <c r="F47" i="1" l="1"/>
  <c r="E48" i="1" s="1"/>
  <c r="G48" i="1" s="1"/>
  <c r="F48" i="1" l="1"/>
  <c r="E49" i="1" s="1"/>
  <c r="G49" i="1" s="1"/>
  <c r="F49" i="1" l="1"/>
  <c r="E50" i="1" l="1"/>
  <c r="G50" i="1" s="1"/>
  <c r="F50" i="1" l="1"/>
  <c r="E51" i="1" l="1"/>
  <c r="G51" i="1" s="1"/>
  <c r="F51" i="1" l="1"/>
  <c r="E52" i="1" l="1"/>
  <c r="G52" i="1" s="1"/>
  <c r="F52" i="1" l="1"/>
  <c r="E53" i="1" l="1"/>
  <c r="G53" i="1" s="1"/>
  <c r="F53" i="1" l="1"/>
  <c r="E54" i="1" l="1"/>
  <c r="G54" i="1" s="1"/>
  <c r="F54" i="1" l="1"/>
  <c r="E55" i="1" l="1"/>
  <c r="G55" i="1" s="1"/>
  <c r="F55" i="1" l="1"/>
  <c r="E56" i="1" l="1"/>
  <c r="G56" i="1" s="1"/>
  <c r="F56" i="1" l="1"/>
  <c r="E57" i="1" l="1"/>
  <c r="G57" i="1" s="1"/>
  <c r="F57" i="1" l="1"/>
  <c r="E58" i="1" l="1"/>
  <c r="G58" i="1" s="1"/>
  <c r="F58" i="1" l="1"/>
  <c r="E59" i="1" l="1"/>
  <c r="G59" i="1" s="1"/>
  <c r="F59" i="1" l="1"/>
  <c r="E60" i="1" l="1"/>
  <c r="G60" i="1" s="1"/>
  <c r="F60" i="1" l="1"/>
  <c r="E61" i="1" l="1"/>
  <c r="G61" i="1" s="1"/>
  <c r="F61" i="1" l="1"/>
  <c r="E62" i="1" l="1"/>
  <c r="G62" i="1" s="1"/>
  <c r="F62" i="1" l="1"/>
  <c r="E63" i="1" l="1"/>
  <c r="G63" i="1" s="1"/>
  <c r="F63" i="1" l="1"/>
  <c r="E64" i="1" s="1"/>
  <c r="G64" i="1" s="1"/>
  <c r="F64" i="1" l="1"/>
  <c r="E65" i="1" l="1"/>
  <c r="G65" i="1" s="1"/>
  <c r="F65" i="1" l="1"/>
  <c r="E66" i="1" l="1"/>
  <c r="G66" i="1" s="1"/>
  <c r="F66" i="1" l="1"/>
  <c r="E67" i="1" l="1"/>
  <c r="G67" i="1" s="1"/>
  <c r="F67" i="1" l="1"/>
  <c r="E68" i="1"/>
  <c r="G68" i="1" s="1"/>
  <c r="F68" i="1" l="1"/>
  <c r="E69" i="1" l="1"/>
  <c r="G69" i="1" s="1"/>
  <c r="F69" i="1" l="1"/>
  <c r="E70" i="1" l="1"/>
  <c r="G70" i="1" s="1"/>
  <c r="F70" i="1" l="1"/>
  <c r="E71" i="1" l="1"/>
  <c r="G71" i="1" s="1"/>
  <c r="F71" i="1" l="1"/>
  <c r="E72" i="1" l="1"/>
  <c r="G72" i="1" s="1"/>
  <c r="F72" i="1" l="1"/>
  <c r="E73" i="1" l="1"/>
  <c r="G73" i="1" s="1"/>
  <c r="F73" i="1" l="1"/>
  <c r="E74" i="1" l="1"/>
  <c r="G74" i="1" s="1"/>
  <c r="F74" i="1" l="1"/>
  <c r="E75" i="1" l="1"/>
  <c r="G75" i="1" s="1"/>
  <c r="F75" i="1" l="1"/>
  <c r="E76" i="1" l="1"/>
  <c r="G76" i="1" s="1"/>
  <c r="F76" i="1" l="1"/>
  <c r="E77" i="1" l="1"/>
  <c r="G77" i="1" s="1"/>
  <c r="F77" i="1" l="1"/>
  <c r="E78" i="1" l="1"/>
  <c r="G78" i="1" s="1"/>
  <c r="F78" i="1" l="1"/>
  <c r="E79" i="1" l="1"/>
  <c r="G79" i="1" s="1"/>
  <c r="F79" i="1" l="1"/>
  <c r="E80" i="1" l="1"/>
  <c r="G80" i="1" s="1"/>
  <c r="F80" i="1" l="1"/>
  <c r="E81" i="1" l="1"/>
  <c r="G81" i="1" s="1"/>
  <c r="F81" i="1" l="1"/>
  <c r="E82" i="1" l="1"/>
  <c r="G82" i="1" s="1"/>
  <c r="F82" i="1" l="1"/>
  <c r="E83" i="1" l="1"/>
  <c r="G83" i="1" s="1"/>
  <c r="F83" i="1" l="1"/>
  <c r="E84" i="1" l="1"/>
  <c r="G84" i="1" s="1"/>
  <c r="F84" i="1" l="1"/>
  <c r="E85" i="1" l="1"/>
  <c r="G85" i="1" s="1"/>
  <c r="F85" i="1" l="1"/>
  <c r="E86" i="1" l="1"/>
  <c r="G86" i="1" s="1"/>
  <c r="F86" i="1" l="1"/>
  <c r="E87" i="1" l="1"/>
  <c r="G87" i="1" s="1"/>
  <c r="F87" i="1" l="1"/>
  <c r="E88" i="1" l="1"/>
  <c r="G88" i="1" s="1"/>
  <c r="F88" i="1" l="1"/>
  <c r="E89" i="1" l="1"/>
  <c r="G89" i="1" s="1"/>
  <c r="F89" i="1" l="1"/>
  <c r="E90" i="1" l="1"/>
  <c r="G90" i="1" s="1"/>
  <c r="F90" i="1" l="1"/>
  <c r="E91" i="1" l="1"/>
  <c r="G91" i="1" s="1"/>
  <c r="F91" i="1" l="1"/>
  <c r="E92" i="1" l="1"/>
  <c r="G92" i="1" s="1"/>
  <c r="F92" i="1" l="1"/>
  <c r="E93" i="1" l="1"/>
  <c r="G93" i="1" s="1"/>
  <c r="F93" i="1" l="1"/>
  <c r="E94" i="1" l="1"/>
  <c r="G94" i="1" s="1"/>
  <c r="F94" i="1" l="1"/>
  <c r="E95" i="1" l="1"/>
  <c r="G95" i="1" s="1"/>
  <c r="F95" i="1" l="1"/>
  <c r="E96" i="1" l="1"/>
  <c r="G96" i="1" s="1"/>
  <c r="F96" i="1" l="1"/>
  <c r="E97" i="1" l="1"/>
  <c r="G97" i="1" s="1"/>
  <c r="F97" i="1" l="1"/>
  <c r="E98" i="1" l="1"/>
  <c r="G98" i="1" s="1"/>
  <c r="F98" i="1" l="1"/>
  <c r="E99" i="1" l="1"/>
  <c r="G99" i="1" s="1"/>
  <c r="F99" i="1" l="1"/>
  <c r="E100" i="1" l="1"/>
  <c r="G100" i="1" s="1"/>
  <c r="F100" i="1" l="1"/>
  <c r="E101" i="1" l="1"/>
  <c r="G101" i="1" s="1"/>
  <c r="F101" i="1" l="1"/>
  <c r="E102" i="1" l="1"/>
  <c r="G102" i="1" s="1"/>
  <c r="F102" i="1" l="1"/>
  <c r="E103" i="1" l="1"/>
  <c r="G103" i="1" s="1"/>
  <c r="F103" i="1" l="1"/>
  <c r="E104" i="1" l="1"/>
  <c r="G104" i="1" s="1"/>
  <c r="F104" i="1" l="1"/>
  <c r="E105" i="1" l="1"/>
  <c r="G105" i="1" s="1"/>
  <c r="F105" i="1" l="1"/>
  <c r="E106" i="1" l="1"/>
  <c r="G106" i="1" s="1"/>
  <c r="F106" i="1" l="1"/>
  <c r="E107" i="1" l="1"/>
  <c r="G107" i="1" s="1"/>
  <c r="F107" i="1" l="1"/>
  <c r="E108" i="1" l="1"/>
  <c r="G108" i="1" s="1"/>
  <c r="F108" i="1" l="1"/>
  <c r="E109" i="1" l="1"/>
  <c r="G109" i="1" s="1"/>
  <c r="F109" i="1" l="1"/>
  <c r="E110" i="1" l="1"/>
  <c r="G110" i="1" s="1"/>
  <c r="F110" i="1" l="1"/>
  <c r="E111" i="1" l="1"/>
  <c r="G111" i="1" s="1"/>
  <c r="F111" i="1" l="1"/>
  <c r="E112" i="1" l="1"/>
  <c r="G112" i="1" s="1"/>
  <c r="F112" i="1" l="1"/>
  <c r="E113" i="1" l="1"/>
  <c r="G113" i="1" s="1"/>
  <c r="F113" i="1" l="1"/>
  <c r="E114" i="1" l="1"/>
  <c r="G114" i="1" s="1"/>
  <c r="F114" i="1" l="1"/>
  <c r="E115" i="1" l="1"/>
  <c r="G115" i="1" s="1"/>
  <c r="F115" i="1" l="1"/>
  <c r="E116" i="1" l="1"/>
  <c r="G116" i="1" s="1"/>
  <c r="F116" i="1" l="1"/>
  <c r="E117" i="1" l="1"/>
  <c r="G117" i="1" s="1"/>
  <c r="F117" i="1" l="1"/>
  <c r="E118" i="1" l="1"/>
  <c r="G118" i="1" s="1"/>
  <c r="F118" i="1" l="1"/>
  <c r="E119" i="1" l="1"/>
  <c r="G119" i="1" s="1"/>
  <c r="F119" i="1" l="1"/>
  <c r="E120" i="1" s="1"/>
  <c r="F120" i="1" l="1"/>
  <c r="E121" i="1" s="1"/>
  <c r="G120" i="1"/>
  <c r="F121" i="1" l="1"/>
  <c r="E122" i="1" s="1"/>
  <c r="G121" i="1"/>
  <c r="F122" i="1" l="1"/>
  <c r="G122" i="1"/>
  <c r="E123" i="1" l="1"/>
  <c r="G123" i="1" s="1"/>
  <c r="F123" i="1" l="1"/>
  <c r="E124" i="1" l="1"/>
  <c r="G124" i="1" s="1"/>
  <c r="F124" i="1" l="1"/>
  <c r="E125" i="1" l="1"/>
  <c r="G125" i="1" s="1"/>
  <c r="F125" i="1" l="1"/>
  <c r="E126" i="1" s="1"/>
  <c r="F126" i="1" l="1"/>
  <c r="G126" i="1"/>
  <c r="G127" i="1" s="1"/>
  <c r="C9" i="1" s="1"/>
</calcChain>
</file>

<file path=xl/sharedStrings.xml><?xml version="1.0" encoding="utf-8"?>
<sst xmlns="http://schemas.openxmlformats.org/spreadsheetml/2006/main" count="66" uniqueCount="39">
  <si>
    <t>LIQUIDACION DEL CREDITO</t>
  </si>
  <si>
    <t>LIQUIDACION DE INTERESES DE MORA VARIABLES</t>
  </si>
  <si>
    <t>Valor mora</t>
  </si>
  <si>
    <t>Inicio Mora</t>
  </si>
  <si>
    <t>Final Mora</t>
  </si>
  <si>
    <t>DIAS DE MORA:</t>
  </si>
  <si>
    <t>VALOR DE LA MORA:</t>
  </si>
  <si>
    <t>TASA (1=cte, 2=mora)</t>
  </si>
  <si>
    <t>PERIODO</t>
  </si>
  <si>
    <t>INTERES ANUAL CTE</t>
  </si>
  <si>
    <t>INTERES ANUAL DE MORA</t>
  </si>
  <si>
    <t>DIAS DE MORA</t>
  </si>
  <si>
    <t>DIAS ACUMULADOS</t>
  </si>
  <si>
    <t>VALOR INT. DE MORA</t>
  </si>
  <si>
    <t>Total</t>
  </si>
  <si>
    <t>LIQUIDACIÓN DE LAS PRETENSIONES DE LA DEMANDA</t>
  </si>
  <si>
    <t>DESDE</t>
  </si>
  <si>
    <t>HASTA</t>
  </si>
  <si>
    <t>SALARIO</t>
  </si>
  <si>
    <t>DÍAS</t>
  </si>
  <si>
    <t>PRIMAS</t>
  </si>
  <si>
    <t>PAGOS</t>
  </si>
  <si>
    <t>DIFERENCIA</t>
  </si>
  <si>
    <t>TOTAL ADEUDADO</t>
  </si>
  <si>
    <t>CESANTÍAS</t>
  </si>
  <si>
    <r>
      <rPr>
        <b/>
        <sz val="9"/>
        <color rgb="FF000000"/>
        <rFont val="Arial"/>
      </rPr>
      <t>Nota 2</t>
    </r>
    <r>
      <rPr>
        <sz val="9"/>
        <color rgb="FF000000"/>
        <rFont val="Arial"/>
      </rPr>
      <t xml:space="preserve">: La Póliza de Cumplimiento A Favor De Entidades Estatales No. 06 GU032771 amparó el pago de salarios, prestaciones sociales e indemnizaciones laborales, con una vigencia del 19/10/2017 al 19/02/2023 (no se descuenta el término trienal, habida cuenta que en la contestación se admitió la cobertura completa)
La liquidación se realiza tomando como base los amparos otorgados y la vigencia. </t>
    </r>
  </si>
  <si>
    <t>INTERESES</t>
  </si>
  <si>
    <t>VACACIONES</t>
  </si>
  <si>
    <t>SANCIÓN POR NO CONSIGNACIÓN DE CESANTÍAS</t>
  </si>
  <si>
    <t>SANCIÓN</t>
  </si>
  <si>
    <t>INDEMNIZACIÓN DEL ARTÍCULO 65 DEL C.S.T.</t>
  </si>
  <si>
    <t>Salario diario</t>
  </si>
  <si>
    <t>x 720 días</t>
  </si>
  <si>
    <t>INTERESES MORATORIOS DESDE 15/06/2022 hasta 05/05/2025</t>
  </si>
  <si>
    <t>CAPITAL PRESTACIONES</t>
  </si>
  <si>
    <t>TOTAL</t>
  </si>
  <si>
    <t>Total Liquidación:</t>
  </si>
  <si>
    <r>
      <rPr>
        <b/>
        <sz val="9"/>
        <color rgb="FF000000"/>
        <rFont val="Arial"/>
      </rPr>
      <t>Nota 1:</t>
    </r>
    <r>
      <rPr>
        <sz val="9"/>
        <color rgb="FF000000"/>
        <rFont val="Arial"/>
      </rPr>
      <t xml:space="preserve"> La demandante aduce que la relación laboral se dio desde el 17/12/2018 al 15/06/2020 y solicita el pago de (i) prima de servicios, cesantías, intereses a las cesantías y vacaciones, (ii) la indemnizción del artículo 65 del CST y la sanción por no consignación de cesantías.
Se liquidó con base en los pagos efectuados por el empleador UT VIAS DE LA SABANA y la diferencia arrojada.</t>
    </r>
  </si>
  <si>
    <r>
      <rPr>
        <b/>
        <sz val="9"/>
        <color rgb="FF000000"/>
        <rFont val="Arial"/>
      </rPr>
      <t>Nota 3</t>
    </r>
    <r>
      <rPr>
        <sz val="9"/>
        <color rgb="FF000000"/>
        <rFont val="Arial"/>
      </rPr>
      <t>: Si bien la póliza tiene una vigencia final del 19/02/2023, los intereses moratorios se liquidan a la presente fecha, comoquiera que, el despacho podrá ordenar el pago de los rubros a los cuales se condene eventualmente al asegurado, lo cual incluye todo el periodo hasta la fecha del pago, sin embargo, se pone de presente que en la defensa que se ejercerá en audiencia se indicará que la póliza unicamente presta cobertura hasta el 19/02/2020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</si>
</sst>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4" formatCode="_-&quot;$&quot;\ * #,##0.00_-;\-&quot;$&quot;\ * #,##0.00_-;_-&quot;$&quot;\ * &quot;-&quot;??_-;_-@_-"/>
    <numFmt numFmtId="43" formatCode="_-* #,##0.00_-;\-* #,##0.00_-;_-* &quot;-&quot;??_-;_-@_-"/>
    <numFmt numFmtId="164" formatCode="_(* #,##0.00_);_(* \(#,##0.00\);_(* &quot;-&quot;??_);_(@_)"/>
    <numFmt numFmtId="165" formatCode="_(* #,##0_);_(* \(#,##0\);_(* &quot;-&quot;??_);_(@_)"/>
    <numFmt numFmtId="166" formatCode="_([$$-240A]\ * #,##0.00_);_([$$-240A]\ * \(#,##0.00\);_([$$-240A]\ * &quot;-&quot;??_);_(@_)"/>
    <numFmt numFmtId="167" formatCode="_-* #,##0_-;\-* #,##0_-;_-* &quot;-&quot;??_-;_-@_-"/>
    <numFmt numFmtId="168"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Calibri"/>
      <family val="2"/>
      <scheme val="minor"/>
    </font>
    <font>
      <b/>
      <i/>
      <sz val="10"/>
      <color theme="1"/>
      <name val="Calibri"/>
      <family val="2"/>
      <scheme val="minor"/>
    </font>
    <font>
      <sz val="10"/>
      <name val="Calibri"/>
      <family val="2"/>
      <scheme val="minor"/>
    </font>
    <font>
      <b/>
      <sz val="10"/>
      <color theme="1"/>
      <name val="Arial"/>
      <family val="2"/>
    </font>
    <font>
      <sz val="10"/>
      <color theme="1"/>
      <name val="Arial"/>
      <family val="2"/>
    </font>
    <font>
      <b/>
      <i/>
      <sz val="10"/>
      <color theme="1"/>
      <name val="Arial"/>
      <family val="2"/>
    </font>
    <font>
      <b/>
      <i/>
      <sz val="8"/>
      <color theme="1"/>
      <name val="Arial"/>
      <family val="2"/>
    </font>
    <font>
      <sz val="9"/>
      <color theme="1"/>
      <name val="Calibri"/>
      <family val="2"/>
      <scheme val="minor"/>
    </font>
    <font>
      <b/>
      <u/>
      <sz val="9"/>
      <color theme="1"/>
      <name val="Arial"/>
      <family val="2"/>
    </font>
    <font>
      <sz val="9"/>
      <color theme="1"/>
      <name val="Arial"/>
      <family val="2"/>
    </font>
    <font>
      <b/>
      <sz val="9"/>
      <color theme="1"/>
      <name val="Arial"/>
      <family val="2"/>
    </font>
    <font>
      <sz val="9"/>
      <color rgb="FF000000"/>
      <name val="Arial"/>
    </font>
    <font>
      <b/>
      <sz val="9"/>
      <color rgb="FF000000"/>
      <name val="Arial"/>
    </font>
    <font>
      <sz val="8"/>
      <color theme="1"/>
      <name val="Arial"/>
      <family val="2"/>
    </font>
    <font>
      <b/>
      <sz val="9"/>
      <color theme="0"/>
      <name val="Arial"/>
      <family val="2"/>
    </font>
    <font>
      <sz val="11"/>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249977111117893"/>
        <bgColor indexed="64"/>
      </patternFill>
    </fill>
  </fills>
  <borders count="19">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2" fillId="0" borderId="0" xfId="0" applyFont="1"/>
    <xf numFmtId="43" fontId="2" fillId="0" borderId="0" xfId="1" applyFont="1"/>
    <xf numFmtId="14" fontId="2" fillId="0" borderId="0" xfId="0" applyNumberFormat="1" applyFont="1"/>
    <xf numFmtId="164" fontId="2" fillId="0" borderId="0" xfId="0" applyNumberFormat="1" applyFont="1"/>
    <xf numFmtId="0" fontId="3" fillId="0" borderId="0" xfId="0" applyFont="1"/>
    <xf numFmtId="10" fontId="4" fillId="0" borderId="0" xfId="0" applyNumberFormat="1" applyFont="1" applyAlignment="1">
      <alignment horizontal="center"/>
    </xf>
    <xf numFmtId="0" fontId="5" fillId="0" borderId="0" xfId="0" applyFont="1" applyAlignment="1">
      <alignment horizontal="center"/>
    </xf>
    <xf numFmtId="0" fontId="6" fillId="0" borderId="0" xfId="0" applyFont="1"/>
    <xf numFmtId="43" fontId="6" fillId="0" borderId="0" xfId="1" applyFont="1"/>
    <xf numFmtId="0" fontId="6" fillId="0" borderId="0" xfId="0" applyFont="1" applyAlignment="1">
      <alignment horizontal="center"/>
    </xf>
    <xf numFmtId="0" fontId="7" fillId="0" borderId="2" xfId="0" applyFont="1" applyBorder="1" applyAlignment="1">
      <alignment horizontal="center"/>
    </xf>
    <xf numFmtId="43" fontId="7" fillId="0" borderId="2" xfId="1" applyFont="1" applyBorder="1" applyAlignment="1">
      <alignment horizontal="center"/>
    </xf>
    <xf numFmtId="14" fontId="6" fillId="0" borderId="0" xfId="1" applyNumberFormat="1" applyFont="1"/>
    <xf numFmtId="14" fontId="6" fillId="0" borderId="0" xfId="1" applyNumberFormat="1" applyFont="1" applyBorder="1"/>
    <xf numFmtId="165" fontId="6" fillId="0" borderId="0" xfId="1" applyNumberFormat="1" applyFont="1"/>
    <xf numFmtId="0" fontId="7" fillId="2" borderId="0" xfId="0" applyFont="1" applyFill="1"/>
    <xf numFmtId="164" fontId="7" fillId="2" borderId="0" xfId="0" applyNumberFormat="1" applyFont="1" applyFill="1"/>
    <xf numFmtId="43" fontId="7" fillId="0" borderId="0" xfId="1" applyFont="1"/>
    <xf numFmtId="0" fontId="7" fillId="0" borderId="0" xfId="0" applyFont="1"/>
    <xf numFmtId="14" fontId="6" fillId="0" borderId="0" xfId="0" applyNumberFormat="1" applyFont="1"/>
    <xf numFmtId="164" fontId="6" fillId="0" borderId="0" xfId="0" applyNumberFormat="1" applyFont="1"/>
    <xf numFmtId="166" fontId="5" fillId="0" borderId="15" xfId="0" applyNumberFormat="1" applyFont="1" applyBorder="1"/>
    <xf numFmtId="3" fontId="5" fillId="0" borderId="0" xfId="0" applyNumberFormat="1" applyFont="1"/>
    <xf numFmtId="43" fontId="6" fillId="0" borderId="0" xfId="1" applyFont="1" applyFill="1"/>
    <xf numFmtId="0" fontId="9" fillId="0" borderId="0" xfId="0" applyFont="1"/>
    <xf numFmtId="0" fontId="11" fillId="0" borderId="0" xfId="0" applyFont="1"/>
    <xf numFmtId="0" fontId="12" fillId="0" borderId="2" xfId="0" applyFont="1" applyBorder="1" applyAlignment="1">
      <alignment horizontal="center"/>
    </xf>
    <xf numFmtId="167" fontId="12" fillId="4" borderId="2" xfId="1" applyNumberFormat="1" applyFont="1" applyFill="1" applyBorder="1" applyAlignment="1">
      <alignment horizontal="center"/>
    </xf>
    <xf numFmtId="14" fontId="11" fillId="0" borderId="2" xfId="0" applyNumberFormat="1" applyFont="1" applyBorder="1" applyAlignment="1">
      <alignment horizontal="center"/>
    </xf>
    <xf numFmtId="167" fontId="11" fillId="0" borderId="2" xfId="2" applyNumberFormat="1" applyFont="1" applyBorder="1"/>
    <xf numFmtId="167" fontId="11" fillId="0" borderId="2" xfId="1" applyNumberFormat="1" applyFont="1" applyBorder="1"/>
    <xf numFmtId="167" fontId="11" fillId="0" borderId="2" xfId="1" applyNumberFormat="1" applyFont="1" applyFill="1" applyBorder="1"/>
    <xf numFmtId="167" fontId="11" fillId="0" borderId="0" xfId="1" applyNumberFormat="1" applyFont="1" applyFill="1" applyBorder="1"/>
    <xf numFmtId="167" fontId="12" fillId="5" borderId="2" xfId="0" applyNumberFormat="1" applyFont="1" applyFill="1" applyBorder="1"/>
    <xf numFmtId="167" fontId="12" fillId="3" borderId="2" xfId="0" applyNumberFormat="1" applyFont="1" applyFill="1" applyBorder="1"/>
    <xf numFmtId="167" fontId="11" fillId="0" borderId="2" xfId="1" applyNumberFormat="1" applyFont="1" applyFill="1" applyBorder="1" applyAlignment="1">
      <alignment vertical="center"/>
    </xf>
    <xf numFmtId="167" fontId="11" fillId="0" borderId="0" xfId="1" applyNumberFormat="1" applyFont="1" applyFill="1" applyBorder="1" applyAlignment="1">
      <alignment vertical="center"/>
    </xf>
    <xf numFmtId="167" fontId="11" fillId="0" borderId="0" xfId="1" applyNumberFormat="1" applyFont="1" applyBorder="1"/>
    <xf numFmtId="0" fontId="15" fillId="0" borderId="0" xfId="0" applyFont="1"/>
    <xf numFmtId="167" fontId="12" fillId="0" borderId="2" xfId="1" applyNumberFormat="1" applyFont="1" applyFill="1" applyBorder="1" applyAlignment="1">
      <alignment horizontal="center"/>
    </xf>
    <xf numFmtId="14" fontId="11" fillId="0" borderId="2" xfId="0" applyNumberFormat="1" applyFont="1" applyBorder="1" applyAlignment="1">
      <alignment horizontal="center" vertical="center"/>
    </xf>
    <xf numFmtId="14" fontId="11" fillId="0" borderId="0" xfId="0" applyNumberFormat="1" applyFont="1"/>
    <xf numFmtId="14" fontId="0" fillId="0" borderId="0" xfId="0" applyNumberFormat="1"/>
    <xf numFmtId="0" fontId="12" fillId="0" borderId="2" xfId="0" applyFont="1" applyBorder="1" applyAlignment="1">
      <alignment horizontal="center" vertical="center"/>
    </xf>
    <xf numFmtId="168" fontId="12" fillId="3" borderId="2" xfId="0" applyNumberFormat="1" applyFont="1" applyFill="1" applyBorder="1"/>
    <xf numFmtId="168" fontId="16" fillId="6" borderId="2" xfId="0" applyNumberFormat="1" applyFont="1" applyFill="1" applyBorder="1"/>
    <xf numFmtId="0" fontId="17" fillId="0" borderId="0" xfId="0" applyFont="1"/>
    <xf numFmtId="0" fontId="16" fillId="6" borderId="2" xfId="0" applyFont="1" applyFill="1" applyBorder="1" applyAlignment="1">
      <alignment horizontal="center"/>
    </xf>
    <xf numFmtId="0" fontId="13" fillId="4" borderId="0" xfId="0" applyFont="1" applyFill="1" applyAlignment="1">
      <alignment horizontal="center" vertical="center" wrapText="1"/>
    </xf>
    <xf numFmtId="8" fontId="11" fillId="0" borderId="2" xfId="3" applyNumberFormat="1" applyFont="1" applyBorder="1" applyAlignment="1">
      <alignment horizontal="center"/>
    </xf>
    <xf numFmtId="44" fontId="11" fillId="0" borderId="2" xfId="3" applyFont="1" applyBorder="1" applyAlignment="1">
      <alignment horizontal="center"/>
    </xf>
    <xf numFmtId="0" fontId="11" fillId="0" borderId="2" xfId="0" applyFont="1" applyBorder="1" applyAlignment="1">
      <alignment horizontal="center"/>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6" xfId="0" applyFont="1" applyBorder="1" applyAlignment="1">
      <alignment horizontal="center"/>
    </xf>
    <xf numFmtId="0" fontId="12" fillId="0" borderId="18" xfId="0" applyFont="1" applyBorder="1" applyAlignment="1">
      <alignment horizontal="center"/>
    </xf>
    <xf numFmtId="44" fontId="11" fillId="0" borderId="2" xfId="3" applyFont="1" applyBorder="1" applyAlignment="1">
      <alignment horizontal="center" vertical="center" wrapText="1"/>
    </xf>
    <xf numFmtId="168" fontId="12" fillId="3" borderId="2" xfId="0" applyNumberFormat="1" applyFont="1" applyFill="1" applyBorder="1" applyAlignment="1">
      <alignment horizontal="center"/>
    </xf>
    <xf numFmtId="0" fontId="12" fillId="0" borderId="17" xfId="0" applyFont="1" applyBorder="1" applyAlignment="1">
      <alignment horizontal="center"/>
    </xf>
    <xf numFmtId="0" fontId="12" fillId="4" borderId="2" xfId="0" applyFont="1" applyFill="1" applyBorder="1" applyAlignment="1">
      <alignment horizontal="center"/>
    </xf>
    <xf numFmtId="0" fontId="12" fillId="0" borderId="2" xfId="0" applyFont="1" applyBorder="1" applyAlignment="1">
      <alignment horizontal="center" vertical="center"/>
    </xf>
    <xf numFmtId="0" fontId="10" fillId="3" borderId="0" xfId="0" applyFont="1" applyFill="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43" fontId="8" fillId="0" borderId="5" xfId="1" applyFont="1" applyBorder="1" applyAlignment="1">
      <alignment horizontal="center" vertical="center" wrapText="1"/>
    </xf>
    <xf numFmtId="43" fontId="8" fillId="0" borderId="8" xfId="1" applyFont="1" applyBorder="1" applyAlignment="1">
      <alignment horizontal="center" vertical="center" wrapText="1"/>
    </xf>
    <xf numFmtId="43" fontId="8" fillId="0" borderId="11" xfId="1" applyFont="1" applyBorder="1" applyAlignment="1">
      <alignment horizontal="center" vertical="center" wrapText="1"/>
    </xf>
    <xf numFmtId="43" fontId="8" fillId="0" borderId="5" xfId="1" applyFont="1" applyBorder="1" applyAlignment="1">
      <alignment horizontal="center" wrapText="1"/>
    </xf>
    <xf numFmtId="43" fontId="8" fillId="0" borderId="8" xfId="1" applyFont="1" applyBorder="1" applyAlignment="1">
      <alignment horizontal="center" wrapText="1"/>
    </xf>
    <xf numFmtId="43" fontId="8" fillId="0" borderId="11" xfId="1" applyFont="1" applyBorder="1" applyAlignment="1">
      <alignment horizont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cellXfs>
  <cellStyles count="4">
    <cellStyle name="Millares" xfId="1" builtinId="3"/>
    <cellStyle name="Millares 4" xfId="2" xr:uid="{D42DFC33-9307-4B77-8ED3-C616A181F735}"/>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5</xdr:col>
      <xdr:colOff>584121</xdr:colOff>
      <xdr:row>3</xdr:row>
      <xdr:rowOff>161925</xdr:rowOff>
    </xdr:to>
    <xdr:pic>
      <xdr:nvPicPr>
        <xdr:cNvPr id="2" name="Imagen 1">
          <a:extLst>
            <a:ext uri="{FF2B5EF4-FFF2-40B4-BE49-F238E27FC236}">
              <a16:creationId xmlns:a16="http://schemas.microsoft.com/office/drawing/2014/main" id="{D6769297-4370-43C4-A936-740E8BB6090F}"/>
            </a:ext>
          </a:extLst>
        </xdr:cNvPr>
        <xdr:cNvPicPr>
          <a:picLocks noChangeAspect="1"/>
        </xdr:cNvPicPr>
      </xdr:nvPicPr>
      <xdr:blipFill>
        <a:blip xmlns:r="http://schemas.openxmlformats.org/officeDocument/2006/relationships" r:embed="rId1"/>
        <a:stretch>
          <a:fillRect/>
        </a:stretch>
      </xdr:blipFill>
      <xdr:spPr>
        <a:xfrm>
          <a:off x="1857374" y="0"/>
          <a:ext cx="2803447" cy="733425"/>
        </a:xfrm>
        <a:prstGeom prst="rect">
          <a:avLst/>
        </a:prstGeom>
      </xdr:spPr>
    </xdr:pic>
    <xdr:clientData/>
  </xdr:twoCellAnchor>
  <xdr:twoCellAnchor editAs="oneCell">
    <xdr:from>
      <xdr:col>2</xdr:col>
      <xdr:colOff>142874</xdr:colOff>
      <xdr:row>0</xdr:row>
      <xdr:rowOff>0</xdr:rowOff>
    </xdr:from>
    <xdr:to>
      <xdr:col>5</xdr:col>
      <xdr:colOff>584121</xdr:colOff>
      <xdr:row>3</xdr:row>
      <xdr:rowOff>161925</xdr:rowOff>
    </xdr:to>
    <xdr:pic>
      <xdr:nvPicPr>
        <xdr:cNvPr id="3" name="Imagen 2">
          <a:extLst>
            <a:ext uri="{FF2B5EF4-FFF2-40B4-BE49-F238E27FC236}">
              <a16:creationId xmlns:a16="http://schemas.microsoft.com/office/drawing/2014/main" id="{0286E340-7AC3-4D76-8483-9163E3FF8305}"/>
            </a:ext>
          </a:extLst>
        </xdr:cNvPr>
        <xdr:cNvPicPr>
          <a:picLocks noChangeAspect="1"/>
        </xdr:cNvPicPr>
      </xdr:nvPicPr>
      <xdr:blipFill>
        <a:blip xmlns:r="http://schemas.openxmlformats.org/officeDocument/2006/relationships" r:embed="rId1"/>
        <a:stretch>
          <a:fillRect/>
        </a:stretch>
      </xdr:blipFill>
      <xdr:spPr>
        <a:xfrm>
          <a:off x="1857374" y="0"/>
          <a:ext cx="280344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FFE4D-DF60-4C00-879A-8C3C4D1B4853}">
  <dimension ref="B1:O52"/>
  <sheetViews>
    <sheetView tabSelected="1" topLeftCell="A25" workbookViewId="0">
      <selection activeCell="F51" sqref="F51"/>
    </sheetView>
  </sheetViews>
  <sheetFormatPr baseColWidth="10" defaultRowHeight="15" x14ac:dyDescent="0.25"/>
  <cols>
    <col min="4" max="4" width="12.5703125" customWidth="1"/>
    <col min="6" max="6" width="14.140625" customWidth="1"/>
    <col min="13" max="13" width="9.5703125" customWidth="1"/>
    <col min="15" max="15" width="8.28515625" customWidth="1"/>
  </cols>
  <sheetData>
    <row r="1" spans="2:15" x14ac:dyDescent="0.25">
      <c r="B1" s="25"/>
      <c r="C1" s="25"/>
      <c r="D1" s="25"/>
      <c r="E1" s="25"/>
      <c r="F1" s="25"/>
      <c r="G1" s="25"/>
      <c r="H1" s="25"/>
      <c r="I1" s="25"/>
    </row>
    <row r="2" spans="2:15" x14ac:dyDescent="0.25">
      <c r="B2" s="25"/>
      <c r="C2" s="25"/>
      <c r="D2" s="25"/>
      <c r="E2" s="25"/>
      <c r="F2" s="25"/>
      <c r="G2" s="25"/>
      <c r="H2" s="25"/>
      <c r="I2" s="25"/>
    </row>
    <row r="3" spans="2:15" x14ac:dyDescent="0.25">
      <c r="B3" s="25"/>
      <c r="C3" s="25"/>
      <c r="D3" s="25"/>
      <c r="E3" s="25"/>
      <c r="F3" s="25"/>
      <c r="G3" s="25"/>
      <c r="H3" s="25"/>
      <c r="I3" s="25"/>
    </row>
    <row r="4" spans="2:15" x14ac:dyDescent="0.25">
      <c r="B4" s="25"/>
      <c r="C4" s="25"/>
      <c r="D4" s="25"/>
      <c r="E4" s="25"/>
      <c r="F4" s="25"/>
      <c r="G4" s="25"/>
      <c r="H4" s="25"/>
      <c r="I4" s="25"/>
    </row>
    <row r="5" spans="2:15" x14ac:dyDescent="0.25">
      <c r="B5" s="66" t="s">
        <v>15</v>
      </c>
      <c r="C5" s="66"/>
      <c r="D5" s="66"/>
      <c r="E5" s="66"/>
      <c r="F5" s="66"/>
      <c r="G5" s="66"/>
      <c r="H5" s="66"/>
      <c r="I5" s="66"/>
      <c r="J5" s="66"/>
      <c r="K5" s="26"/>
      <c r="L5" s="26"/>
      <c r="M5" s="25"/>
      <c r="N5" s="25"/>
    </row>
    <row r="6" spans="2:15" x14ac:dyDescent="0.25">
      <c r="B6" s="26"/>
      <c r="C6" s="26"/>
      <c r="D6" s="26"/>
      <c r="E6" s="26"/>
      <c r="F6" s="26"/>
      <c r="G6" s="26"/>
      <c r="H6" s="26"/>
      <c r="I6" s="26"/>
      <c r="J6" s="26"/>
      <c r="K6" s="26"/>
      <c r="L6" s="26"/>
    </row>
    <row r="7" spans="2:15" x14ac:dyDescent="0.25">
      <c r="B7" s="27" t="s">
        <v>16</v>
      </c>
      <c r="C7" s="27" t="s">
        <v>17</v>
      </c>
      <c r="D7" s="27" t="s">
        <v>18</v>
      </c>
      <c r="E7" s="27" t="s">
        <v>19</v>
      </c>
      <c r="F7" s="28" t="s">
        <v>20</v>
      </c>
      <c r="G7" s="28" t="s">
        <v>21</v>
      </c>
      <c r="H7" s="28" t="s">
        <v>22</v>
      </c>
      <c r="J7" s="49" t="s">
        <v>37</v>
      </c>
      <c r="K7" s="49"/>
      <c r="L7" s="49"/>
      <c r="M7" s="49"/>
      <c r="N7" s="49"/>
      <c r="O7" s="49"/>
    </row>
    <row r="8" spans="2:15" x14ac:dyDescent="0.25">
      <c r="B8" s="29">
        <v>43451</v>
      </c>
      <c r="C8" s="29">
        <v>43465</v>
      </c>
      <c r="D8" s="30">
        <v>10000000</v>
      </c>
      <c r="E8" s="31">
        <f>DAYS360(B8,C8)+1</f>
        <v>15</v>
      </c>
      <c r="F8" s="32">
        <f>(D8*E8)/360</f>
        <v>416666.66666666669</v>
      </c>
      <c r="G8" s="33"/>
      <c r="H8" s="33"/>
      <c r="J8" s="49"/>
      <c r="K8" s="49"/>
      <c r="L8" s="49"/>
      <c r="M8" s="49"/>
      <c r="N8" s="49"/>
      <c r="O8" s="49"/>
    </row>
    <row r="9" spans="2:15" x14ac:dyDescent="0.25">
      <c r="B9" s="29">
        <v>43466</v>
      </c>
      <c r="C9" s="29">
        <v>43496</v>
      </c>
      <c r="D9" s="30">
        <v>10000000</v>
      </c>
      <c r="E9" s="31">
        <f>DAYS360(B9,C9)</f>
        <v>30</v>
      </c>
      <c r="F9" s="32">
        <f>(D9*E9)/360</f>
        <v>833333.33333333337</v>
      </c>
      <c r="G9" s="33"/>
      <c r="H9" s="33"/>
      <c r="J9" s="49"/>
      <c r="K9" s="49"/>
      <c r="L9" s="49"/>
      <c r="M9" s="49"/>
      <c r="N9" s="49"/>
      <c r="O9" s="49"/>
    </row>
    <row r="10" spans="2:15" x14ac:dyDescent="0.25">
      <c r="B10" s="29">
        <v>43497</v>
      </c>
      <c r="C10" s="29">
        <v>43830</v>
      </c>
      <c r="D10" s="30">
        <v>5000000</v>
      </c>
      <c r="E10" s="31">
        <f>DAYS360(B10,C10)</f>
        <v>330</v>
      </c>
      <c r="F10" s="32">
        <f t="shared" ref="F10:F11" si="0">(D10*E10)/360</f>
        <v>4583333.333333333</v>
      </c>
      <c r="G10" s="33"/>
      <c r="H10" s="33"/>
      <c r="J10" s="49"/>
      <c r="K10" s="49"/>
      <c r="L10" s="49"/>
      <c r="M10" s="49"/>
      <c r="N10" s="49"/>
      <c r="O10" s="49"/>
    </row>
    <row r="11" spans="2:15" x14ac:dyDescent="0.25">
      <c r="B11" s="29">
        <v>43831</v>
      </c>
      <c r="C11" s="29">
        <v>43997</v>
      </c>
      <c r="D11" s="30">
        <v>5000000</v>
      </c>
      <c r="E11" s="31">
        <f>DAYS360(B11,C11)+1</f>
        <v>165</v>
      </c>
      <c r="F11" s="32">
        <f t="shared" si="0"/>
        <v>2291666.6666666665</v>
      </c>
      <c r="G11" s="33"/>
      <c r="H11" s="33"/>
      <c r="J11" s="49"/>
      <c r="K11" s="49"/>
      <c r="L11" s="49"/>
      <c r="M11" s="49"/>
      <c r="N11" s="49"/>
      <c r="O11" s="49"/>
    </row>
    <row r="12" spans="2:15" x14ac:dyDescent="0.25">
      <c r="B12" s="59" t="s">
        <v>23</v>
      </c>
      <c r="C12" s="63"/>
      <c r="D12" s="63"/>
      <c r="E12" s="60"/>
      <c r="F12" s="34">
        <f>SUM(F8:F11)</f>
        <v>8125000</v>
      </c>
      <c r="G12" s="34">
        <v>6875000</v>
      </c>
      <c r="H12" s="35">
        <f>F12-G12</f>
        <v>1250000</v>
      </c>
      <c r="J12" s="49"/>
      <c r="K12" s="49"/>
      <c r="L12" s="49"/>
      <c r="M12" s="49"/>
      <c r="N12" s="49"/>
      <c r="O12" s="49"/>
    </row>
    <row r="13" spans="2:15" x14ac:dyDescent="0.25">
      <c r="B13" s="26"/>
      <c r="C13" s="26"/>
      <c r="D13" s="26"/>
      <c r="E13" s="26"/>
      <c r="F13" s="26"/>
      <c r="G13" s="26"/>
      <c r="H13" s="26"/>
      <c r="J13" s="49"/>
      <c r="K13" s="49"/>
      <c r="L13" s="49"/>
      <c r="M13" s="49"/>
      <c r="N13" s="49"/>
      <c r="O13" s="49"/>
    </row>
    <row r="14" spans="2:15" x14ac:dyDescent="0.25">
      <c r="B14" s="27" t="s">
        <v>16</v>
      </c>
      <c r="C14" s="27" t="s">
        <v>17</v>
      </c>
      <c r="D14" s="27" t="s">
        <v>18</v>
      </c>
      <c r="E14" s="27" t="s">
        <v>19</v>
      </c>
      <c r="F14" s="28" t="s">
        <v>24</v>
      </c>
      <c r="G14" s="28" t="s">
        <v>21</v>
      </c>
      <c r="H14" s="28" t="s">
        <v>22</v>
      </c>
      <c r="J14" s="49"/>
      <c r="K14" s="49"/>
      <c r="L14" s="49"/>
      <c r="M14" s="49"/>
      <c r="N14" s="49"/>
      <c r="O14" s="49"/>
    </row>
    <row r="15" spans="2:15" x14ac:dyDescent="0.25">
      <c r="B15" s="29">
        <v>43451</v>
      </c>
      <c r="C15" s="29">
        <v>43465</v>
      </c>
      <c r="D15" s="30">
        <v>10000000</v>
      </c>
      <c r="E15" s="31">
        <f>DAYS360(B15,C15)+1</f>
        <v>15</v>
      </c>
      <c r="F15" s="36">
        <f>(D15*E15)/360</f>
        <v>416666.66666666669</v>
      </c>
      <c r="G15" s="37"/>
      <c r="H15" s="37"/>
      <c r="J15" s="49"/>
      <c r="K15" s="49"/>
      <c r="L15" s="49"/>
      <c r="M15" s="49"/>
      <c r="N15" s="49"/>
      <c r="O15" s="49"/>
    </row>
    <row r="16" spans="2:15" x14ac:dyDescent="0.25">
      <c r="B16" s="29">
        <v>43466</v>
      </c>
      <c r="C16" s="29">
        <v>43496</v>
      </c>
      <c r="D16" s="30">
        <v>10000000</v>
      </c>
      <c r="E16" s="31">
        <f t="shared" ref="E16:E17" si="1">DAYS360(B16,C16)</f>
        <v>30</v>
      </c>
      <c r="F16" s="36">
        <f t="shared" ref="F16:F18" si="2">(D16*E16)/360</f>
        <v>833333.33333333337</v>
      </c>
      <c r="G16" s="37"/>
      <c r="H16" s="37"/>
      <c r="I16" s="25"/>
      <c r="J16" s="26"/>
      <c r="K16" s="25"/>
      <c r="L16" s="25"/>
      <c r="M16" s="25"/>
      <c r="N16" s="25"/>
      <c r="O16" s="25"/>
    </row>
    <row r="17" spans="2:15" x14ac:dyDescent="0.25">
      <c r="B17" s="29">
        <v>43497</v>
      </c>
      <c r="C17" s="29">
        <v>43830</v>
      </c>
      <c r="D17" s="30">
        <v>5000000</v>
      </c>
      <c r="E17" s="31">
        <f t="shared" si="1"/>
        <v>330</v>
      </c>
      <c r="F17" s="36">
        <f t="shared" si="2"/>
        <v>4583333.333333333</v>
      </c>
      <c r="G17" s="37"/>
      <c r="H17" s="37"/>
      <c r="I17" s="25"/>
      <c r="J17" s="26"/>
      <c r="K17" s="25"/>
      <c r="L17" s="25"/>
      <c r="M17" s="25"/>
      <c r="N17" s="25"/>
      <c r="O17" s="25"/>
    </row>
    <row r="18" spans="2:15" x14ac:dyDescent="0.25">
      <c r="B18" s="29">
        <v>43831</v>
      </c>
      <c r="C18" s="29">
        <v>43997</v>
      </c>
      <c r="D18" s="30">
        <v>5000000</v>
      </c>
      <c r="E18" s="31">
        <f>DAYS360(B18,C18)+1</f>
        <v>165</v>
      </c>
      <c r="F18" s="36">
        <f t="shared" si="2"/>
        <v>2291666.6666666665</v>
      </c>
      <c r="G18" s="37"/>
      <c r="H18" s="37"/>
      <c r="I18" s="25"/>
      <c r="J18" s="26"/>
      <c r="K18" s="25"/>
      <c r="L18" s="25"/>
      <c r="M18" s="25"/>
      <c r="N18" s="25"/>
      <c r="O18" s="25"/>
    </row>
    <row r="19" spans="2:15" ht="15" customHeight="1" x14ac:dyDescent="0.25">
      <c r="B19" s="59" t="s">
        <v>23</v>
      </c>
      <c r="C19" s="63"/>
      <c r="D19" s="63"/>
      <c r="E19" s="60"/>
      <c r="F19" s="34">
        <f>SUM(F15:F18)</f>
        <v>8125000</v>
      </c>
      <c r="G19" s="34">
        <v>6875000</v>
      </c>
      <c r="H19" s="35">
        <f>F19-G19</f>
        <v>1250000</v>
      </c>
      <c r="I19" s="25"/>
      <c r="J19" s="49" t="s">
        <v>25</v>
      </c>
      <c r="K19" s="49"/>
      <c r="L19" s="49"/>
      <c r="M19" s="49"/>
      <c r="N19" s="49"/>
      <c r="O19" s="49"/>
    </row>
    <row r="20" spans="2:15" x14ac:dyDescent="0.25">
      <c r="B20" s="26"/>
      <c r="C20" s="26"/>
      <c r="D20" s="26"/>
      <c r="E20" s="26"/>
      <c r="F20" s="26"/>
      <c r="G20" s="26"/>
      <c r="H20" s="26"/>
      <c r="I20" s="25"/>
      <c r="J20" s="49"/>
      <c r="K20" s="49"/>
      <c r="L20" s="49"/>
      <c r="M20" s="49"/>
      <c r="N20" s="49"/>
      <c r="O20" s="49"/>
    </row>
    <row r="21" spans="2:15" x14ac:dyDescent="0.25">
      <c r="B21" s="27" t="s">
        <v>16</v>
      </c>
      <c r="C21" s="27" t="s">
        <v>17</v>
      </c>
      <c r="D21" s="27" t="s">
        <v>24</v>
      </c>
      <c r="E21" s="27" t="s">
        <v>19</v>
      </c>
      <c r="F21" s="28" t="s">
        <v>26</v>
      </c>
      <c r="G21" s="28" t="s">
        <v>21</v>
      </c>
      <c r="H21" s="28" t="s">
        <v>22</v>
      </c>
      <c r="I21" s="25"/>
      <c r="J21" s="49"/>
      <c r="K21" s="49"/>
      <c r="L21" s="49"/>
      <c r="M21" s="49"/>
      <c r="N21" s="49"/>
      <c r="O21" s="49"/>
    </row>
    <row r="22" spans="2:15" x14ac:dyDescent="0.25">
      <c r="B22" s="29">
        <v>43451</v>
      </c>
      <c r="C22" s="29">
        <v>43465</v>
      </c>
      <c r="D22" s="36">
        <f>+F15</f>
        <v>416666.66666666669</v>
      </c>
      <c r="E22" s="31">
        <f>DAYS360(B22,C22)+1</f>
        <v>15</v>
      </c>
      <c r="F22" s="31">
        <f>(D22*E22*0.12)/360</f>
        <v>2083.3333333333335</v>
      </c>
      <c r="G22" s="38"/>
      <c r="H22" s="38"/>
      <c r="I22" s="25"/>
      <c r="J22" s="49"/>
      <c r="K22" s="49"/>
      <c r="L22" s="49"/>
      <c r="M22" s="49"/>
      <c r="N22" s="49"/>
      <c r="O22" s="49"/>
    </row>
    <row r="23" spans="2:15" x14ac:dyDescent="0.25">
      <c r="B23" s="29">
        <v>43466</v>
      </c>
      <c r="C23" s="29">
        <v>43496</v>
      </c>
      <c r="D23" s="36">
        <f t="shared" ref="D23:D25" si="3">+F16</f>
        <v>833333.33333333337</v>
      </c>
      <c r="E23" s="31">
        <f t="shared" ref="E23:E24" si="4">DAYS360(B23,C23)</f>
        <v>30</v>
      </c>
      <c r="F23" s="31">
        <f t="shared" ref="F23:F25" si="5">(D23*E23*0.12)/360</f>
        <v>8333.3333333333339</v>
      </c>
      <c r="G23" s="38"/>
      <c r="H23" s="38"/>
      <c r="I23" s="25"/>
      <c r="J23" s="49"/>
      <c r="K23" s="49"/>
      <c r="L23" s="49"/>
      <c r="M23" s="49"/>
      <c r="N23" s="49"/>
      <c r="O23" s="49"/>
    </row>
    <row r="24" spans="2:15" x14ac:dyDescent="0.25">
      <c r="B24" s="29">
        <v>43497</v>
      </c>
      <c r="C24" s="29">
        <v>43830</v>
      </c>
      <c r="D24" s="36">
        <f t="shared" si="3"/>
        <v>4583333.333333333</v>
      </c>
      <c r="E24" s="31">
        <f t="shared" si="4"/>
        <v>330</v>
      </c>
      <c r="F24" s="31">
        <f t="shared" si="5"/>
        <v>504166.66666666669</v>
      </c>
      <c r="G24" s="38"/>
      <c r="H24" s="38"/>
      <c r="I24" s="25"/>
      <c r="J24" s="49"/>
      <c r="K24" s="49"/>
      <c r="L24" s="49"/>
      <c r="M24" s="49"/>
      <c r="N24" s="49"/>
      <c r="O24" s="49"/>
    </row>
    <row r="25" spans="2:15" x14ac:dyDescent="0.25">
      <c r="B25" s="29">
        <v>43831</v>
      </c>
      <c r="C25" s="29">
        <v>43997</v>
      </c>
      <c r="D25" s="36">
        <f t="shared" si="3"/>
        <v>2291666.6666666665</v>
      </c>
      <c r="E25" s="31">
        <f>DAYS360(B25,C25)+1</f>
        <v>165</v>
      </c>
      <c r="F25" s="31">
        <f t="shared" si="5"/>
        <v>126041.66666666667</v>
      </c>
      <c r="G25" s="38"/>
      <c r="H25" s="38"/>
      <c r="I25" s="25"/>
      <c r="J25" s="49"/>
      <c r="K25" s="49"/>
      <c r="L25" s="49"/>
      <c r="M25" s="49"/>
      <c r="N25" s="49"/>
      <c r="O25" s="49"/>
    </row>
    <row r="26" spans="2:15" x14ac:dyDescent="0.25">
      <c r="B26" s="59" t="s">
        <v>23</v>
      </c>
      <c r="C26" s="63"/>
      <c r="D26" s="63"/>
      <c r="E26" s="60"/>
      <c r="F26" s="34">
        <f>SUM(F22:F25)</f>
        <v>640625</v>
      </c>
      <c r="G26" s="34">
        <v>630208</v>
      </c>
      <c r="H26" s="35">
        <f>F26-G26</f>
        <v>10417</v>
      </c>
      <c r="I26" s="25"/>
    </row>
    <row r="27" spans="2:15" x14ac:dyDescent="0.25">
      <c r="B27" s="26"/>
      <c r="C27" s="26"/>
      <c r="D27" s="26"/>
      <c r="E27" s="26"/>
      <c r="F27" s="26"/>
      <c r="G27" s="26"/>
      <c r="H27" s="26"/>
      <c r="I27" s="25"/>
    </row>
    <row r="28" spans="2:15" x14ac:dyDescent="0.25">
      <c r="B28" s="27" t="s">
        <v>16</v>
      </c>
      <c r="C28" s="27" t="s">
        <v>17</v>
      </c>
      <c r="D28" s="27" t="s">
        <v>18</v>
      </c>
      <c r="E28" s="27" t="s">
        <v>19</v>
      </c>
      <c r="F28" s="28" t="s">
        <v>27</v>
      </c>
      <c r="G28" s="28" t="s">
        <v>21</v>
      </c>
      <c r="H28" s="28" t="s">
        <v>22</v>
      </c>
      <c r="I28" s="26"/>
      <c r="J28" s="49" t="s">
        <v>38</v>
      </c>
      <c r="K28" s="49"/>
      <c r="L28" s="49"/>
      <c r="M28" s="49"/>
      <c r="N28" s="49"/>
      <c r="O28" s="49"/>
    </row>
    <row r="29" spans="2:15" x14ac:dyDescent="0.25">
      <c r="B29" s="29">
        <v>43451</v>
      </c>
      <c r="C29" s="29">
        <v>43997</v>
      </c>
      <c r="D29" s="30">
        <v>5000000</v>
      </c>
      <c r="E29" s="31">
        <f>DAYS360(B29,C29)+1</f>
        <v>539</v>
      </c>
      <c r="F29" s="31">
        <f>(D29*E29)/720</f>
        <v>3743055.5555555555</v>
      </c>
      <c r="G29" s="38"/>
      <c r="H29" s="38"/>
      <c r="I29" s="26"/>
      <c r="J29" s="49"/>
      <c r="K29" s="49"/>
      <c r="L29" s="49"/>
      <c r="M29" s="49"/>
      <c r="N29" s="49"/>
      <c r="O29" s="49"/>
    </row>
    <row r="30" spans="2:15" x14ac:dyDescent="0.25">
      <c r="B30" s="59" t="s">
        <v>23</v>
      </c>
      <c r="C30" s="63"/>
      <c r="D30" s="63"/>
      <c r="E30" s="60"/>
      <c r="F30" s="34">
        <f>+F29</f>
        <v>3743055.5555555555</v>
      </c>
      <c r="G30" s="34">
        <v>3437500</v>
      </c>
      <c r="H30" s="35">
        <f>F30-G30</f>
        <v>305555.5555555555</v>
      </c>
      <c r="I30" s="26"/>
      <c r="J30" s="49"/>
      <c r="K30" s="49"/>
      <c r="L30" s="49"/>
      <c r="M30" s="49"/>
      <c r="N30" s="49"/>
      <c r="O30" s="49"/>
    </row>
    <row r="31" spans="2:15" x14ac:dyDescent="0.25">
      <c r="B31" s="26"/>
      <c r="C31" s="26"/>
      <c r="D31" s="26"/>
      <c r="E31" s="26"/>
      <c r="F31" s="26"/>
      <c r="G31" s="26"/>
      <c r="H31" s="26"/>
      <c r="I31" s="26"/>
      <c r="J31" s="49"/>
      <c r="K31" s="49"/>
      <c r="L31" s="49"/>
      <c r="M31" s="49"/>
      <c r="N31" s="49"/>
      <c r="O31" s="49"/>
    </row>
    <row r="32" spans="2:15" x14ac:dyDescent="0.25">
      <c r="B32" s="26"/>
      <c r="C32" s="26"/>
      <c r="D32" s="26"/>
      <c r="E32" s="26"/>
      <c r="F32" s="26"/>
      <c r="G32" s="26"/>
      <c r="H32" s="26"/>
      <c r="I32" s="26"/>
      <c r="J32" s="49"/>
      <c r="K32" s="49"/>
      <c r="L32" s="49"/>
      <c r="M32" s="49"/>
      <c r="N32" s="49"/>
      <c r="O32" s="49"/>
    </row>
    <row r="33" spans="2:15" x14ac:dyDescent="0.25">
      <c r="B33" s="64" t="s">
        <v>28</v>
      </c>
      <c r="C33" s="64"/>
      <c r="D33" s="64"/>
      <c r="E33" s="64"/>
      <c r="F33" s="64"/>
      <c r="G33" s="39"/>
      <c r="H33" s="39"/>
      <c r="I33" s="39"/>
      <c r="J33" s="49"/>
      <c r="K33" s="49"/>
      <c r="L33" s="49"/>
      <c r="M33" s="49"/>
      <c r="N33" s="49"/>
      <c r="O33" s="49"/>
    </row>
    <row r="34" spans="2:15" x14ac:dyDescent="0.25">
      <c r="B34" s="27" t="s">
        <v>16</v>
      </c>
      <c r="C34" s="27" t="s">
        <v>17</v>
      </c>
      <c r="D34" s="27" t="s">
        <v>18</v>
      </c>
      <c r="E34" s="27" t="s">
        <v>19</v>
      </c>
      <c r="F34" s="40" t="s">
        <v>29</v>
      </c>
      <c r="G34" s="39"/>
      <c r="H34" s="39"/>
      <c r="I34" s="39"/>
      <c r="J34" s="49"/>
      <c r="K34" s="49"/>
      <c r="L34" s="49"/>
      <c r="M34" s="49"/>
      <c r="N34" s="49"/>
      <c r="O34" s="49"/>
    </row>
    <row r="35" spans="2:15" x14ac:dyDescent="0.25">
      <c r="B35" s="29">
        <v>43511</v>
      </c>
      <c r="C35" s="41">
        <v>43875</v>
      </c>
      <c r="D35" s="30">
        <v>5000000</v>
      </c>
      <c r="E35" s="32">
        <f t="shared" ref="E35:E36" si="6">DAYS360(B35,C35)+1</f>
        <v>360</v>
      </c>
      <c r="F35" s="32">
        <f t="shared" ref="F35" si="7">(D35/30)*E35</f>
        <v>60000000</v>
      </c>
      <c r="G35" s="39"/>
      <c r="H35" s="39"/>
      <c r="I35" s="39"/>
      <c r="J35" s="26"/>
      <c r="K35" s="26"/>
      <c r="L35" s="26"/>
    </row>
    <row r="36" spans="2:15" x14ac:dyDescent="0.25">
      <c r="B36" s="29">
        <v>43876</v>
      </c>
      <c r="C36" s="41">
        <v>43997</v>
      </c>
      <c r="D36" s="30">
        <v>5000000</v>
      </c>
      <c r="E36" s="32">
        <f t="shared" si="6"/>
        <v>121</v>
      </c>
      <c r="F36" s="32">
        <f>(D36/30)*E36</f>
        <v>20166666.666666664</v>
      </c>
      <c r="G36" s="39"/>
      <c r="H36" s="39"/>
      <c r="I36" s="39"/>
      <c r="J36" s="26"/>
      <c r="K36" s="26"/>
      <c r="L36" s="26"/>
    </row>
    <row r="37" spans="2:15" x14ac:dyDescent="0.25">
      <c r="B37" s="59" t="s">
        <v>23</v>
      </c>
      <c r="C37" s="63"/>
      <c r="D37" s="63"/>
      <c r="E37" s="60"/>
      <c r="F37" s="35">
        <f>F35+F36</f>
        <v>80166666.666666657</v>
      </c>
      <c r="G37" s="39"/>
      <c r="H37" s="39"/>
      <c r="I37" s="39"/>
      <c r="J37" s="26"/>
      <c r="K37" s="26"/>
      <c r="L37" s="26"/>
    </row>
    <row r="38" spans="2:15" x14ac:dyDescent="0.25">
      <c r="B38" s="26"/>
      <c r="C38" s="26"/>
      <c r="D38" s="26"/>
      <c r="E38" s="26"/>
      <c r="F38" s="26"/>
      <c r="G38" s="39"/>
      <c r="H38" s="39"/>
      <c r="I38" s="39"/>
      <c r="J38" s="26"/>
      <c r="K38" s="26"/>
      <c r="L38" s="26"/>
    </row>
    <row r="39" spans="2:15" x14ac:dyDescent="0.25">
      <c r="B39" s="26"/>
      <c r="C39" s="26"/>
      <c r="D39" s="26"/>
      <c r="E39" s="26"/>
      <c r="F39" s="26"/>
      <c r="G39" s="39"/>
      <c r="H39" s="39"/>
      <c r="I39" s="39"/>
      <c r="J39" s="26"/>
      <c r="K39" s="26"/>
      <c r="L39" s="42"/>
      <c r="M39" s="43"/>
    </row>
    <row r="40" spans="2:15" x14ac:dyDescent="0.25">
      <c r="B40" s="64" t="s">
        <v>30</v>
      </c>
      <c r="C40" s="64"/>
      <c r="D40" s="64"/>
      <c r="E40" s="64"/>
      <c r="F40" s="64"/>
      <c r="G40" s="39"/>
      <c r="H40" s="39"/>
      <c r="I40" s="39"/>
      <c r="J40" s="26"/>
      <c r="K40" s="26"/>
      <c r="L40" s="26"/>
    </row>
    <row r="41" spans="2:15" x14ac:dyDescent="0.25">
      <c r="B41" s="65" t="s">
        <v>31</v>
      </c>
      <c r="C41" s="65"/>
      <c r="D41" s="65" t="s">
        <v>32</v>
      </c>
      <c r="E41" s="65"/>
      <c r="F41" s="44" t="s">
        <v>14</v>
      </c>
      <c r="G41" s="39"/>
      <c r="H41" s="39"/>
      <c r="I41" s="39"/>
      <c r="J41" s="26"/>
      <c r="K41" s="26"/>
      <c r="L41" s="26"/>
    </row>
    <row r="42" spans="2:15" x14ac:dyDescent="0.25">
      <c r="B42" s="50">
        <f>+D36/30</f>
        <v>166666.66666666666</v>
      </c>
      <c r="C42" s="51"/>
      <c r="D42" s="52">
        <v>720</v>
      </c>
      <c r="E42" s="52"/>
      <c r="F42" s="45">
        <f>B42*D42</f>
        <v>120000000</v>
      </c>
      <c r="G42" s="39"/>
      <c r="H42" s="39"/>
      <c r="I42" s="39"/>
      <c r="J42" s="26"/>
      <c r="K42" s="26"/>
      <c r="L42" s="26"/>
    </row>
    <row r="43" spans="2:15" x14ac:dyDescent="0.25">
      <c r="B43" s="26"/>
      <c r="C43" s="26"/>
      <c r="D43" s="26"/>
      <c r="E43" s="26"/>
      <c r="F43" s="26"/>
      <c r="G43" s="39"/>
      <c r="H43" s="39"/>
      <c r="I43" s="26"/>
      <c r="J43" s="26"/>
      <c r="K43" s="26"/>
      <c r="L43" s="26"/>
    </row>
    <row r="44" spans="2:15" x14ac:dyDescent="0.25">
      <c r="B44" s="26"/>
      <c r="C44" s="26"/>
      <c r="D44" s="26"/>
      <c r="E44" s="26"/>
      <c r="F44" s="26"/>
      <c r="G44" s="39"/>
      <c r="H44" s="39"/>
      <c r="I44" s="26"/>
      <c r="J44" s="26"/>
      <c r="K44" s="26"/>
      <c r="L44" s="26"/>
    </row>
    <row r="45" spans="2:15" x14ac:dyDescent="0.25">
      <c r="B45" s="53" t="s">
        <v>33</v>
      </c>
      <c r="C45" s="54"/>
      <c r="D45" s="54"/>
      <c r="E45" s="54"/>
      <c r="F45" s="55"/>
      <c r="G45" s="39"/>
      <c r="H45" s="39"/>
      <c r="I45" s="26"/>
      <c r="J45" s="26"/>
      <c r="K45" s="26"/>
      <c r="L45" s="26"/>
    </row>
    <row r="46" spans="2:15" x14ac:dyDescent="0.25">
      <c r="B46" s="56" t="s">
        <v>34</v>
      </c>
      <c r="C46" s="57"/>
      <c r="D46" s="58"/>
      <c r="E46" s="59" t="s">
        <v>35</v>
      </c>
      <c r="F46" s="60"/>
      <c r="G46" s="39"/>
      <c r="H46" s="39"/>
      <c r="I46" s="26"/>
      <c r="J46" s="26"/>
      <c r="K46" s="26"/>
      <c r="L46" s="26"/>
    </row>
    <row r="47" spans="2:15" x14ac:dyDescent="0.25">
      <c r="B47" s="61">
        <f>+H12+H19+H26</f>
        <v>2510417</v>
      </c>
      <c r="C47" s="61"/>
      <c r="D47" s="61"/>
      <c r="E47" s="62">
        <v>2205638</v>
      </c>
      <c r="F47" s="62"/>
      <c r="G47" s="39"/>
      <c r="H47" s="39"/>
      <c r="I47" s="26"/>
      <c r="J47" s="26"/>
      <c r="K47" s="26"/>
      <c r="L47" s="26"/>
    </row>
    <row r="48" spans="2:15" x14ac:dyDescent="0.25">
      <c r="B48" s="26"/>
      <c r="C48" s="26"/>
      <c r="D48" s="26"/>
      <c r="E48" s="26"/>
      <c r="F48" s="26"/>
      <c r="G48" s="39"/>
      <c r="H48" s="39"/>
      <c r="I48" s="26"/>
      <c r="J48" s="26"/>
      <c r="K48" s="26"/>
      <c r="L48" s="26"/>
    </row>
    <row r="49" spans="2:12" x14ac:dyDescent="0.25">
      <c r="B49" s="26"/>
      <c r="C49" s="26"/>
      <c r="D49" s="26"/>
      <c r="E49" s="26"/>
      <c r="F49" s="26"/>
      <c r="G49" s="26"/>
      <c r="H49" s="26"/>
      <c r="I49" s="26"/>
      <c r="J49" s="26"/>
      <c r="K49" s="26"/>
      <c r="L49" s="26"/>
    </row>
    <row r="50" spans="2:12" x14ac:dyDescent="0.25">
      <c r="B50" s="48" t="s">
        <v>36</v>
      </c>
      <c r="C50" s="48"/>
      <c r="D50" s="48"/>
      <c r="E50" s="48"/>
      <c r="F50" s="46">
        <f>E47+F42+F37+H30+H26+H19+H12</f>
        <v>205188277.22222221</v>
      </c>
      <c r="G50" s="25"/>
      <c r="H50" s="25"/>
      <c r="I50" s="26"/>
      <c r="J50" s="26"/>
      <c r="K50" s="26"/>
      <c r="L50" s="26"/>
    </row>
    <row r="51" spans="2:12" x14ac:dyDescent="0.25">
      <c r="B51" s="26"/>
      <c r="C51" s="26"/>
      <c r="D51" s="26"/>
      <c r="E51" s="26"/>
      <c r="F51" s="26"/>
      <c r="G51" s="25"/>
      <c r="H51" s="25"/>
      <c r="I51" s="26"/>
      <c r="J51" s="47"/>
      <c r="K51" s="47"/>
    </row>
    <row r="52" spans="2:12" x14ac:dyDescent="0.25">
      <c r="B52" s="25"/>
      <c r="C52" s="25"/>
      <c r="D52" s="25"/>
      <c r="E52" s="25"/>
      <c r="F52" s="25"/>
      <c r="G52" s="25"/>
      <c r="H52" s="25"/>
      <c r="I52" s="25"/>
    </row>
  </sheetData>
  <mergeCells count="21">
    <mergeCell ref="B5:J5"/>
    <mergeCell ref="J7:O15"/>
    <mergeCell ref="B12:E12"/>
    <mergeCell ref="B19:E19"/>
    <mergeCell ref="B26:E26"/>
    <mergeCell ref="B50:E50"/>
    <mergeCell ref="J19:O25"/>
    <mergeCell ref="J28:O34"/>
    <mergeCell ref="B42:C42"/>
    <mergeCell ref="D42:E42"/>
    <mergeCell ref="B45:F45"/>
    <mergeCell ref="B46:D46"/>
    <mergeCell ref="E46:F46"/>
    <mergeCell ref="B47:D47"/>
    <mergeCell ref="E47:F47"/>
    <mergeCell ref="B30:E30"/>
    <mergeCell ref="B33:F33"/>
    <mergeCell ref="B37:E37"/>
    <mergeCell ref="B40:F40"/>
    <mergeCell ref="B41:C41"/>
    <mergeCell ref="D41:E4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0"/>
  <sheetViews>
    <sheetView topLeftCell="A5" zoomScale="115" zoomScaleNormal="115" workbookViewId="0">
      <selection activeCell="E8" sqref="E8"/>
    </sheetView>
  </sheetViews>
  <sheetFormatPr baseColWidth="10" defaultColWidth="11.42578125" defaultRowHeight="12.75" x14ac:dyDescent="0.2"/>
  <cols>
    <col min="1" max="1" width="11.42578125" style="8"/>
    <col min="2" max="2" width="13.42578125" style="8" customWidth="1"/>
    <col min="3" max="3" width="15.42578125" style="8" customWidth="1"/>
    <col min="4" max="4" width="10.42578125" style="8" customWidth="1"/>
    <col min="5" max="5" width="10.140625" style="8" customWidth="1"/>
    <col min="6" max="6" width="10.7109375" style="8" customWidth="1"/>
    <col min="7" max="7" width="17.42578125" style="8" customWidth="1"/>
    <col min="8" max="16384" width="11.42578125" style="1"/>
  </cols>
  <sheetData>
    <row r="1" spans="1:9" x14ac:dyDescent="0.2">
      <c r="A1" s="67"/>
      <c r="B1" s="67"/>
      <c r="C1" s="67"/>
      <c r="D1" s="67"/>
      <c r="E1" s="67"/>
      <c r="F1" s="67"/>
      <c r="G1" s="67"/>
    </row>
    <row r="2" spans="1:9" ht="13.5" thickBot="1" x14ac:dyDescent="0.25">
      <c r="A2" s="68" t="s">
        <v>0</v>
      </c>
      <c r="B2" s="68"/>
      <c r="C2" s="68"/>
      <c r="D2" s="68"/>
      <c r="E2" s="68"/>
      <c r="F2" s="68"/>
      <c r="G2" s="68"/>
    </row>
    <row r="3" spans="1:9" ht="13.5" thickTop="1" x14ac:dyDescent="0.2">
      <c r="A3" s="7"/>
      <c r="B3" s="7"/>
      <c r="C3" s="7"/>
      <c r="D3" s="7"/>
      <c r="E3" s="7"/>
      <c r="F3" s="7"/>
      <c r="G3" s="7"/>
    </row>
    <row r="4" spans="1:9" x14ac:dyDescent="0.2">
      <c r="A4" s="67" t="s">
        <v>1</v>
      </c>
      <c r="B4" s="67"/>
      <c r="C4" s="67"/>
      <c r="D4" s="67"/>
      <c r="E4" s="67"/>
      <c r="F4" s="67"/>
      <c r="G4" s="67"/>
    </row>
    <row r="5" spans="1:9" x14ac:dyDescent="0.2">
      <c r="C5" s="9"/>
      <c r="D5" s="9"/>
      <c r="E5" s="10"/>
      <c r="G5" s="9"/>
      <c r="H5" s="2"/>
    </row>
    <row r="6" spans="1:9" x14ac:dyDescent="0.2">
      <c r="C6" s="11" t="s">
        <v>2</v>
      </c>
      <c r="D6" s="12" t="s">
        <v>3</v>
      </c>
      <c r="E6" s="12" t="s">
        <v>4</v>
      </c>
      <c r="G6" s="9"/>
      <c r="H6" s="3"/>
    </row>
    <row r="7" spans="1:9" x14ac:dyDescent="0.2">
      <c r="C7" s="9">
        <v>2510417</v>
      </c>
      <c r="D7" s="13">
        <v>44727</v>
      </c>
      <c r="E7" s="14">
        <v>45782</v>
      </c>
      <c r="G7" s="9"/>
      <c r="H7" s="3"/>
    </row>
    <row r="8" spans="1:9" x14ac:dyDescent="0.2">
      <c r="A8" s="8" t="s">
        <v>5</v>
      </c>
      <c r="C8" s="15">
        <f>+E7-D7+1</f>
        <v>1056</v>
      </c>
      <c r="D8" s="9"/>
      <c r="G8" s="9"/>
      <c r="H8" s="4"/>
    </row>
    <row r="9" spans="1:9" s="5" customFormat="1" x14ac:dyDescent="0.2">
      <c r="A9" s="16" t="s">
        <v>6</v>
      </c>
      <c r="B9" s="16"/>
      <c r="C9" s="17">
        <f>+G127</f>
        <v>2205638.7989227641</v>
      </c>
      <c r="D9" s="18"/>
      <c r="E9" s="19"/>
      <c r="F9" s="19"/>
      <c r="G9" s="18"/>
    </row>
    <row r="10" spans="1:9" x14ac:dyDescent="0.2">
      <c r="A10" s="8" t="s">
        <v>7</v>
      </c>
      <c r="C10" s="15">
        <v>2</v>
      </c>
      <c r="D10" s="9"/>
      <c r="G10" s="9"/>
    </row>
    <row r="11" spans="1:9" x14ac:dyDescent="0.2">
      <c r="C11" s="9"/>
      <c r="D11" s="9"/>
      <c r="G11" s="9"/>
    </row>
    <row r="12" spans="1:9" x14ac:dyDescent="0.2">
      <c r="A12" s="69" t="s">
        <v>8</v>
      </c>
      <c r="B12" s="70"/>
      <c r="C12" s="75" t="s">
        <v>9</v>
      </c>
      <c r="D12" s="78" t="s">
        <v>10</v>
      </c>
      <c r="E12" s="81" t="s">
        <v>11</v>
      </c>
      <c r="F12" s="81" t="s">
        <v>12</v>
      </c>
      <c r="G12" s="75" t="s">
        <v>13</v>
      </c>
    </row>
    <row r="13" spans="1:9" x14ac:dyDescent="0.2">
      <c r="A13" s="71"/>
      <c r="B13" s="72"/>
      <c r="C13" s="76"/>
      <c r="D13" s="79"/>
      <c r="E13" s="82"/>
      <c r="F13" s="82"/>
      <c r="G13" s="76"/>
    </row>
    <row r="14" spans="1:9" x14ac:dyDescent="0.2">
      <c r="A14" s="73"/>
      <c r="B14" s="74"/>
      <c r="C14" s="77"/>
      <c r="D14" s="80"/>
      <c r="E14" s="83"/>
      <c r="F14" s="83"/>
      <c r="G14" s="77"/>
    </row>
    <row r="15" spans="1:9" hidden="1" x14ac:dyDescent="0.2">
      <c r="A15" s="20">
        <v>42157</v>
      </c>
      <c r="B15" s="20">
        <f>EOMONTH(A15,0)</f>
        <v>42185</v>
      </c>
      <c r="C15" s="9">
        <v>19.37</v>
      </c>
      <c r="D15" s="9">
        <f>IF($C$10=1, +C15,+C15*1.5)</f>
        <v>29.055</v>
      </c>
      <c r="E15" s="8">
        <f t="shared" ref="E15:E32" si="0">IF(F14=$C$8,0, IF(AND($D$7&gt;B15,$E$7&gt;B15),0, IF(AND($D$7&gt;=A15,$E$7&lt;=B15),$E$7-$D$7+1,IF(AND(F14&lt;&gt;0,$E$7&gt;=A15,$E$7&lt;=B15),$E$7-A15+1,IF(AND(F14=0,$D$7&gt;=A15,$D$7&lt;=B15,$E$7&gt;B15),B15-$D$7+1, B15-A15+1)))))</f>
        <v>0</v>
      </c>
      <c r="F15" s="8">
        <v>6</v>
      </c>
      <c r="G15" s="9">
        <f>(((1+(D15/100))^(E15/365))-1)*$C$7</f>
        <v>0</v>
      </c>
    </row>
    <row r="16" spans="1:9" hidden="1" x14ac:dyDescent="0.2">
      <c r="A16" s="20">
        <f>+B15+1</f>
        <v>42186</v>
      </c>
      <c r="B16" s="20">
        <f>EOMONTH(A16,0)</f>
        <v>42216</v>
      </c>
      <c r="C16" s="9">
        <v>19.260000000000002</v>
      </c>
      <c r="D16" s="9">
        <f>IF($C$10=1, +C16,+C16*1.5)</f>
        <v>28.89</v>
      </c>
      <c r="E16" s="8">
        <f t="shared" si="0"/>
        <v>0</v>
      </c>
      <c r="F16" s="8">
        <f t="shared" ref="F16:F32" si="1">+F15+E16</f>
        <v>6</v>
      </c>
      <c r="G16" s="9">
        <f t="shared" ref="G16:G32" si="2">(((1+(D16/100))^(E16/365))-1)*$C$7</f>
        <v>0</v>
      </c>
      <c r="I16" s="6"/>
    </row>
    <row r="17" spans="1:9" hidden="1" x14ac:dyDescent="0.2">
      <c r="A17" s="20">
        <f>+B16+1</f>
        <v>42217</v>
      </c>
      <c r="B17" s="20">
        <f t="shared" ref="B17:B66" si="3">EOMONTH(A17,0)</f>
        <v>42247</v>
      </c>
      <c r="C17" s="9">
        <v>19.260000000000002</v>
      </c>
      <c r="D17" s="9">
        <f t="shared" ref="D17:D32" si="4">IF($C$10=1, +C17,+C17*1.5)</f>
        <v>28.89</v>
      </c>
      <c r="E17" s="8">
        <f>IF(F16=$C$8,0, IF(AND($D$7&gt;B17,$E$7&gt;B17),0, IF(AND($D$7&gt;=A17,$E$7&lt;=B17),$E$7-$D$7+1,IF(AND(F16&lt;&gt;0,$E$7&gt;=A17,$E$7&lt;=B17),$E$7-A17+1,IF(AND(F16=0,$D$7&gt;=A17,$D$7&lt;=B17,$E$7&gt;B17),B17-$D$7+1, B17-A17+1)))))</f>
        <v>0</v>
      </c>
      <c r="F17" s="8">
        <f>+F16+E17</f>
        <v>6</v>
      </c>
      <c r="G17" s="9">
        <f t="shared" si="2"/>
        <v>0</v>
      </c>
      <c r="I17" s="6"/>
    </row>
    <row r="18" spans="1:9" hidden="1" x14ac:dyDescent="0.2">
      <c r="A18" s="20">
        <f t="shared" ref="A18:A66" si="5">+B17+1</f>
        <v>42248</v>
      </c>
      <c r="B18" s="20">
        <f t="shared" si="3"/>
        <v>42277</v>
      </c>
      <c r="C18" s="9">
        <v>19.260000000000002</v>
      </c>
      <c r="D18" s="9">
        <f>IF($C$10=1, +C18,+C18*1.5)</f>
        <v>28.89</v>
      </c>
      <c r="E18" s="8">
        <f t="shared" si="0"/>
        <v>0</v>
      </c>
      <c r="F18" s="8">
        <f t="shared" si="1"/>
        <v>6</v>
      </c>
      <c r="G18" s="9">
        <f t="shared" si="2"/>
        <v>0</v>
      </c>
      <c r="I18" s="6"/>
    </row>
    <row r="19" spans="1:9" hidden="1" x14ac:dyDescent="0.2">
      <c r="A19" s="20">
        <f t="shared" si="5"/>
        <v>42278</v>
      </c>
      <c r="B19" s="20">
        <f t="shared" si="3"/>
        <v>42308</v>
      </c>
      <c r="C19" s="9">
        <v>19.329999999999998</v>
      </c>
      <c r="D19" s="9">
        <f t="shared" si="4"/>
        <v>28.994999999999997</v>
      </c>
      <c r="E19" s="8">
        <f t="shared" si="0"/>
        <v>0</v>
      </c>
      <c r="F19" s="8">
        <f t="shared" si="1"/>
        <v>6</v>
      </c>
      <c r="G19" s="9">
        <f t="shared" si="2"/>
        <v>0</v>
      </c>
      <c r="I19" s="6"/>
    </row>
    <row r="20" spans="1:9" hidden="1" x14ac:dyDescent="0.2">
      <c r="A20" s="20">
        <f t="shared" si="5"/>
        <v>42309</v>
      </c>
      <c r="B20" s="20">
        <f t="shared" si="3"/>
        <v>42338</v>
      </c>
      <c r="C20" s="9">
        <v>19.329999999999998</v>
      </c>
      <c r="D20" s="9">
        <f t="shared" si="4"/>
        <v>28.994999999999997</v>
      </c>
      <c r="E20" s="8">
        <f t="shared" si="0"/>
        <v>0</v>
      </c>
      <c r="F20" s="8">
        <f t="shared" si="1"/>
        <v>6</v>
      </c>
      <c r="G20" s="9">
        <f t="shared" si="2"/>
        <v>0</v>
      </c>
      <c r="I20" s="6"/>
    </row>
    <row r="21" spans="1:9" hidden="1" x14ac:dyDescent="0.2">
      <c r="A21" s="20">
        <f t="shared" si="5"/>
        <v>42339</v>
      </c>
      <c r="B21" s="20">
        <f t="shared" si="3"/>
        <v>42369</v>
      </c>
      <c r="C21" s="9">
        <v>19.329999999999998</v>
      </c>
      <c r="D21" s="9">
        <f t="shared" si="4"/>
        <v>28.994999999999997</v>
      </c>
      <c r="E21" s="8">
        <f t="shared" si="0"/>
        <v>0</v>
      </c>
      <c r="F21" s="8">
        <f t="shared" si="1"/>
        <v>6</v>
      </c>
      <c r="G21" s="9">
        <f t="shared" si="2"/>
        <v>0</v>
      </c>
      <c r="I21" s="6"/>
    </row>
    <row r="22" spans="1:9" hidden="1" x14ac:dyDescent="0.2">
      <c r="A22" s="20">
        <v>42633</v>
      </c>
      <c r="B22" s="20">
        <f t="shared" si="3"/>
        <v>42643</v>
      </c>
      <c r="C22" s="9">
        <v>21.34</v>
      </c>
      <c r="D22" s="9">
        <f t="shared" si="4"/>
        <v>32.01</v>
      </c>
      <c r="E22" s="8">
        <f t="shared" si="0"/>
        <v>0</v>
      </c>
      <c r="F22" s="8">
        <f t="shared" si="1"/>
        <v>6</v>
      </c>
      <c r="G22" s="9">
        <f t="shared" si="2"/>
        <v>0</v>
      </c>
      <c r="I22" s="6"/>
    </row>
    <row r="23" spans="1:9" hidden="1" x14ac:dyDescent="0.2">
      <c r="A23" s="20">
        <f t="shared" si="5"/>
        <v>42644</v>
      </c>
      <c r="B23" s="20">
        <f t="shared" si="3"/>
        <v>42674</v>
      </c>
      <c r="C23" s="9">
        <v>21.99</v>
      </c>
      <c r="D23" s="9">
        <f t="shared" si="4"/>
        <v>32.984999999999999</v>
      </c>
      <c r="E23" s="8">
        <f t="shared" si="0"/>
        <v>0</v>
      </c>
      <c r="F23" s="8">
        <f t="shared" si="1"/>
        <v>6</v>
      </c>
      <c r="G23" s="9">
        <f t="shared" si="2"/>
        <v>0</v>
      </c>
      <c r="I23" s="6"/>
    </row>
    <row r="24" spans="1:9" hidden="1" x14ac:dyDescent="0.2">
      <c r="A24" s="20">
        <f t="shared" si="5"/>
        <v>42675</v>
      </c>
      <c r="B24" s="20">
        <f t="shared" si="3"/>
        <v>42704</v>
      </c>
      <c r="C24" s="9">
        <v>21.99</v>
      </c>
      <c r="D24" s="9">
        <f t="shared" si="4"/>
        <v>32.984999999999999</v>
      </c>
      <c r="E24" s="8">
        <f t="shared" si="0"/>
        <v>0</v>
      </c>
      <c r="F24" s="8">
        <f t="shared" si="1"/>
        <v>6</v>
      </c>
      <c r="G24" s="9">
        <f t="shared" si="2"/>
        <v>0</v>
      </c>
      <c r="I24" s="6"/>
    </row>
    <row r="25" spans="1:9" hidden="1" x14ac:dyDescent="0.2">
      <c r="A25" s="20">
        <f t="shared" si="5"/>
        <v>42705</v>
      </c>
      <c r="B25" s="20">
        <f t="shared" si="3"/>
        <v>42735</v>
      </c>
      <c r="C25" s="9">
        <v>21.99</v>
      </c>
      <c r="D25" s="9">
        <f t="shared" si="4"/>
        <v>32.984999999999999</v>
      </c>
      <c r="E25" s="8">
        <f t="shared" si="0"/>
        <v>0</v>
      </c>
      <c r="F25" s="8">
        <f t="shared" si="1"/>
        <v>6</v>
      </c>
      <c r="G25" s="9">
        <f t="shared" si="2"/>
        <v>0</v>
      </c>
      <c r="I25" s="6"/>
    </row>
    <row r="26" spans="1:9" hidden="1" x14ac:dyDescent="0.2">
      <c r="A26" s="20">
        <f t="shared" si="5"/>
        <v>42736</v>
      </c>
      <c r="B26" s="20">
        <f t="shared" si="3"/>
        <v>42766</v>
      </c>
      <c r="C26" s="9">
        <v>22.34</v>
      </c>
      <c r="D26" s="9">
        <f t="shared" si="4"/>
        <v>33.51</v>
      </c>
      <c r="E26" s="8">
        <f t="shared" si="0"/>
        <v>0</v>
      </c>
      <c r="F26" s="8">
        <f t="shared" si="1"/>
        <v>6</v>
      </c>
      <c r="G26" s="9">
        <f t="shared" si="2"/>
        <v>0</v>
      </c>
      <c r="I26" s="6"/>
    </row>
    <row r="27" spans="1:9" hidden="1" x14ac:dyDescent="0.2">
      <c r="A27" s="20">
        <f t="shared" si="5"/>
        <v>42767</v>
      </c>
      <c r="B27" s="20">
        <f t="shared" si="3"/>
        <v>42794</v>
      </c>
      <c r="C27" s="9">
        <v>22.34</v>
      </c>
      <c r="D27" s="9">
        <f t="shared" si="4"/>
        <v>33.51</v>
      </c>
      <c r="E27" s="8">
        <f t="shared" si="0"/>
        <v>0</v>
      </c>
      <c r="F27" s="8">
        <f t="shared" si="1"/>
        <v>6</v>
      </c>
      <c r="G27" s="9">
        <f t="shared" si="2"/>
        <v>0</v>
      </c>
      <c r="I27" s="6"/>
    </row>
    <row r="28" spans="1:9" hidden="1" x14ac:dyDescent="0.2">
      <c r="A28" s="20">
        <f t="shared" si="5"/>
        <v>42795</v>
      </c>
      <c r="B28" s="20">
        <f t="shared" si="3"/>
        <v>42825</v>
      </c>
      <c r="C28" s="9">
        <v>22.34</v>
      </c>
      <c r="D28" s="9">
        <f t="shared" si="4"/>
        <v>33.51</v>
      </c>
      <c r="E28" s="8">
        <f t="shared" si="0"/>
        <v>0</v>
      </c>
      <c r="F28" s="8">
        <f t="shared" si="1"/>
        <v>6</v>
      </c>
      <c r="G28" s="9">
        <f t="shared" si="2"/>
        <v>0</v>
      </c>
      <c r="I28" s="6"/>
    </row>
    <row r="29" spans="1:9" hidden="1" x14ac:dyDescent="0.2">
      <c r="A29" s="20">
        <f t="shared" si="5"/>
        <v>42826</v>
      </c>
      <c r="B29" s="20">
        <f t="shared" si="3"/>
        <v>42855</v>
      </c>
      <c r="C29" s="9">
        <v>22.33</v>
      </c>
      <c r="D29" s="9">
        <f t="shared" si="4"/>
        <v>33.494999999999997</v>
      </c>
      <c r="E29" s="8">
        <f t="shared" si="0"/>
        <v>0</v>
      </c>
      <c r="F29" s="8">
        <f t="shared" si="1"/>
        <v>6</v>
      </c>
      <c r="G29" s="9">
        <f t="shared" si="2"/>
        <v>0</v>
      </c>
      <c r="I29" s="6"/>
    </row>
    <row r="30" spans="1:9" hidden="1" x14ac:dyDescent="0.2">
      <c r="A30" s="20">
        <f t="shared" si="5"/>
        <v>42856</v>
      </c>
      <c r="B30" s="20">
        <f t="shared" si="3"/>
        <v>42886</v>
      </c>
      <c r="C30" s="9">
        <v>22.33</v>
      </c>
      <c r="D30" s="9">
        <f t="shared" si="4"/>
        <v>33.494999999999997</v>
      </c>
      <c r="E30" s="8">
        <f t="shared" si="0"/>
        <v>0</v>
      </c>
      <c r="F30" s="8">
        <f t="shared" si="1"/>
        <v>6</v>
      </c>
      <c r="G30" s="9">
        <f t="shared" si="2"/>
        <v>0</v>
      </c>
      <c r="I30" s="6"/>
    </row>
    <row r="31" spans="1:9" hidden="1" x14ac:dyDescent="0.2">
      <c r="A31" s="20">
        <f t="shared" si="5"/>
        <v>42887</v>
      </c>
      <c r="B31" s="20">
        <f t="shared" si="3"/>
        <v>42916</v>
      </c>
      <c r="C31" s="9">
        <v>22.33</v>
      </c>
      <c r="D31" s="9">
        <f t="shared" si="4"/>
        <v>33.494999999999997</v>
      </c>
      <c r="E31" s="8">
        <f t="shared" si="0"/>
        <v>0</v>
      </c>
      <c r="F31" s="8">
        <f t="shared" si="1"/>
        <v>6</v>
      </c>
      <c r="G31" s="9">
        <f t="shared" si="2"/>
        <v>0</v>
      </c>
      <c r="I31" s="6"/>
    </row>
    <row r="32" spans="1:9" hidden="1" x14ac:dyDescent="0.2">
      <c r="A32" s="20">
        <f t="shared" si="5"/>
        <v>42917</v>
      </c>
      <c r="B32" s="20">
        <f t="shared" si="3"/>
        <v>42947</v>
      </c>
      <c r="C32" s="9">
        <v>21.98</v>
      </c>
      <c r="D32" s="9">
        <f t="shared" si="4"/>
        <v>32.97</v>
      </c>
      <c r="E32" s="8">
        <f t="shared" si="0"/>
        <v>0</v>
      </c>
      <c r="F32" s="8">
        <f t="shared" si="1"/>
        <v>6</v>
      </c>
      <c r="G32" s="9">
        <f t="shared" si="2"/>
        <v>0</v>
      </c>
      <c r="I32" s="6"/>
    </row>
    <row r="33" spans="1:9" hidden="1" x14ac:dyDescent="0.2">
      <c r="A33" s="20">
        <f t="shared" si="5"/>
        <v>42948</v>
      </c>
      <c r="B33" s="20">
        <f t="shared" si="3"/>
        <v>42978</v>
      </c>
      <c r="C33" s="9">
        <v>21.98</v>
      </c>
      <c r="D33" s="9">
        <f t="shared" ref="D33:D36" si="6">IF($C$10=1, +C33,+C33*1.5)</f>
        <v>32.97</v>
      </c>
      <c r="E33" s="8">
        <f t="shared" ref="E33:E36" si="7">IF(F32=$C$8,0, IF(AND($D$7&gt;B33,$E$7&gt;B33),0, IF(AND($D$7&gt;=A33,$E$7&lt;=B33),$E$7-$D$7+1,IF(AND(F32&lt;&gt;0,$E$7&gt;=A33,$E$7&lt;=B33),$E$7-A33+1,IF(AND(F32=0,$D$7&gt;=A33,$D$7&lt;=B33,$E$7&gt;B33),B33-$D$7+1, B33-A33+1)))))</f>
        <v>0</v>
      </c>
      <c r="F33" s="8">
        <f t="shared" ref="F33:F36" si="8">+F32+E33</f>
        <v>6</v>
      </c>
      <c r="G33" s="9">
        <f t="shared" ref="G33:G36" si="9">(((1+(D33/100))^(E33/365))-1)*$C$7</f>
        <v>0</v>
      </c>
      <c r="I33" s="6"/>
    </row>
    <row r="34" spans="1:9" hidden="1" x14ac:dyDescent="0.2">
      <c r="A34" s="20">
        <f t="shared" si="5"/>
        <v>42979</v>
      </c>
      <c r="B34" s="20">
        <f t="shared" si="3"/>
        <v>43008</v>
      </c>
      <c r="C34" s="9">
        <v>21.98</v>
      </c>
      <c r="D34" s="9">
        <f t="shared" si="6"/>
        <v>32.97</v>
      </c>
      <c r="E34" s="8">
        <f t="shared" si="7"/>
        <v>0</v>
      </c>
      <c r="F34" s="8">
        <f t="shared" si="8"/>
        <v>6</v>
      </c>
      <c r="G34" s="9">
        <f t="shared" si="9"/>
        <v>0</v>
      </c>
      <c r="I34" s="6"/>
    </row>
    <row r="35" spans="1:9" hidden="1" x14ac:dyDescent="0.2">
      <c r="A35" s="20">
        <f t="shared" si="5"/>
        <v>43009</v>
      </c>
      <c r="B35" s="20">
        <f t="shared" si="3"/>
        <v>43039</v>
      </c>
      <c r="C35" s="9">
        <v>21.15</v>
      </c>
      <c r="D35" s="9">
        <f t="shared" si="6"/>
        <v>31.724999999999998</v>
      </c>
      <c r="E35" s="8">
        <f t="shared" si="7"/>
        <v>0</v>
      </c>
      <c r="F35" s="8">
        <f t="shared" si="8"/>
        <v>6</v>
      </c>
      <c r="G35" s="9">
        <f t="shared" si="9"/>
        <v>0</v>
      </c>
      <c r="I35" s="6"/>
    </row>
    <row r="36" spans="1:9" hidden="1" x14ac:dyDescent="0.2">
      <c r="A36" s="20">
        <f t="shared" si="5"/>
        <v>43040</v>
      </c>
      <c r="B36" s="20">
        <f t="shared" si="3"/>
        <v>43069</v>
      </c>
      <c r="C36" s="9">
        <v>20.96</v>
      </c>
      <c r="D36" s="9">
        <f t="shared" si="6"/>
        <v>31.44</v>
      </c>
      <c r="E36" s="8">
        <f t="shared" si="7"/>
        <v>0</v>
      </c>
      <c r="F36" s="8">
        <f t="shared" si="8"/>
        <v>6</v>
      </c>
      <c r="G36" s="9">
        <f t="shared" si="9"/>
        <v>0</v>
      </c>
      <c r="I36" s="6"/>
    </row>
    <row r="37" spans="1:9" hidden="1" x14ac:dyDescent="0.2">
      <c r="A37" s="20">
        <f t="shared" si="5"/>
        <v>43070</v>
      </c>
      <c r="B37" s="20">
        <f t="shared" si="3"/>
        <v>43100</v>
      </c>
      <c r="C37" s="9">
        <v>20.77</v>
      </c>
      <c r="D37" s="9">
        <f t="shared" ref="D37:D42" si="10">IF($C$10=1, +C37,+C37*1.5)</f>
        <v>31.155000000000001</v>
      </c>
      <c r="E37" s="8">
        <f t="shared" ref="E37:E42" si="11">IF(F36=$C$8,0, IF(AND($D$7&gt;B37,$E$7&gt;B37),0, IF(AND($D$7&gt;=A37,$E$7&lt;=B37),$E$7-$D$7+1,IF(AND(F36&lt;&gt;0,$E$7&gt;=A37,$E$7&lt;=B37),$E$7-A37+1,IF(AND(F36=0,$D$7&gt;=A37,$D$7&lt;=B37,$E$7&gt;B37),B37-$D$7+1, B37-A37+1)))))</f>
        <v>0</v>
      </c>
      <c r="F37" s="8">
        <f t="shared" ref="F37:F42" si="12">+F36+E37</f>
        <v>6</v>
      </c>
      <c r="G37" s="9">
        <f t="shared" ref="G37:G42" si="13">(((1+(D37/100))^(E37/365))-1)*$C$7</f>
        <v>0</v>
      </c>
      <c r="I37" s="6"/>
    </row>
    <row r="38" spans="1:9" hidden="1" x14ac:dyDescent="0.2">
      <c r="A38" s="20">
        <f t="shared" si="5"/>
        <v>43101</v>
      </c>
      <c r="B38" s="20">
        <f t="shared" si="3"/>
        <v>43131</v>
      </c>
      <c r="C38" s="9">
        <v>20.69</v>
      </c>
      <c r="D38" s="9">
        <f t="shared" si="10"/>
        <v>31.035000000000004</v>
      </c>
      <c r="E38" s="8">
        <f t="shared" si="11"/>
        <v>0</v>
      </c>
      <c r="F38" s="8">
        <f t="shared" si="12"/>
        <v>6</v>
      </c>
      <c r="G38" s="9">
        <f t="shared" si="13"/>
        <v>0</v>
      </c>
      <c r="I38" s="6"/>
    </row>
    <row r="39" spans="1:9" hidden="1" x14ac:dyDescent="0.2">
      <c r="A39" s="20">
        <f t="shared" si="5"/>
        <v>43132</v>
      </c>
      <c r="B39" s="20">
        <f t="shared" si="3"/>
        <v>43159</v>
      </c>
      <c r="C39" s="9">
        <v>21.01</v>
      </c>
      <c r="D39" s="9">
        <f t="shared" si="10"/>
        <v>31.515000000000001</v>
      </c>
      <c r="E39" s="8">
        <f t="shared" si="11"/>
        <v>0</v>
      </c>
      <c r="F39" s="8">
        <f t="shared" si="12"/>
        <v>6</v>
      </c>
      <c r="G39" s="9">
        <f t="shared" si="13"/>
        <v>0</v>
      </c>
      <c r="I39" s="6"/>
    </row>
    <row r="40" spans="1:9" hidden="1" x14ac:dyDescent="0.2">
      <c r="A40" s="20">
        <f t="shared" si="5"/>
        <v>43160</v>
      </c>
      <c r="B40" s="20">
        <f t="shared" si="3"/>
        <v>43190</v>
      </c>
      <c r="C40" s="9">
        <v>20.68</v>
      </c>
      <c r="D40" s="9">
        <f t="shared" si="10"/>
        <v>31.02</v>
      </c>
      <c r="E40" s="8">
        <f t="shared" si="11"/>
        <v>0</v>
      </c>
      <c r="F40" s="8">
        <f t="shared" si="12"/>
        <v>6</v>
      </c>
      <c r="G40" s="9">
        <f t="shared" si="13"/>
        <v>0</v>
      </c>
      <c r="I40" s="6"/>
    </row>
    <row r="41" spans="1:9" hidden="1" x14ac:dyDescent="0.2">
      <c r="A41" s="20">
        <f t="shared" si="5"/>
        <v>43191</v>
      </c>
      <c r="B41" s="20">
        <f t="shared" si="3"/>
        <v>43220</v>
      </c>
      <c r="C41" s="9">
        <v>20.48</v>
      </c>
      <c r="D41" s="9">
        <f t="shared" si="10"/>
        <v>30.72</v>
      </c>
      <c r="E41" s="8">
        <f t="shared" si="11"/>
        <v>0</v>
      </c>
      <c r="F41" s="8">
        <f t="shared" si="12"/>
        <v>6</v>
      </c>
      <c r="G41" s="9">
        <f t="shared" si="13"/>
        <v>0</v>
      </c>
      <c r="I41" s="6"/>
    </row>
    <row r="42" spans="1:9" hidden="1" x14ac:dyDescent="0.2">
      <c r="A42" s="20">
        <f t="shared" si="5"/>
        <v>43221</v>
      </c>
      <c r="B42" s="20">
        <f t="shared" si="3"/>
        <v>43251</v>
      </c>
      <c r="C42" s="9">
        <v>20.440000000000001</v>
      </c>
      <c r="D42" s="9">
        <f t="shared" si="10"/>
        <v>30.660000000000004</v>
      </c>
      <c r="E42" s="8">
        <f t="shared" si="11"/>
        <v>0</v>
      </c>
      <c r="F42" s="8">
        <f t="shared" si="12"/>
        <v>6</v>
      </c>
      <c r="G42" s="9">
        <f t="shared" si="13"/>
        <v>0</v>
      </c>
      <c r="I42" s="6"/>
    </row>
    <row r="43" spans="1:9" hidden="1" x14ac:dyDescent="0.2">
      <c r="A43" s="20">
        <f t="shared" si="5"/>
        <v>43252</v>
      </c>
      <c r="B43" s="20">
        <f t="shared" si="3"/>
        <v>43281</v>
      </c>
      <c r="C43" s="9">
        <v>20.28</v>
      </c>
      <c r="D43" s="9">
        <f t="shared" ref="D43:D106" si="14">IF($C$10=1, +C43,+C43*1.5)</f>
        <v>30.42</v>
      </c>
      <c r="E43" s="8">
        <f t="shared" ref="E43:E106" si="15">IF(F42=$C$8,0, IF(AND($D$7&gt;B43,$E$7&gt;B43),0, IF(AND($D$7&gt;=A43,$E$7&lt;=B43),$E$7-$D$7+1,IF(AND(F42&lt;&gt;0,$E$7&gt;=A43,$E$7&lt;=B43),$E$7-A43+1,IF(AND(F42=0,$D$7&gt;=A43,$D$7&lt;=B43,$E$7&gt;B43),B43-$D$7+1, B43-A43+1)))))</f>
        <v>0</v>
      </c>
      <c r="F43" s="8">
        <f t="shared" ref="F43:F106" si="16">+F42+E43</f>
        <v>6</v>
      </c>
      <c r="G43" s="9">
        <f t="shared" ref="G43:G106" si="17">(((1+(D43/100))^(E43/365))-1)*$C$7</f>
        <v>0</v>
      </c>
      <c r="I43" s="6"/>
    </row>
    <row r="44" spans="1:9" hidden="1" x14ac:dyDescent="0.2">
      <c r="A44" s="20">
        <f t="shared" si="5"/>
        <v>43282</v>
      </c>
      <c r="B44" s="20">
        <f t="shared" si="3"/>
        <v>43312</v>
      </c>
      <c r="C44" s="9">
        <v>20.03</v>
      </c>
      <c r="D44" s="9">
        <f t="shared" si="14"/>
        <v>30.045000000000002</v>
      </c>
      <c r="E44" s="8">
        <f t="shared" si="15"/>
        <v>0</v>
      </c>
      <c r="F44" s="8">
        <f t="shared" si="16"/>
        <v>6</v>
      </c>
      <c r="G44" s="9">
        <f t="shared" si="17"/>
        <v>0</v>
      </c>
      <c r="I44" s="6"/>
    </row>
    <row r="45" spans="1:9" hidden="1" x14ac:dyDescent="0.2">
      <c r="A45" s="20">
        <f t="shared" si="5"/>
        <v>43313</v>
      </c>
      <c r="B45" s="20">
        <f t="shared" si="3"/>
        <v>43343</v>
      </c>
      <c r="C45" s="9">
        <v>19.940000000000001</v>
      </c>
      <c r="D45" s="9">
        <f t="shared" si="14"/>
        <v>29.910000000000004</v>
      </c>
      <c r="E45" s="8">
        <f t="shared" si="15"/>
        <v>0</v>
      </c>
      <c r="F45" s="8">
        <f t="shared" si="16"/>
        <v>6</v>
      </c>
      <c r="G45" s="9">
        <f t="shared" si="17"/>
        <v>0</v>
      </c>
      <c r="I45" s="6"/>
    </row>
    <row r="46" spans="1:9" hidden="1" x14ac:dyDescent="0.2">
      <c r="A46" s="20">
        <f t="shared" si="5"/>
        <v>43344</v>
      </c>
      <c r="B46" s="20">
        <f t="shared" si="3"/>
        <v>43373</v>
      </c>
      <c r="C46" s="9">
        <v>19.809999999999999</v>
      </c>
      <c r="D46" s="9">
        <f t="shared" si="14"/>
        <v>29.714999999999996</v>
      </c>
      <c r="E46" s="8">
        <f t="shared" si="15"/>
        <v>0</v>
      </c>
      <c r="F46" s="8">
        <f t="shared" si="16"/>
        <v>6</v>
      </c>
      <c r="G46" s="9">
        <f t="shared" si="17"/>
        <v>0</v>
      </c>
      <c r="I46" s="6"/>
    </row>
    <row r="47" spans="1:9" hidden="1" x14ac:dyDescent="0.2">
      <c r="A47" s="20">
        <f t="shared" si="5"/>
        <v>43374</v>
      </c>
      <c r="B47" s="20">
        <f t="shared" si="3"/>
        <v>43404</v>
      </c>
      <c r="C47" s="9">
        <v>19.63</v>
      </c>
      <c r="D47" s="9">
        <f t="shared" si="14"/>
        <v>29.445</v>
      </c>
      <c r="E47" s="8">
        <f t="shared" si="15"/>
        <v>0</v>
      </c>
      <c r="F47" s="8">
        <f t="shared" si="16"/>
        <v>6</v>
      </c>
      <c r="G47" s="9">
        <f t="shared" si="17"/>
        <v>0</v>
      </c>
      <c r="I47" s="6"/>
    </row>
    <row r="48" spans="1:9" hidden="1" x14ac:dyDescent="0.2">
      <c r="A48" s="20">
        <f t="shared" si="5"/>
        <v>43405</v>
      </c>
      <c r="B48" s="20">
        <f t="shared" si="3"/>
        <v>43434</v>
      </c>
      <c r="C48" s="9">
        <v>19.489999999999998</v>
      </c>
      <c r="D48" s="9">
        <f t="shared" si="14"/>
        <v>29.234999999999999</v>
      </c>
      <c r="E48" s="8">
        <f t="shared" si="15"/>
        <v>0</v>
      </c>
      <c r="F48" s="8">
        <f t="shared" si="16"/>
        <v>6</v>
      </c>
      <c r="G48" s="9">
        <f t="shared" si="17"/>
        <v>0</v>
      </c>
      <c r="I48" s="6"/>
    </row>
    <row r="49" spans="1:9" hidden="1" x14ac:dyDescent="0.2">
      <c r="A49" s="20">
        <f t="shared" si="5"/>
        <v>43435</v>
      </c>
      <c r="B49" s="20">
        <f t="shared" si="3"/>
        <v>43465</v>
      </c>
      <c r="C49" s="9">
        <v>19.399999999999999</v>
      </c>
      <c r="D49" s="9">
        <f t="shared" si="14"/>
        <v>29.099999999999998</v>
      </c>
      <c r="E49" s="8">
        <f t="shared" si="15"/>
        <v>0</v>
      </c>
      <c r="F49" s="8">
        <f t="shared" si="16"/>
        <v>6</v>
      </c>
      <c r="G49" s="9">
        <f t="shared" si="17"/>
        <v>0</v>
      </c>
      <c r="I49" s="6"/>
    </row>
    <row r="50" spans="1:9" hidden="1" x14ac:dyDescent="0.2">
      <c r="A50" s="20">
        <f t="shared" si="5"/>
        <v>43466</v>
      </c>
      <c r="B50" s="20">
        <f t="shared" si="3"/>
        <v>43496</v>
      </c>
      <c r="C50" s="9">
        <v>19.16</v>
      </c>
      <c r="D50" s="9">
        <f t="shared" si="14"/>
        <v>28.740000000000002</v>
      </c>
      <c r="E50" s="8">
        <f t="shared" si="15"/>
        <v>0</v>
      </c>
      <c r="F50" s="8">
        <f t="shared" si="16"/>
        <v>6</v>
      </c>
      <c r="G50" s="9">
        <f t="shared" si="17"/>
        <v>0</v>
      </c>
      <c r="I50" s="6"/>
    </row>
    <row r="51" spans="1:9" hidden="1" x14ac:dyDescent="0.2">
      <c r="A51" s="20">
        <f t="shared" si="5"/>
        <v>43497</v>
      </c>
      <c r="B51" s="20">
        <f t="shared" si="3"/>
        <v>43524</v>
      </c>
      <c r="C51" s="9">
        <v>19.7</v>
      </c>
      <c r="D51" s="9">
        <f t="shared" si="14"/>
        <v>29.549999999999997</v>
      </c>
      <c r="E51" s="8">
        <f t="shared" si="15"/>
        <v>0</v>
      </c>
      <c r="F51" s="8">
        <f t="shared" si="16"/>
        <v>6</v>
      </c>
      <c r="G51" s="9">
        <f t="shared" si="17"/>
        <v>0</v>
      </c>
      <c r="I51" s="6"/>
    </row>
    <row r="52" spans="1:9" hidden="1" x14ac:dyDescent="0.2">
      <c r="A52" s="20">
        <f t="shared" si="5"/>
        <v>43525</v>
      </c>
      <c r="B52" s="20">
        <f t="shared" si="3"/>
        <v>43555</v>
      </c>
      <c r="C52" s="9">
        <v>19.37</v>
      </c>
      <c r="D52" s="9">
        <f t="shared" si="14"/>
        <v>29.055</v>
      </c>
      <c r="E52" s="8">
        <f t="shared" si="15"/>
        <v>0</v>
      </c>
      <c r="F52" s="8">
        <f t="shared" si="16"/>
        <v>6</v>
      </c>
      <c r="G52" s="9">
        <f t="shared" si="17"/>
        <v>0</v>
      </c>
      <c r="I52" s="6"/>
    </row>
    <row r="53" spans="1:9" hidden="1" x14ac:dyDescent="0.2">
      <c r="A53" s="20">
        <f t="shared" si="5"/>
        <v>43556</v>
      </c>
      <c r="B53" s="20">
        <f t="shared" si="3"/>
        <v>43585</v>
      </c>
      <c r="C53" s="9">
        <v>19.32</v>
      </c>
      <c r="D53" s="9">
        <f t="shared" si="14"/>
        <v>28.98</v>
      </c>
      <c r="E53" s="8">
        <f t="shared" si="15"/>
        <v>0</v>
      </c>
      <c r="F53" s="8">
        <f t="shared" si="16"/>
        <v>6</v>
      </c>
      <c r="G53" s="9">
        <f t="shared" si="17"/>
        <v>0</v>
      </c>
      <c r="I53" s="6"/>
    </row>
    <row r="54" spans="1:9" hidden="1" x14ac:dyDescent="0.2">
      <c r="A54" s="20">
        <f t="shared" si="5"/>
        <v>43586</v>
      </c>
      <c r="B54" s="20">
        <f t="shared" si="3"/>
        <v>43616</v>
      </c>
      <c r="C54" s="9">
        <v>19.34</v>
      </c>
      <c r="D54" s="9">
        <f t="shared" si="14"/>
        <v>29.009999999999998</v>
      </c>
      <c r="E54" s="8">
        <f t="shared" si="15"/>
        <v>0</v>
      </c>
      <c r="F54" s="8">
        <f t="shared" si="16"/>
        <v>6</v>
      </c>
      <c r="G54" s="9">
        <f t="shared" si="17"/>
        <v>0</v>
      </c>
      <c r="I54" s="6"/>
    </row>
    <row r="55" spans="1:9" hidden="1" x14ac:dyDescent="0.2">
      <c r="A55" s="20">
        <f t="shared" si="5"/>
        <v>43617</v>
      </c>
      <c r="B55" s="20">
        <f t="shared" si="3"/>
        <v>43646</v>
      </c>
      <c r="C55" s="9">
        <v>19.3</v>
      </c>
      <c r="D55" s="9">
        <f t="shared" si="14"/>
        <v>28.950000000000003</v>
      </c>
      <c r="E55" s="8">
        <f t="shared" si="15"/>
        <v>0</v>
      </c>
      <c r="F55" s="8">
        <f t="shared" si="16"/>
        <v>6</v>
      </c>
      <c r="G55" s="9">
        <f t="shared" si="17"/>
        <v>0</v>
      </c>
      <c r="I55" s="6"/>
    </row>
    <row r="56" spans="1:9" hidden="1" x14ac:dyDescent="0.2">
      <c r="A56" s="20">
        <f t="shared" si="5"/>
        <v>43647</v>
      </c>
      <c r="B56" s="20">
        <f t="shared" si="3"/>
        <v>43677</v>
      </c>
      <c r="C56" s="9">
        <v>19.28</v>
      </c>
      <c r="D56" s="9">
        <f t="shared" si="14"/>
        <v>28.92</v>
      </c>
      <c r="E56" s="8">
        <f t="shared" si="15"/>
        <v>0</v>
      </c>
      <c r="F56" s="8">
        <f t="shared" si="16"/>
        <v>6</v>
      </c>
      <c r="G56" s="9">
        <f t="shared" si="17"/>
        <v>0</v>
      </c>
      <c r="I56" s="6"/>
    </row>
    <row r="57" spans="1:9" hidden="1" x14ac:dyDescent="0.2">
      <c r="A57" s="20">
        <f t="shared" si="5"/>
        <v>43678</v>
      </c>
      <c r="B57" s="20">
        <f t="shared" si="3"/>
        <v>43708</v>
      </c>
      <c r="C57" s="9">
        <v>19.32</v>
      </c>
      <c r="D57" s="9">
        <f t="shared" si="14"/>
        <v>28.98</v>
      </c>
      <c r="E57" s="8">
        <f t="shared" si="15"/>
        <v>0</v>
      </c>
      <c r="F57" s="8">
        <f t="shared" si="16"/>
        <v>6</v>
      </c>
      <c r="G57" s="9">
        <f t="shared" si="17"/>
        <v>0</v>
      </c>
      <c r="I57" s="6"/>
    </row>
    <row r="58" spans="1:9" hidden="1" x14ac:dyDescent="0.2">
      <c r="A58" s="20">
        <f t="shared" si="5"/>
        <v>43709</v>
      </c>
      <c r="B58" s="20">
        <f t="shared" si="3"/>
        <v>43738</v>
      </c>
      <c r="C58" s="9">
        <v>19.32</v>
      </c>
      <c r="D58" s="9">
        <f t="shared" si="14"/>
        <v>28.98</v>
      </c>
      <c r="E58" s="8">
        <f t="shared" si="15"/>
        <v>0</v>
      </c>
      <c r="F58" s="8">
        <f t="shared" si="16"/>
        <v>6</v>
      </c>
      <c r="G58" s="9">
        <f t="shared" si="17"/>
        <v>0</v>
      </c>
      <c r="I58" s="6"/>
    </row>
    <row r="59" spans="1:9" hidden="1" x14ac:dyDescent="0.2">
      <c r="A59" s="20">
        <f t="shared" si="5"/>
        <v>43739</v>
      </c>
      <c r="B59" s="20">
        <f t="shared" si="3"/>
        <v>43769</v>
      </c>
      <c r="C59" s="9">
        <v>19.100000000000001</v>
      </c>
      <c r="D59" s="9">
        <f t="shared" si="14"/>
        <v>28.650000000000002</v>
      </c>
      <c r="E59" s="8">
        <f t="shared" si="15"/>
        <v>0</v>
      </c>
      <c r="F59" s="8">
        <f t="shared" si="16"/>
        <v>6</v>
      </c>
      <c r="G59" s="9">
        <f t="shared" si="17"/>
        <v>0</v>
      </c>
      <c r="I59" s="6"/>
    </row>
    <row r="60" spans="1:9" hidden="1" x14ac:dyDescent="0.2">
      <c r="A60" s="20">
        <f t="shared" si="5"/>
        <v>43770</v>
      </c>
      <c r="B60" s="20">
        <f t="shared" si="3"/>
        <v>43799</v>
      </c>
      <c r="C60" s="9">
        <v>19.03</v>
      </c>
      <c r="D60" s="9">
        <f t="shared" si="14"/>
        <v>28.545000000000002</v>
      </c>
      <c r="E60" s="8">
        <f t="shared" si="15"/>
        <v>0</v>
      </c>
      <c r="F60" s="8">
        <f t="shared" si="16"/>
        <v>6</v>
      </c>
      <c r="G60" s="9">
        <f t="shared" si="17"/>
        <v>0</v>
      </c>
      <c r="I60" s="6"/>
    </row>
    <row r="61" spans="1:9" hidden="1" x14ac:dyDescent="0.2">
      <c r="A61" s="20">
        <f t="shared" si="5"/>
        <v>43800</v>
      </c>
      <c r="B61" s="20">
        <f t="shared" si="3"/>
        <v>43830</v>
      </c>
      <c r="C61" s="9">
        <v>18.91</v>
      </c>
      <c r="D61" s="9">
        <f t="shared" si="14"/>
        <v>28.365000000000002</v>
      </c>
      <c r="E61" s="8">
        <f t="shared" si="15"/>
        <v>0</v>
      </c>
      <c r="F61" s="8">
        <f t="shared" si="16"/>
        <v>6</v>
      </c>
      <c r="G61" s="9">
        <f t="shared" si="17"/>
        <v>0</v>
      </c>
      <c r="I61" s="6"/>
    </row>
    <row r="62" spans="1:9" hidden="1" x14ac:dyDescent="0.2">
      <c r="A62" s="20">
        <f t="shared" si="5"/>
        <v>43831</v>
      </c>
      <c r="B62" s="20">
        <f t="shared" si="3"/>
        <v>43861</v>
      </c>
      <c r="C62" s="9">
        <v>18.77</v>
      </c>
      <c r="D62" s="9">
        <f t="shared" si="14"/>
        <v>28.155000000000001</v>
      </c>
      <c r="E62" s="8">
        <f t="shared" si="15"/>
        <v>0</v>
      </c>
      <c r="F62" s="8">
        <f t="shared" si="16"/>
        <v>6</v>
      </c>
      <c r="G62" s="9">
        <f t="shared" si="17"/>
        <v>0</v>
      </c>
      <c r="I62" s="6"/>
    </row>
    <row r="63" spans="1:9" hidden="1" x14ac:dyDescent="0.2">
      <c r="A63" s="20">
        <f t="shared" si="5"/>
        <v>43862</v>
      </c>
      <c r="B63" s="20">
        <f t="shared" si="3"/>
        <v>43890</v>
      </c>
      <c r="C63" s="9">
        <v>19.059999999999999</v>
      </c>
      <c r="D63" s="9">
        <f t="shared" si="14"/>
        <v>28.589999999999996</v>
      </c>
      <c r="E63" s="8">
        <f t="shared" si="15"/>
        <v>0</v>
      </c>
      <c r="F63" s="8">
        <f t="shared" si="16"/>
        <v>6</v>
      </c>
      <c r="G63" s="9">
        <f t="shared" si="17"/>
        <v>0</v>
      </c>
      <c r="I63" s="6"/>
    </row>
    <row r="64" spans="1:9" hidden="1" x14ac:dyDescent="0.2">
      <c r="A64" s="20">
        <f t="shared" si="5"/>
        <v>43891</v>
      </c>
      <c r="B64" s="20">
        <f t="shared" si="3"/>
        <v>43921</v>
      </c>
      <c r="C64" s="9">
        <v>18.95</v>
      </c>
      <c r="D64" s="9">
        <f t="shared" si="14"/>
        <v>28.424999999999997</v>
      </c>
      <c r="E64" s="8">
        <f t="shared" si="15"/>
        <v>0</v>
      </c>
      <c r="F64" s="8">
        <f t="shared" si="16"/>
        <v>6</v>
      </c>
      <c r="G64" s="9">
        <f t="shared" si="17"/>
        <v>0</v>
      </c>
      <c r="I64" s="6"/>
    </row>
    <row r="65" spans="1:9" hidden="1" x14ac:dyDescent="0.2">
      <c r="A65" s="20">
        <f t="shared" si="5"/>
        <v>43922</v>
      </c>
      <c r="B65" s="20">
        <f t="shared" si="3"/>
        <v>43951</v>
      </c>
      <c r="C65" s="9">
        <v>18.690000000000001</v>
      </c>
      <c r="D65" s="9">
        <f t="shared" si="14"/>
        <v>28.035000000000004</v>
      </c>
      <c r="E65" s="8">
        <f t="shared" si="15"/>
        <v>0</v>
      </c>
      <c r="F65" s="8">
        <f t="shared" si="16"/>
        <v>6</v>
      </c>
      <c r="G65" s="9">
        <f t="shared" si="17"/>
        <v>0</v>
      </c>
      <c r="I65" s="6"/>
    </row>
    <row r="66" spans="1:9" hidden="1" x14ac:dyDescent="0.2">
      <c r="A66" s="20">
        <f t="shared" si="5"/>
        <v>43952</v>
      </c>
      <c r="B66" s="20">
        <f t="shared" si="3"/>
        <v>43982</v>
      </c>
      <c r="C66" s="24">
        <v>18.190000000000001</v>
      </c>
      <c r="D66" s="9">
        <f t="shared" si="14"/>
        <v>27.285000000000004</v>
      </c>
      <c r="E66" s="8">
        <f t="shared" si="15"/>
        <v>0</v>
      </c>
      <c r="F66" s="8">
        <f t="shared" si="16"/>
        <v>6</v>
      </c>
      <c r="G66" s="9">
        <f t="shared" si="17"/>
        <v>0</v>
      </c>
      <c r="I66" s="6"/>
    </row>
    <row r="67" spans="1:9" hidden="1" x14ac:dyDescent="0.2">
      <c r="A67" s="20">
        <f t="shared" ref="A67:A117" si="18">+B66+1</f>
        <v>43983</v>
      </c>
      <c r="B67" s="20">
        <f t="shared" ref="B67:B117" si="19">EOMONTH(A67,0)</f>
        <v>44012</v>
      </c>
      <c r="C67" s="9">
        <v>18.12</v>
      </c>
      <c r="D67" s="9">
        <f t="shared" si="14"/>
        <v>27.18</v>
      </c>
      <c r="E67" s="8">
        <f t="shared" si="15"/>
        <v>0</v>
      </c>
      <c r="F67" s="8">
        <f t="shared" si="16"/>
        <v>6</v>
      </c>
      <c r="G67" s="9">
        <f t="shared" si="17"/>
        <v>0</v>
      </c>
      <c r="I67" s="6"/>
    </row>
    <row r="68" spans="1:9" hidden="1" x14ac:dyDescent="0.2">
      <c r="A68" s="20">
        <f t="shared" si="18"/>
        <v>44013</v>
      </c>
      <c r="B68" s="20">
        <f t="shared" si="19"/>
        <v>44043</v>
      </c>
      <c r="C68" s="9">
        <v>18.12</v>
      </c>
      <c r="D68" s="9">
        <f t="shared" si="14"/>
        <v>27.18</v>
      </c>
      <c r="E68" s="8">
        <f t="shared" si="15"/>
        <v>0</v>
      </c>
      <c r="F68" s="8">
        <f t="shared" si="16"/>
        <v>6</v>
      </c>
      <c r="G68" s="9">
        <f t="shared" si="17"/>
        <v>0</v>
      </c>
      <c r="I68" s="6"/>
    </row>
    <row r="69" spans="1:9" hidden="1" x14ac:dyDescent="0.2">
      <c r="A69" s="20">
        <f t="shared" si="18"/>
        <v>44044</v>
      </c>
      <c r="B69" s="20">
        <f t="shared" si="19"/>
        <v>44074</v>
      </c>
      <c r="C69" s="9">
        <v>18.29</v>
      </c>
      <c r="D69" s="9">
        <f t="shared" si="14"/>
        <v>27.434999999999999</v>
      </c>
      <c r="E69" s="8">
        <f t="shared" si="15"/>
        <v>0</v>
      </c>
      <c r="F69" s="8">
        <f t="shared" si="16"/>
        <v>6</v>
      </c>
      <c r="G69" s="9">
        <f t="shared" si="17"/>
        <v>0</v>
      </c>
      <c r="I69" s="6"/>
    </row>
    <row r="70" spans="1:9" hidden="1" x14ac:dyDescent="0.2">
      <c r="A70" s="20">
        <f t="shared" si="18"/>
        <v>44075</v>
      </c>
      <c r="B70" s="20">
        <f t="shared" si="19"/>
        <v>44104</v>
      </c>
      <c r="C70" s="9">
        <v>18.350000000000001</v>
      </c>
      <c r="D70" s="9">
        <f t="shared" si="14"/>
        <v>27.525000000000002</v>
      </c>
      <c r="E70" s="8">
        <f t="shared" si="15"/>
        <v>0</v>
      </c>
      <c r="F70" s="8">
        <f t="shared" si="16"/>
        <v>6</v>
      </c>
      <c r="G70" s="9">
        <f t="shared" si="17"/>
        <v>0</v>
      </c>
      <c r="I70" s="6"/>
    </row>
    <row r="71" spans="1:9" hidden="1" x14ac:dyDescent="0.2">
      <c r="A71" s="20">
        <f t="shared" si="18"/>
        <v>44105</v>
      </c>
      <c r="B71" s="20">
        <f t="shared" si="19"/>
        <v>44135</v>
      </c>
      <c r="C71" s="9">
        <v>18.09</v>
      </c>
      <c r="D71" s="9">
        <f t="shared" si="14"/>
        <v>27.134999999999998</v>
      </c>
      <c r="E71" s="8">
        <f t="shared" si="15"/>
        <v>0</v>
      </c>
      <c r="F71" s="8">
        <f t="shared" si="16"/>
        <v>6</v>
      </c>
      <c r="G71" s="9">
        <f t="shared" si="17"/>
        <v>0</v>
      </c>
      <c r="I71" s="6"/>
    </row>
    <row r="72" spans="1:9" hidden="1" x14ac:dyDescent="0.2">
      <c r="A72" s="20">
        <f t="shared" si="18"/>
        <v>44136</v>
      </c>
      <c r="B72" s="20">
        <f t="shared" si="19"/>
        <v>44165</v>
      </c>
      <c r="C72" s="9">
        <v>17.84</v>
      </c>
      <c r="D72" s="9">
        <f t="shared" si="14"/>
        <v>26.759999999999998</v>
      </c>
      <c r="E72" s="8">
        <f t="shared" si="15"/>
        <v>0</v>
      </c>
      <c r="F72" s="8">
        <f t="shared" si="16"/>
        <v>6</v>
      </c>
      <c r="G72" s="9">
        <f t="shared" si="17"/>
        <v>0</v>
      </c>
      <c r="I72" s="6"/>
    </row>
    <row r="73" spans="1:9" hidden="1" x14ac:dyDescent="0.2">
      <c r="A73" s="20">
        <f t="shared" si="18"/>
        <v>44166</v>
      </c>
      <c r="B73" s="20">
        <f t="shared" si="19"/>
        <v>44196</v>
      </c>
      <c r="C73" s="9">
        <v>17.46</v>
      </c>
      <c r="D73" s="9">
        <f t="shared" si="14"/>
        <v>26.19</v>
      </c>
      <c r="E73" s="8">
        <f t="shared" si="15"/>
        <v>0</v>
      </c>
      <c r="F73" s="8">
        <f t="shared" si="16"/>
        <v>6</v>
      </c>
      <c r="G73" s="9">
        <f t="shared" si="17"/>
        <v>0</v>
      </c>
      <c r="I73" s="6"/>
    </row>
    <row r="74" spans="1:9" hidden="1" x14ac:dyDescent="0.2">
      <c r="A74" s="20">
        <f t="shared" si="18"/>
        <v>44197</v>
      </c>
      <c r="B74" s="20">
        <f t="shared" si="19"/>
        <v>44227</v>
      </c>
      <c r="C74" s="9">
        <v>17.32</v>
      </c>
      <c r="D74" s="9">
        <f t="shared" si="14"/>
        <v>25.98</v>
      </c>
      <c r="E74" s="8">
        <f>IF(F73=$C$8,0, IF(AND($D$7&gt;B74,$E$7&gt;B74),0, IF(AND($D$7&gt;=A74,$E$7&lt;=B74),$E$7-$D$7+1,IF(AND(F73&lt;&gt;0,$E$7&gt;=A74,$E$7&lt;=B74),$E$7-A74+1,IF(AND(F73=0,$D$7&gt;=A74,$D$7&lt;=B74,$E$7&gt;B74),B74-$D$7+1, B74-A74+1)))))</f>
        <v>0</v>
      </c>
      <c r="F74" s="8">
        <f>+F73+E74</f>
        <v>6</v>
      </c>
      <c r="G74" s="9">
        <f t="shared" si="17"/>
        <v>0</v>
      </c>
      <c r="I74" s="6"/>
    </row>
    <row r="75" spans="1:9" hidden="1" x14ac:dyDescent="0.2">
      <c r="A75" s="20">
        <f t="shared" si="18"/>
        <v>44228</v>
      </c>
      <c r="B75" s="20">
        <f t="shared" si="19"/>
        <v>44255</v>
      </c>
      <c r="C75" s="9">
        <v>17.54</v>
      </c>
      <c r="D75" s="9">
        <f t="shared" si="14"/>
        <v>26.31</v>
      </c>
      <c r="E75" s="8">
        <f t="shared" si="15"/>
        <v>0</v>
      </c>
      <c r="F75" s="8">
        <f t="shared" si="16"/>
        <v>6</v>
      </c>
      <c r="G75" s="9">
        <f t="shared" si="17"/>
        <v>0</v>
      </c>
      <c r="I75" s="6"/>
    </row>
    <row r="76" spans="1:9" hidden="1" x14ac:dyDescent="0.2">
      <c r="A76" s="20">
        <f t="shared" si="18"/>
        <v>44256</v>
      </c>
      <c r="B76" s="20">
        <f t="shared" si="19"/>
        <v>44286</v>
      </c>
      <c r="C76" s="9">
        <v>17.41</v>
      </c>
      <c r="D76" s="9">
        <f t="shared" si="14"/>
        <v>26.115000000000002</v>
      </c>
      <c r="E76" s="8">
        <f t="shared" si="15"/>
        <v>0</v>
      </c>
      <c r="F76" s="8">
        <f t="shared" si="16"/>
        <v>6</v>
      </c>
      <c r="G76" s="9">
        <f t="shared" si="17"/>
        <v>0</v>
      </c>
      <c r="I76" s="6"/>
    </row>
    <row r="77" spans="1:9" hidden="1" x14ac:dyDescent="0.2">
      <c r="A77" s="20">
        <f t="shared" si="18"/>
        <v>44287</v>
      </c>
      <c r="B77" s="20">
        <f t="shared" si="19"/>
        <v>44316</v>
      </c>
      <c r="C77" s="9">
        <v>17.309999999999999</v>
      </c>
      <c r="D77" s="9">
        <f t="shared" si="14"/>
        <v>25.964999999999996</v>
      </c>
      <c r="E77" s="8">
        <f t="shared" si="15"/>
        <v>0</v>
      </c>
      <c r="F77" s="8">
        <f t="shared" si="16"/>
        <v>6</v>
      </c>
      <c r="G77" s="9">
        <f t="shared" si="17"/>
        <v>0</v>
      </c>
      <c r="I77" s="6"/>
    </row>
    <row r="78" spans="1:9" hidden="1" x14ac:dyDescent="0.2">
      <c r="A78" s="20">
        <f t="shared" si="18"/>
        <v>44317</v>
      </c>
      <c r="B78" s="20">
        <f t="shared" si="19"/>
        <v>44347</v>
      </c>
      <c r="C78" s="9">
        <v>17.22</v>
      </c>
      <c r="D78" s="9">
        <f t="shared" si="14"/>
        <v>25.83</v>
      </c>
      <c r="E78" s="8">
        <f t="shared" si="15"/>
        <v>0</v>
      </c>
      <c r="F78" s="8">
        <f t="shared" si="16"/>
        <v>6</v>
      </c>
      <c r="G78" s="9">
        <f t="shared" si="17"/>
        <v>0</v>
      </c>
      <c r="I78" s="6"/>
    </row>
    <row r="79" spans="1:9" hidden="1" x14ac:dyDescent="0.2">
      <c r="A79" s="20">
        <f t="shared" si="18"/>
        <v>44348</v>
      </c>
      <c r="B79" s="20">
        <f t="shared" si="19"/>
        <v>44377</v>
      </c>
      <c r="C79" s="9">
        <v>17.21</v>
      </c>
      <c r="D79" s="9">
        <f t="shared" si="14"/>
        <v>25.815000000000001</v>
      </c>
      <c r="E79" s="8">
        <f t="shared" si="15"/>
        <v>0</v>
      </c>
      <c r="F79" s="8">
        <f t="shared" si="16"/>
        <v>6</v>
      </c>
      <c r="G79" s="9">
        <f t="shared" si="17"/>
        <v>0</v>
      </c>
      <c r="I79" s="6"/>
    </row>
    <row r="80" spans="1:9" hidden="1" x14ac:dyDescent="0.2">
      <c r="A80" s="20">
        <f t="shared" si="18"/>
        <v>44378</v>
      </c>
      <c r="B80" s="20">
        <f t="shared" si="19"/>
        <v>44408</v>
      </c>
      <c r="C80" s="9">
        <v>17.18</v>
      </c>
      <c r="D80" s="9">
        <f t="shared" si="14"/>
        <v>25.77</v>
      </c>
      <c r="E80" s="8">
        <f t="shared" si="15"/>
        <v>0</v>
      </c>
      <c r="F80" s="8">
        <f t="shared" si="16"/>
        <v>6</v>
      </c>
      <c r="G80" s="9">
        <f t="shared" si="17"/>
        <v>0</v>
      </c>
      <c r="I80" s="6"/>
    </row>
    <row r="81" spans="1:9" hidden="1" x14ac:dyDescent="0.2">
      <c r="A81" s="20">
        <f t="shared" si="18"/>
        <v>44409</v>
      </c>
      <c r="B81" s="20">
        <f t="shared" si="19"/>
        <v>44439</v>
      </c>
      <c r="C81" s="9">
        <v>17.239999999999998</v>
      </c>
      <c r="D81" s="9">
        <f t="shared" si="14"/>
        <v>25.86</v>
      </c>
      <c r="E81" s="8">
        <f t="shared" si="15"/>
        <v>0</v>
      </c>
      <c r="F81" s="8">
        <f t="shared" si="16"/>
        <v>6</v>
      </c>
      <c r="G81" s="9">
        <f t="shared" si="17"/>
        <v>0</v>
      </c>
      <c r="I81" s="6"/>
    </row>
    <row r="82" spans="1:9" hidden="1" x14ac:dyDescent="0.2">
      <c r="A82" s="20">
        <v>44469</v>
      </c>
      <c r="B82" s="20">
        <f t="shared" si="19"/>
        <v>44469</v>
      </c>
      <c r="C82" s="9">
        <v>17.190000000000001</v>
      </c>
      <c r="D82" s="9">
        <f t="shared" si="14"/>
        <v>25.785000000000004</v>
      </c>
      <c r="E82" s="8">
        <f t="shared" si="15"/>
        <v>0</v>
      </c>
      <c r="F82" s="8">
        <f t="shared" si="16"/>
        <v>6</v>
      </c>
      <c r="G82" s="9">
        <f t="shared" si="17"/>
        <v>0</v>
      </c>
      <c r="I82" s="6"/>
    </row>
    <row r="83" spans="1:9" hidden="1" x14ac:dyDescent="0.2">
      <c r="A83" s="20">
        <v>44470</v>
      </c>
      <c r="B83" s="20">
        <f t="shared" si="19"/>
        <v>44500</v>
      </c>
      <c r="C83" s="9">
        <v>17.079999999999998</v>
      </c>
      <c r="D83" s="9">
        <f t="shared" si="14"/>
        <v>25.619999999999997</v>
      </c>
      <c r="E83" s="8">
        <f t="shared" si="15"/>
        <v>0</v>
      </c>
      <c r="F83" s="8">
        <f t="shared" si="16"/>
        <v>6</v>
      </c>
      <c r="G83" s="9">
        <f t="shared" si="17"/>
        <v>0</v>
      </c>
      <c r="I83" s="6"/>
    </row>
    <row r="84" spans="1:9" hidden="1" x14ac:dyDescent="0.2">
      <c r="A84" s="20">
        <f t="shared" si="18"/>
        <v>44501</v>
      </c>
      <c r="B84" s="20">
        <f t="shared" si="19"/>
        <v>44530</v>
      </c>
      <c r="C84" s="9">
        <v>17.27</v>
      </c>
      <c r="D84" s="9">
        <f t="shared" si="14"/>
        <v>25.905000000000001</v>
      </c>
      <c r="E84" s="8">
        <f t="shared" si="15"/>
        <v>0</v>
      </c>
      <c r="F84" s="8">
        <f t="shared" si="16"/>
        <v>6</v>
      </c>
      <c r="G84" s="9">
        <f t="shared" si="17"/>
        <v>0</v>
      </c>
      <c r="I84" s="6"/>
    </row>
    <row r="85" spans="1:9" hidden="1" x14ac:dyDescent="0.2">
      <c r="A85" s="20">
        <f t="shared" si="18"/>
        <v>44531</v>
      </c>
      <c r="B85" s="20">
        <f t="shared" si="19"/>
        <v>44561</v>
      </c>
      <c r="C85" s="9">
        <v>17.46</v>
      </c>
      <c r="D85" s="9">
        <f t="shared" si="14"/>
        <v>26.19</v>
      </c>
      <c r="E85" s="8">
        <f t="shared" si="15"/>
        <v>0</v>
      </c>
      <c r="F85" s="8">
        <f t="shared" si="16"/>
        <v>6</v>
      </c>
      <c r="G85" s="9">
        <f t="shared" si="17"/>
        <v>0</v>
      </c>
      <c r="I85" s="6"/>
    </row>
    <row r="86" spans="1:9" hidden="1" x14ac:dyDescent="0.2">
      <c r="A86" s="20">
        <f t="shared" si="18"/>
        <v>44562</v>
      </c>
      <c r="B86" s="20">
        <f t="shared" si="19"/>
        <v>44592</v>
      </c>
      <c r="C86" s="21">
        <v>17.66</v>
      </c>
      <c r="D86" s="9">
        <f t="shared" si="14"/>
        <v>26.490000000000002</v>
      </c>
      <c r="E86" s="8">
        <f t="shared" si="15"/>
        <v>0</v>
      </c>
      <c r="F86" s="8">
        <f t="shared" si="16"/>
        <v>6</v>
      </c>
      <c r="G86" s="9">
        <f t="shared" si="17"/>
        <v>0</v>
      </c>
      <c r="I86" s="6"/>
    </row>
    <row r="87" spans="1:9" hidden="1" x14ac:dyDescent="0.2">
      <c r="A87" s="20">
        <f t="shared" si="18"/>
        <v>44593</v>
      </c>
      <c r="B87" s="20">
        <f t="shared" si="19"/>
        <v>44620</v>
      </c>
      <c r="C87" s="21">
        <v>18.3</v>
      </c>
      <c r="D87" s="9">
        <f t="shared" si="14"/>
        <v>27.450000000000003</v>
      </c>
      <c r="E87" s="8">
        <f t="shared" si="15"/>
        <v>0</v>
      </c>
      <c r="F87" s="8">
        <f t="shared" si="16"/>
        <v>6</v>
      </c>
      <c r="G87" s="9">
        <f t="shared" si="17"/>
        <v>0</v>
      </c>
      <c r="I87" s="6"/>
    </row>
    <row r="88" spans="1:9" hidden="1" x14ac:dyDescent="0.2">
      <c r="A88" s="20">
        <f t="shared" si="18"/>
        <v>44621</v>
      </c>
      <c r="B88" s="20">
        <f t="shared" si="19"/>
        <v>44651</v>
      </c>
      <c r="C88" s="21">
        <v>18.47</v>
      </c>
      <c r="D88" s="9">
        <f t="shared" si="14"/>
        <v>27.704999999999998</v>
      </c>
      <c r="E88" s="8">
        <f t="shared" si="15"/>
        <v>0</v>
      </c>
      <c r="F88" s="8">
        <f t="shared" si="16"/>
        <v>6</v>
      </c>
      <c r="G88" s="9">
        <f t="shared" si="17"/>
        <v>0</v>
      </c>
      <c r="I88" s="6"/>
    </row>
    <row r="89" spans="1:9" hidden="1" x14ac:dyDescent="0.2">
      <c r="A89" s="20">
        <f t="shared" si="18"/>
        <v>44652</v>
      </c>
      <c r="B89" s="20">
        <f t="shared" si="19"/>
        <v>44681</v>
      </c>
      <c r="C89" s="21">
        <v>19.05</v>
      </c>
      <c r="D89" s="9">
        <f t="shared" si="14"/>
        <v>28.575000000000003</v>
      </c>
      <c r="E89" s="8">
        <f t="shared" si="15"/>
        <v>0</v>
      </c>
      <c r="F89" s="8">
        <f t="shared" si="16"/>
        <v>6</v>
      </c>
      <c r="G89" s="9">
        <f t="shared" si="17"/>
        <v>0</v>
      </c>
      <c r="I89" s="6"/>
    </row>
    <row r="90" spans="1:9" hidden="1" x14ac:dyDescent="0.2">
      <c r="A90" s="20">
        <f t="shared" si="18"/>
        <v>44682</v>
      </c>
      <c r="B90" s="20">
        <f t="shared" si="19"/>
        <v>44712</v>
      </c>
      <c r="C90" s="21">
        <v>19.71</v>
      </c>
      <c r="D90" s="9">
        <f t="shared" si="14"/>
        <v>29.565000000000001</v>
      </c>
      <c r="E90" s="8">
        <f t="shared" si="15"/>
        <v>0</v>
      </c>
      <c r="F90" s="8">
        <f t="shared" si="16"/>
        <v>6</v>
      </c>
      <c r="G90" s="9">
        <f t="shared" si="17"/>
        <v>0</v>
      </c>
      <c r="I90" s="6"/>
    </row>
    <row r="91" spans="1:9" x14ac:dyDescent="0.2">
      <c r="A91" s="20">
        <v>44727</v>
      </c>
      <c r="B91" s="20">
        <f t="shared" si="19"/>
        <v>44742</v>
      </c>
      <c r="C91" s="21">
        <v>20.399999999999999</v>
      </c>
      <c r="D91" s="9">
        <f t="shared" si="14"/>
        <v>30.599999999999998</v>
      </c>
      <c r="E91" s="8">
        <f t="shared" si="15"/>
        <v>16</v>
      </c>
      <c r="F91" s="8">
        <f t="shared" si="16"/>
        <v>22</v>
      </c>
      <c r="G91" s="9">
        <f t="shared" si="17"/>
        <v>29551.366554115288</v>
      </c>
      <c r="I91" s="6"/>
    </row>
    <row r="92" spans="1:9" x14ac:dyDescent="0.2">
      <c r="A92" s="20">
        <f t="shared" si="18"/>
        <v>44743</v>
      </c>
      <c r="B92" s="20">
        <f t="shared" si="19"/>
        <v>44773</v>
      </c>
      <c r="C92" s="21">
        <v>21.28</v>
      </c>
      <c r="D92" s="9">
        <f t="shared" si="14"/>
        <v>31.92</v>
      </c>
      <c r="E92" s="8">
        <f t="shared" si="15"/>
        <v>31</v>
      </c>
      <c r="F92" s="8">
        <f t="shared" si="16"/>
        <v>53</v>
      </c>
      <c r="G92" s="9">
        <f t="shared" si="17"/>
        <v>59765.909269245967</v>
      </c>
      <c r="I92" s="6"/>
    </row>
    <row r="93" spans="1:9" x14ac:dyDescent="0.2">
      <c r="A93" s="20">
        <f t="shared" si="18"/>
        <v>44774</v>
      </c>
      <c r="B93" s="20">
        <f t="shared" si="19"/>
        <v>44804</v>
      </c>
      <c r="C93" s="21">
        <v>22.21</v>
      </c>
      <c r="D93" s="9">
        <f t="shared" si="14"/>
        <v>33.314999999999998</v>
      </c>
      <c r="E93" s="8">
        <f t="shared" si="15"/>
        <v>31</v>
      </c>
      <c r="F93" s="8">
        <f t="shared" si="16"/>
        <v>84</v>
      </c>
      <c r="G93" s="9">
        <f t="shared" si="17"/>
        <v>62063.138057709613</v>
      </c>
      <c r="I93" s="6"/>
    </row>
    <row r="94" spans="1:9" x14ac:dyDescent="0.2">
      <c r="A94" s="20">
        <f t="shared" si="18"/>
        <v>44805</v>
      </c>
      <c r="B94" s="20">
        <f t="shared" si="19"/>
        <v>44834</v>
      </c>
      <c r="C94" s="21">
        <v>23.5</v>
      </c>
      <c r="D94" s="9">
        <f t="shared" si="14"/>
        <v>35.25</v>
      </c>
      <c r="E94" s="8">
        <f t="shared" si="15"/>
        <v>30</v>
      </c>
      <c r="F94" s="8">
        <f t="shared" si="16"/>
        <v>114</v>
      </c>
      <c r="G94" s="9">
        <f t="shared" si="17"/>
        <v>63083.596592474089</v>
      </c>
      <c r="I94" s="6"/>
    </row>
    <row r="95" spans="1:9" x14ac:dyDescent="0.2">
      <c r="A95" s="20">
        <f t="shared" si="18"/>
        <v>44835</v>
      </c>
      <c r="B95" s="20">
        <f t="shared" si="19"/>
        <v>44865</v>
      </c>
      <c r="C95" s="21">
        <v>24.61</v>
      </c>
      <c r="D95" s="9">
        <f t="shared" si="14"/>
        <v>36.914999999999999</v>
      </c>
      <c r="E95" s="8">
        <f t="shared" si="15"/>
        <v>31</v>
      </c>
      <c r="F95" s="8">
        <f t="shared" si="16"/>
        <v>145</v>
      </c>
      <c r="G95" s="9">
        <f t="shared" si="17"/>
        <v>67891.372270721462</v>
      </c>
      <c r="I95" s="6"/>
    </row>
    <row r="96" spans="1:9" x14ac:dyDescent="0.2">
      <c r="A96" s="20">
        <f t="shared" si="18"/>
        <v>44866</v>
      </c>
      <c r="B96" s="20">
        <f t="shared" si="19"/>
        <v>44895</v>
      </c>
      <c r="C96" s="21">
        <v>25.78</v>
      </c>
      <c r="D96" s="9">
        <f t="shared" si="14"/>
        <v>38.67</v>
      </c>
      <c r="E96" s="8">
        <f t="shared" si="15"/>
        <v>30</v>
      </c>
      <c r="F96" s="8">
        <f t="shared" si="16"/>
        <v>175</v>
      </c>
      <c r="G96" s="9">
        <f t="shared" si="17"/>
        <v>68371.132888202294</v>
      </c>
      <c r="I96" s="6"/>
    </row>
    <row r="97" spans="1:9" x14ac:dyDescent="0.2">
      <c r="A97" s="20">
        <f t="shared" si="18"/>
        <v>44896</v>
      </c>
      <c r="B97" s="20">
        <f t="shared" si="19"/>
        <v>44926</v>
      </c>
      <c r="C97" s="21">
        <v>27.64</v>
      </c>
      <c r="D97" s="9">
        <f t="shared" si="14"/>
        <v>41.46</v>
      </c>
      <c r="E97" s="8">
        <f t="shared" si="15"/>
        <v>31</v>
      </c>
      <c r="F97" s="8">
        <f t="shared" si="16"/>
        <v>206</v>
      </c>
      <c r="G97" s="9">
        <f t="shared" si="17"/>
        <v>75052.449384824358</v>
      </c>
      <c r="I97" s="6"/>
    </row>
    <row r="98" spans="1:9" x14ac:dyDescent="0.2">
      <c r="A98" s="20">
        <f t="shared" si="18"/>
        <v>44927</v>
      </c>
      <c r="B98" s="20">
        <f t="shared" si="19"/>
        <v>44957</v>
      </c>
      <c r="C98" s="21">
        <v>28.84</v>
      </c>
      <c r="D98" s="9">
        <f t="shared" si="14"/>
        <v>43.26</v>
      </c>
      <c r="E98" s="8">
        <f t="shared" si="15"/>
        <v>31</v>
      </c>
      <c r="F98" s="8">
        <f t="shared" si="16"/>
        <v>237</v>
      </c>
      <c r="G98" s="9">
        <f t="shared" si="17"/>
        <v>77830.446333182554</v>
      </c>
      <c r="I98" s="6"/>
    </row>
    <row r="99" spans="1:9" x14ac:dyDescent="0.2">
      <c r="A99" s="20">
        <f t="shared" si="18"/>
        <v>44958</v>
      </c>
      <c r="B99" s="20">
        <f t="shared" si="19"/>
        <v>44985</v>
      </c>
      <c r="C99" s="21">
        <v>30.18</v>
      </c>
      <c r="D99" s="9">
        <f t="shared" si="14"/>
        <v>45.269999999999996</v>
      </c>
      <c r="E99" s="8">
        <f t="shared" si="15"/>
        <v>28</v>
      </c>
      <c r="F99" s="8">
        <f t="shared" si="16"/>
        <v>265</v>
      </c>
      <c r="G99" s="9">
        <f t="shared" si="17"/>
        <v>72953.886551226911</v>
      </c>
      <c r="I99" s="6"/>
    </row>
    <row r="100" spans="1:9" x14ac:dyDescent="0.2">
      <c r="A100" s="20">
        <f t="shared" si="18"/>
        <v>44986</v>
      </c>
      <c r="B100" s="20">
        <f t="shared" si="19"/>
        <v>45016</v>
      </c>
      <c r="C100" s="21">
        <v>30.84</v>
      </c>
      <c r="D100" s="9">
        <f t="shared" si="14"/>
        <v>46.26</v>
      </c>
      <c r="E100" s="8">
        <f t="shared" si="15"/>
        <v>31</v>
      </c>
      <c r="F100" s="8">
        <f t="shared" si="16"/>
        <v>296</v>
      </c>
      <c r="G100" s="9">
        <f t="shared" si="17"/>
        <v>82390.23927857395</v>
      </c>
      <c r="I100" s="6"/>
    </row>
    <row r="101" spans="1:9" x14ac:dyDescent="0.2">
      <c r="A101" s="20">
        <f t="shared" si="18"/>
        <v>45017</v>
      </c>
      <c r="B101" s="20">
        <f t="shared" si="19"/>
        <v>45046</v>
      </c>
      <c r="C101" s="21">
        <v>31.39</v>
      </c>
      <c r="D101" s="9">
        <f t="shared" si="14"/>
        <v>47.085000000000001</v>
      </c>
      <c r="E101" s="8">
        <f t="shared" si="15"/>
        <v>30</v>
      </c>
      <c r="F101" s="8">
        <f t="shared" si="16"/>
        <v>326</v>
      </c>
      <c r="G101" s="9">
        <f t="shared" si="17"/>
        <v>80888.466207198027</v>
      </c>
      <c r="I101" s="6"/>
    </row>
    <row r="102" spans="1:9" x14ac:dyDescent="0.2">
      <c r="A102" s="20">
        <f t="shared" si="18"/>
        <v>45047</v>
      </c>
      <c r="B102" s="20">
        <f t="shared" si="19"/>
        <v>45077</v>
      </c>
      <c r="C102" s="21">
        <v>30.27</v>
      </c>
      <c r="D102" s="9">
        <f t="shared" si="14"/>
        <v>45.405000000000001</v>
      </c>
      <c r="E102" s="8">
        <f t="shared" si="15"/>
        <v>31</v>
      </c>
      <c r="F102" s="8">
        <f t="shared" si="16"/>
        <v>357</v>
      </c>
      <c r="G102" s="9">
        <f t="shared" si="17"/>
        <v>81099.483806863194</v>
      </c>
      <c r="I102" s="6"/>
    </row>
    <row r="103" spans="1:9" x14ac:dyDescent="0.2">
      <c r="A103" s="20">
        <f t="shared" si="18"/>
        <v>45078</v>
      </c>
      <c r="B103" s="20">
        <f t="shared" si="19"/>
        <v>45107</v>
      </c>
      <c r="C103" s="21">
        <v>29.76</v>
      </c>
      <c r="D103" s="9">
        <f t="shared" si="14"/>
        <v>44.64</v>
      </c>
      <c r="E103" s="8">
        <f t="shared" si="15"/>
        <v>30</v>
      </c>
      <c r="F103" s="8">
        <f t="shared" si="16"/>
        <v>387</v>
      </c>
      <c r="G103" s="9">
        <f t="shared" si="17"/>
        <v>77320.725869321483</v>
      </c>
      <c r="I103" s="6"/>
    </row>
    <row r="104" spans="1:9" x14ac:dyDescent="0.2">
      <c r="A104" s="20">
        <f t="shared" si="18"/>
        <v>45108</v>
      </c>
      <c r="B104" s="20">
        <f t="shared" si="19"/>
        <v>45138</v>
      </c>
      <c r="C104" s="21">
        <v>29.36</v>
      </c>
      <c r="D104" s="9">
        <f t="shared" si="14"/>
        <v>44.04</v>
      </c>
      <c r="E104" s="8">
        <f t="shared" si="15"/>
        <v>31</v>
      </c>
      <c r="F104" s="8">
        <f t="shared" si="16"/>
        <v>418</v>
      </c>
      <c r="G104" s="9">
        <f t="shared" si="17"/>
        <v>79024.337689952517</v>
      </c>
      <c r="I104" s="6"/>
    </row>
    <row r="105" spans="1:9" x14ac:dyDescent="0.2">
      <c r="A105" s="20">
        <f t="shared" si="18"/>
        <v>45139</v>
      </c>
      <c r="B105" s="20">
        <f t="shared" si="19"/>
        <v>45169</v>
      </c>
      <c r="C105" s="21">
        <v>28.75</v>
      </c>
      <c r="D105" s="9">
        <f t="shared" si="14"/>
        <v>43.125</v>
      </c>
      <c r="E105" s="8">
        <f t="shared" si="15"/>
        <v>31</v>
      </c>
      <c r="F105" s="8">
        <f t="shared" si="16"/>
        <v>449</v>
      </c>
      <c r="G105" s="9">
        <f t="shared" si="17"/>
        <v>77623.207678014238</v>
      </c>
      <c r="I105" s="6"/>
    </row>
    <row r="106" spans="1:9" x14ac:dyDescent="0.2">
      <c r="A106" s="20">
        <f t="shared" si="18"/>
        <v>45170</v>
      </c>
      <c r="B106" s="20">
        <f t="shared" si="19"/>
        <v>45199</v>
      </c>
      <c r="C106" s="21">
        <v>28.03</v>
      </c>
      <c r="D106" s="9">
        <f t="shared" si="14"/>
        <v>42.045000000000002</v>
      </c>
      <c r="E106" s="8">
        <f t="shared" si="15"/>
        <v>30</v>
      </c>
      <c r="F106" s="8">
        <f t="shared" si="16"/>
        <v>479</v>
      </c>
      <c r="G106" s="9">
        <f t="shared" si="17"/>
        <v>73473.038107943052</v>
      </c>
      <c r="I106" s="6"/>
    </row>
    <row r="107" spans="1:9" x14ac:dyDescent="0.2">
      <c r="A107" s="20">
        <f t="shared" si="18"/>
        <v>45200</v>
      </c>
      <c r="B107" s="20">
        <f t="shared" si="19"/>
        <v>45230</v>
      </c>
      <c r="C107" s="21">
        <v>26.53</v>
      </c>
      <c r="D107" s="9">
        <f t="shared" ref="D107:D120" si="20">IF($C$10=1, +C107,+C107*1.5)</f>
        <v>39.795000000000002</v>
      </c>
      <c r="E107" s="8">
        <f t="shared" ref="E107:E119" si="21">IF(F106=$C$8,0, IF(AND($D$7&gt;B107,$E$7&gt;B107),0, IF(AND($D$7&gt;=A107,$E$7&lt;=B107),$E$7-$D$7+1,IF(AND(F106&lt;&gt;0,$E$7&gt;=A107,$E$7&lt;=B107),$E$7-A107+1,IF(AND(F106=0,$D$7&gt;=A107,$D$7&lt;=B107,$E$7&gt;B107),B107-$D$7+1, B107-A107+1)))))</f>
        <v>31</v>
      </c>
      <c r="F107" s="8">
        <f t="shared" ref="F107:F119" si="22">+F106+E107</f>
        <v>510</v>
      </c>
      <c r="G107" s="9">
        <f t="shared" ref="G107:G119" si="23">(((1+(D107/100))^(E107/365))-1)*$C$7</f>
        <v>72453.852260185988</v>
      </c>
      <c r="I107" s="6"/>
    </row>
    <row r="108" spans="1:9" x14ac:dyDescent="0.2">
      <c r="A108" s="20">
        <f t="shared" si="18"/>
        <v>45231</v>
      </c>
      <c r="B108" s="20">
        <f t="shared" si="19"/>
        <v>45260</v>
      </c>
      <c r="C108" s="21">
        <v>25.52</v>
      </c>
      <c r="D108" s="9">
        <f t="shared" si="20"/>
        <v>38.28</v>
      </c>
      <c r="E108" s="8">
        <f t="shared" si="21"/>
        <v>30</v>
      </c>
      <c r="F108" s="8">
        <f t="shared" si="22"/>
        <v>540</v>
      </c>
      <c r="G108" s="9">
        <f t="shared" si="23"/>
        <v>67774.252501578449</v>
      </c>
      <c r="I108" s="6"/>
    </row>
    <row r="109" spans="1:9" x14ac:dyDescent="0.2">
      <c r="A109" s="20">
        <f t="shared" si="18"/>
        <v>45261</v>
      </c>
      <c r="B109" s="20">
        <f t="shared" si="19"/>
        <v>45291</v>
      </c>
      <c r="C109" s="21">
        <v>25.04</v>
      </c>
      <c r="D109" s="9">
        <f t="shared" si="20"/>
        <v>37.56</v>
      </c>
      <c r="E109" s="8">
        <f t="shared" si="21"/>
        <v>31</v>
      </c>
      <c r="F109" s="8">
        <f t="shared" si="22"/>
        <v>571</v>
      </c>
      <c r="G109" s="9">
        <f t="shared" si="23"/>
        <v>68920.757863227904</v>
      </c>
    </row>
    <row r="110" spans="1:9" x14ac:dyDescent="0.2">
      <c r="A110" s="20">
        <f t="shared" si="18"/>
        <v>45292</v>
      </c>
      <c r="B110" s="20">
        <f t="shared" si="19"/>
        <v>45322</v>
      </c>
      <c r="C110" s="21">
        <v>23.32</v>
      </c>
      <c r="D110" s="9">
        <f t="shared" si="20"/>
        <v>34.980000000000004</v>
      </c>
      <c r="E110" s="8">
        <f t="shared" si="21"/>
        <v>31</v>
      </c>
      <c r="F110" s="8">
        <f t="shared" si="22"/>
        <v>602</v>
      </c>
      <c r="G110" s="9">
        <f t="shared" si="23"/>
        <v>64776.370599207228</v>
      </c>
    </row>
    <row r="111" spans="1:9" x14ac:dyDescent="0.2">
      <c r="A111" s="20">
        <f t="shared" si="18"/>
        <v>45323</v>
      </c>
      <c r="B111" s="20">
        <f t="shared" si="19"/>
        <v>45351</v>
      </c>
      <c r="C111" s="21">
        <v>23.31</v>
      </c>
      <c r="D111" s="9">
        <f t="shared" si="20"/>
        <v>34.964999999999996</v>
      </c>
      <c r="E111" s="8">
        <f t="shared" si="21"/>
        <v>29</v>
      </c>
      <c r="F111" s="8">
        <f t="shared" si="22"/>
        <v>631</v>
      </c>
      <c r="G111" s="9">
        <f t="shared" si="23"/>
        <v>60524.566181764756</v>
      </c>
    </row>
    <row r="112" spans="1:9" x14ac:dyDescent="0.2">
      <c r="A112" s="20">
        <f t="shared" si="18"/>
        <v>45352</v>
      </c>
      <c r="B112" s="20">
        <f t="shared" si="19"/>
        <v>45382</v>
      </c>
      <c r="C112" s="21">
        <v>22.2</v>
      </c>
      <c r="D112" s="9">
        <f t="shared" si="20"/>
        <v>33.299999999999997</v>
      </c>
      <c r="E112" s="8">
        <f t="shared" si="21"/>
        <v>31</v>
      </c>
      <c r="F112" s="8">
        <f t="shared" si="22"/>
        <v>662</v>
      </c>
      <c r="G112" s="9">
        <f t="shared" si="23"/>
        <v>62038.553892823002</v>
      </c>
    </row>
    <row r="113" spans="1:7" x14ac:dyDescent="0.2">
      <c r="A113" s="20">
        <f t="shared" si="18"/>
        <v>45383</v>
      </c>
      <c r="B113" s="20">
        <f t="shared" si="19"/>
        <v>45412</v>
      </c>
      <c r="C113" s="21">
        <v>22.06</v>
      </c>
      <c r="D113" s="9">
        <f t="shared" si="20"/>
        <v>33.089999999999996</v>
      </c>
      <c r="E113" s="8">
        <f t="shared" si="21"/>
        <v>30</v>
      </c>
      <c r="F113" s="8">
        <f t="shared" si="22"/>
        <v>692</v>
      </c>
      <c r="G113" s="9">
        <f t="shared" si="23"/>
        <v>59680.509447123906</v>
      </c>
    </row>
    <row r="114" spans="1:7" x14ac:dyDescent="0.2">
      <c r="A114" s="20">
        <v>45418</v>
      </c>
      <c r="B114" s="20">
        <f t="shared" si="19"/>
        <v>45443</v>
      </c>
      <c r="C114" s="21">
        <v>21.02</v>
      </c>
      <c r="D114" s="9">
        <f t="shared" si="20"/>
        <v>31.53</v>
      </c>
      <c r="E114" s="8">
        <f t="shared" si="21"/>
        <v>26</v>
      </c>
      <c r="F114" s="8">
        <f t="shared" si="22"/>
        <v>718</v>
      </c>
      <c r="G114" s="9">
        <f t="shared" si="23"/>
        <v>49490.940846358906</v>
      </c>
    </row>
    <row r="115" spans="1:7" x14ac:dyDescent="0.2">
      <c r="A115" s="20">
        <f t="shared" si="18"/>
        <v>45444</v>
      </c>
      <c r="B115" s="20">
        <f t="shared" si="19"/>
        <v>45473</v>
      </c>
      <c r="C115" s="21">
        <v>20.56</v>
      </c>
      <c r="D115" s="9">
        <f t="shared" si="20"/>
        <v>30.839999999999996</v>
      </c>
      <c r="E115" s="8">
        <f t="shared" si="21"/>
        <v>30</v>
      </c>
      <c r="F115" s="8">
        <f t="shared" si="22"/>
        <v>748</v>
      </c>
      <c r="G115" s="9">
        <f t="shared" si="23"/>
        <v>56081.292763840036</v>
      </c>
    </row>
    <row r="116" spans="1:7" x14ac:dyDescent="0.2">
      <c r="A116" s="20">
        <f t="shared" si="18"/>
        <v>45474</v>
      </c>
      <c r="B116" s="20">
        <f t="shared" si="19"/>
        <v>45504</v>
      </c>
      <c r="C116" s="21">
        <v>19.66</v>
      </c>
      <c r="D116" s="9">
        <f t="shared" si="20"/>
        <v>29.490000000000002</v>
      </c>
      <c r="E116" s="8">
        <f t="shared" si="21"/>
        <v>31</v>
      </c>
      <c r="F116" s="8">
        <f t="shared" si="22"/>
        <v>779</v>
      </c>
      <c r="G116" s="9">
        <f t="shared" si="23"/>
        <v>55710.668898124415</v>
      </c>
    </row>
    <row r="117" spans="1:7" x14ac:dyDescent="0.2">
      <c r="A117" s="20">
        <f t="shared" si="18"/>
        <v>45505</v>
      </c>
      <c r="B117" s="20">
        <f t="shared" si="19"/>
        <v>45535</v>
      </c>
      <c r="C117" s="21">
        <v>19.47</v>
      </c>
      <c r="D117" s="9">
        <f t="shared" si="20"/>
        <v>29.204999999999998</v>
      </c>
      <c r="E117" s="8">
        <f t="shared" si="21"/>
        <v>31</v>
      </c>
      <c r="F117" s="8">
        <f t="shared" si="22"/>
        <v>810</v>
      </c>
      <c r="G117" s="9">
        <f t="shared" si="23"/>
        <v>55230.500637003701</v>
      </c>
    </row>
    <row r="118" spans="1:7" x14ac:dyDescent="0.2">
      <c r="A118" s="20">
        <f t="shared" ref="A118:A119" si="24">+B117+1</f>
        <v>45536</v>
      </c>
      <c r="B118" s="20">
        <f t="shared" ref="B118:B119" si="25">EOMONTH(A118,0)</f>
        <v>45565</v>
      </c>
      <c r="C118" s="21">
        <v>19.23</v>
      </c>
      <c r="D118" s="9">
        <f t="shared" si="20"/>
        <v>28.844999999999999</v>
      </c>
      <c r="E118" s="8">
        <f t="shared" si="21"/>
        <v>30</v>
      </c>
      <c r="F118" s="8">
        <f t="shared" si="22"/>
        <v>840</v>
      </c>
      <c r="G118" s="9">
        <f t="shared" si="23"/>
        <v>52842.152589094687</v>
      </c>
    </row>
    <row r="119" spans="1:7" x14ac:dyDescent="0.2">
      <c r="A119" s="20">
        <f t="shared" si="24"/>
        <v>45566</v>
      </c>
      <c r="B119" s="20">
        <f t="shared" si="25"/>
        <v>45596</v>
      </c>
      <c r="C119" s="21">
        <v>18.78</v>
      </c>
      <c r="D119" s="9">
        <f t="shared" si="20"/>
        <v>28.17</v>
      </c>
      <c r="E119" s="8">
        <f t="shared" si="21"/>
        <v>31</v>
      </c>
      <c r="F119" s="8">
        <f t="shared" si="22"/>
        <v>871</v>
      </c>
      <c r="G119" s="9">
        <f t="shared" si="23"/>
        <v>53478.542106192544</v>
      </c>
    </row>
    <row r="120" spans="1:7" x14ac:dyDescent="0.2">
      <c r="A120" s="20">
        <f t="shared" ref="A120:A121" si="26">+B119+1</f>
        <v>45597</v>
      </c>
      <c r="B120" s="20">
        <f t="shared" ref="B120:B125" si="27">EOMONTH(A120,0)</f>
        <v>45626</v>
      </c>
      <c r="C120" s="21">
        <v>18.600000000000001</v>
      </c>
      <c r="D120" s="9">
        <f t="shared" si="20"/>
        <v>27.900000000000002</v>
      </c>
      <c r="E120" s="8">
        <f t="shared" ref="E120" si="28">IF(F119=$C$8,0, IF(AND($D$7&gt;B120,$E$7&gt;B120),0, IF(AND($D$7&gt;=A120,$E$7&lt;=B120),$E$7-$D$7+1,IF(AND(F119&lt;&gt;0,$E$7&gt;=A120,$E$7&lt;=B120),$E$7-A120+1,IF(AND(F119=0,$D$7&gt;=A120,$D$7&lt;=B120,$E$7&gt;B120),B120-$D$7+1, B120-A120+1)))))</f>
        <v>30</v>
      </c>
      <c r="F120" s="8">
        <f t="shared" ref="F120" si="29">+F119+E120</f>
        <v>901</v>
      </c>
      <c r="G120" s="9">
        <f t="shared" ref="G120" si="30">(((1+(D120/100))^(E120/365))-1)*$C$7</f>
        <v>51291.72567127728</v>
      </c>
    </row>
    <row r="121" spans="1:7" x14ac:dyDescent="0.2">
      <c r="A121" s="20">
        <f t="shared" si="26"/>
        <v>45627</v>
      </c>
      <c r="B121" s="20">
        <f t="shared" si="27"/>
        <v>45657</v>
      </c>
      <c r="C121" s="21">
        <v>17.59</v>
      </c>
      <c r="D121" s="9">
        <f t="shared" ref="D121:D126" si="31">IF($C$10=1, +C121,+C121*1.5)</f>
        <v>26.384999999999998</v>
      </c>
      <c r="E121" s="8">
        <f t="shared" ref="E121" si="32">IF(F120=$C$8,0, IF(AND($D$7&gt;B121,$E$7&gt;B121),0, IF(AND($D$7&gt;=A121,$E$7&lt;=B121),$E$7-$D$7+1,IF(AND(F120&lt;&gt;0,$E$7&gt;=A121,$E$7&lt;=B121),$E$7-A121+1,IF(AND(F120=0,$D$7&gt;=A121,$D$7&lt;=B121,$E$7&gt;B121),B121-$D$7+1, B121-A121+1)))))</f>
        <v>31</v>
      </c>
      <c r="F121" s="8">
        <f t="shared" ref="F121" si="33">+F120+E121</f>
        <v>932</v>
      </c>
      <c r="G121" s="9">
        <f t="shared" ref="G121" si="34">(((1+(D121/100))^(E121/365))-1)*$C$7</f>
        <v>50426.403640072895</v>
      </c>
    </row>
    <row r="122" spans="1:7" x14ac:dyDescent="0.2">
      <c r="A122" s="20">
        <v>45658</v>
      </c>
      <c r="B122" s="20">
        <f t="shared" si="27"/>
        <v>45688</v>
      </c>
      <c r="C122" s="21">
        <v>16.59</v>
      </c>
      <c r="D122" s="9">
        <f t="shared" si="31"/>
        <v>24.884999999999998</v>
      </c>
      <c r="E122" s="8">
        <f t="shared" ref="E122:E125" si="35">IF(F121=$C$8,0, IF(AND($D$7&gt;B122,$E$7&gt;B122),0, IF(AND($D$7&gt;=A122,$E$7&lt;=B122),$E$7-$D$7+1,IF(AND(F121&lt;&gt;0,$E$7&gt;=A122,$E$7&lt;=B122),$E$7-A122+1,IF(AND(F121=0,$D$7&gt;=A122,$D$7&lt;=B122,$E$7&gt;B122),B122-$D$7+1, B122-A122+1)))))</f>
        <v>31</v>
      </c>
      <c r="F122" s="8">
        <f t="shared" ref="F122:F125" si="36">+F121+E122</f>
        <v>963</v>
      </c>
      <c r="G122" s="9">
        <f t="shared" ref="G122:G125" si="37">(((1+(D122/100))^(E122/365))-1)*$C$7</f>
        <v>47830.925064674797</v>
      </c>
    </row>
    <row r="123" spans="1:7" x14ac:dyDescent="0.2">
      <c r="A123" s="20">
        <v>45689</v>
      </c>
      <c r="B123" s="20">
        <f t="shared" si="27"/>
        <v>45716</v>
      </c>
      <c r="C123" s="21">
        <v>17.53</v>
      </c>
      <c r="D123" s="9">
        <f t="shared" si="31"/>
        <v>26.295000000000002</v>
      </c>
      <c r="E123" s="8">
        <f t="shared" si="35"/>
        <v>28</v>
      </c>
      <c r="F123" s="8">
        <f t="shared" si="36"/>
        <v>991</v>
      </c>
      <c r="G123" s="9">
        <f t="shared" si="37"/>
        <v>45362.812503743073</v>
      </c>
    </row>
    <row r="124" spans="1:7" x14ac:dyDescent="0.2">
      <c r="A124" s="20">
        <v>45717</v>
      </c>
      <c r="B124" s="20">
        <f t="shared" si="27"/>
        <v>45747</v>
      </c>
      <c r="C124" s="21">
        <v>16.61</v>
      </c>
      <c r="D124" s="9">
        <f t="shared" si="31"/>
        <v>24.914999999999999</v>
      </c>
      <c r="E124" s="8">
        <f t="shared" si="35"/>
        <v>31</v>
      </c>
      <c r="F124" s="8">
        <f t="shared" si="36"/>
        <v>1022</v>
      </c>
      <c r="G124" s="9">
        <f t="shared" si="37"/>
        <v>47883.113551887604</v>
      </c>
    </row>
    <row r="125" spans="1:7" x14ac:dyDescent="0.2">
      <c r="A125" s="20">
        <v>45748</v>
      </c>
      <c r="B125" s="20">
        <f t="shared" si="27"/>
        <v>45777</v>
      </c>
      <c r="C125" s="21">
        <v>17.079999999999998</v>
      </c>
      <c r="D125" s="9">
        <f t="shared" si="31"/>
        <v>25.619999999999997</v>
      </c>
      <c r="E125" s="8">
        <f t="shared" si="35"/>
        <v>30</v>
      </c>
      <c r="F125" s="8">
        <f t="shared" si="36"/>
        <v>1052</v>
      </c>
      <c r="G125" s="9">
        <f t="shared" si="37"/>
        <v>47507.286997816867</v>
      </c>
    </row>
    <row r="126" spans="1:7" ht="13.5" thickBot="1" x14ac:dyDescent="0.25">
      <c r="A126" s="20">
        <v>45778</v>
      </c>
      <c r="B126" s="20">
        <v>45782</v>
      </c>
      <c r="C126" s="21">
        <v>17.309999999999999</v>
      </c>
      <c r="D126" s="9">
        <f t="shared" si="31"/>
        <v>25.964999999999996</v>
      </c>
      <c r="E126" s="8">
        <f t="shared" ref="E126" si="38">IF(F125=$C$8,0, IF(AND($D$7&gt;B126,$E$7&gt;B126),0, IF(AND($D$7&gt;=A126,$E$7&lt;=B126),$E$7-$D$7+1,IF(AND(F125&lt;&gt;0,$E$7&gt;=A126,$E$7&lt;=B126),$E$7-A126+1,IF(AND(F125=0,$D$7&gt;=A126,$D$7&lt;=B126,$E$7&gt;B126),B126-$D$7+1, B126-A126+1)))))</f>
        <v>5</v>
      </c>
      <c r="F126" s="8">
        <f t="shared" ref="F126" si="39">+F125+E126</f>
        <v>1057</v>
      </c>
      <c r="G126" s="9">
        <f t="shared" ref="G126" si="40">(((1+(D126/100))^(E126/365))-1)*$C$7</f>
        <v>7950.774367197113</v>
      </c>
    </row>
    <row r="127" spans="1:7" ht="13.5" thickBot="1" x14ac:dyDescent="0.25">
      <c r="A127" s="84" t="s">
        <v>14</v>
      </c>
      <c r="B127" s="85"/>
      <c r="C127" s="85"/>
      <c r="D127" s="85"/>
      <c r="E127" s="85"/>
      <c r="F127" s="86"/>
      <c r="G127" s="22">
        <f>SUM(G91:G126)</f>
        <v>2205638.7989227641</v>
      </c>
    </row>
    <row r="130" spans="1:7" x14ac:dyDescent="0.2">
      <c r="A130" s="67"/>
      <c r="B130" s="67"/>
      <c r="C130" s="67"/>
      <c r="D130" s="67"/>
      <c r="E130" s="67"/>
      <c r="F130" s="67"/>
      <c r="G130" s="23"/>
    </row>
  </sheetData>
  <mergeCells count="11">
    <mergeCell ref="A130:F130"/>
    <mergeCell ref="A1:G1"/>
    <mergeCell ref="A2:G2"/>
    <mergeCell ref="A4:G4"/>
    <mergeCell ref="A12:B14"/>
    <mergeCell ref="C12:C14"/>
    <mergeCell ref="D12:D14"/>
    <mergeCell ref="E12:E14"/>
    <mergeCell ref="F12:F14"/>
    <mergeCell ref="G12:G14"/>
    <mergeCell ref="A127:F1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LIQUIDACIÓN OBJETIVA</vt:lpstr>
      <vt:lpstr>LIQUIDACIÓN INT. MORATORIOS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Patricia</dc:creator>
  <cp:keywords/>
  <dc:description/>
  <cp:lastModifiedBy>Valentina Orozco Arce</cp:lastModifiedBy>
  <cp:revision/>
  <dcterms:created xsi:type="dcterms:W3CDTF">2020-07-13T02:40:17Z</dcterms:created>
  <dcterms:modified xsi:type="dcterms:W3CDTF">2025-05-06T00:34:28Z</dcterms:modified>
  <cp:category/>
  <cp:contentStatus/>
</cp:coreProperties>
</file>