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19"/>
  <workbookPr defaultThemeVersion="166925"/>
  <mc:AlternateContent xmlns:mc="http://schemas.openxmlformats.org/markup-compatibility/2006">
    <mc:Choice Requires="x15">
      <x15ac:absPath xmlns:x15ac="http://schemas.microsoft.com/office/spreadsheetml/2010/11/ac" url="C:\Users\Paola Astudillo\Downloads\"/>
    </mc:Choice>
  </mc:AlternateContent>
  <xr:revisionPtr revIDLastSave="0" documentId="8_{9B8A30D9-8177-49B6-94A4-3A17D108DEDB}" xr6:coauthVersionLast="47" xr6:coauthVersionMax="47" xr10:uidLastSave="{00000000-0000-0000-0000-000000000000}"/>
  <bookViews>
    <workbookView xWindow="-108" yWindow="-108" windowWidth="23256" windowHeight="12456" xr2:uid="{69AAD36E-CAFA-43EB-832F-400E58192986}"/>
  </bookViews>
  <sheets>
    <sheet name="LIQ. PRETENSIONES DEMANDA" sheetId="1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12" l="1"/>
  <c r="E39" i="12" s="1"/>
  <c r="E12" i="12"/>
  <c r="I38" i="12" l="1"/>
  <c r="E40" i="12"/>
  <c r="E41" i="12" s="1"/>
  <c r="F43" i="12" l="1"/>
  <c r="J28" i="12"/>
  <c r="E28" i="12"/>
  <c r="E24" i="12"/>
  <c r="E20" i="12"/>
  <c r="F28" i="12" l="1"/>
  <c r="E16" i="12" l="1"/>
  <c r="G9" i="12"/>
  <c r="H9" i="12" l="1"/>
  <c r="D20" i="12"/>
  <c r="D16" i="12"/>
  <c r="F16" i="12" s="1"/>
  <c r="F20" i="12"/>
  <c r="F12" i="12" l="1"/>
  <c r="F13" i="12" s="1"/>
  <c r="F17" i="12"/>
  <c r="I28" i="12"/>
  <c r="K28" i="12" s="1"/>
  <c r="F29" i="12" s="1"/>
  <c r="D24" i="12"/>
  <c r="F24" i="12" s="1"/>
  <c r="F21" i="12"/>
  <c r="F25" i="12" l="1"/>
  <c r="F45" i="12" s="1"/>
</calcChain>
</file>

<file path=xl/sharedStrings.xml><?xml version="1.0" encoding="utf-8"?>
<sst xmlns="http://schemas.openxmlformats.org/spreadsheetml/2006/main" count="82" uniqueCount="52">
  <si>
    <t xml:space="preserve">Las pretensiones van encamiandas a:                                                                                                                                                                                                                                                                        
•	Que se declare que existió una sola relación laboral entre el demandante y el consorcio desde el 02/03/2018 al 01/03/2019
•	Que se condene solidariamente a las demandadas al pago de:  indemnización del Art. 64 del CST, recargos y horas extras, pago de viáticos, reajuste de aportes a seguridad social, pago de vacaciones, el reajuste del reajuste de las prestaciones sociales, pago de prestaciones extralegales, salarios por los periodos de interrupción, pago de prestaciones sociales durante el periodo de interrupción, indemnización moratoria, indexación, indemnización del Art. 99 de la Ley 50 de 1990. </t>
  </si>
  <si>
    <t xml:space="preserve">Prima de habitacion </t>
  </si>
  <si>
    <t>constitutivo de salario</t>
  </si>
  <si>
    <t>aux transporte extra legal</t>
  </si>
  <si>
    <t>no constitutivo salario</t>
  </si>
  <si>
    <t>Aux alimentacion</t>
  </si>
  <si>
    <t>-</t>
  </si>
  <si>
    <t xml:space="preserve">LIQUIDACIÓN DE LAS PRETENSIONES DE LA DEMANDA </t>
  </si>
  <si>
    <t>prima de vacaciones</t>
  </si>
  <si>
    <t>30 d por cada año laborado</t>
  </si>
  <si>
    <t>salario * #dl *30/360</t>
  </si>
  <si>
    <t>prima convencional</t>
  </si>
  <si>
    <t>24 dias de salario por semestre</t>
  </si>
  <si>
    <t>salario * #dl *24/180</t>
  </si>
  <si>
    <t>DIFERENCIAS SALARIALES AÑOS</t>
  </si>
  <si>
    <t>DESDE</t>
  </si>
  <si>
    <t>HASTA</t>
  </si>
  <si>
    <t>CARGO</t>
  </si>
  <si>
    <t>SALARIOS DEVENGADOS</t>
  </si>
  <si>
    <t xml:space="preserve">SALARIOS PRETENDIDOS </t>
  </si>
  <si>
    <t>DIFERENCIA</t>
  </si>
  <si>
    <t>DIFERENCIA VLR DIA</t>
  </si>
  <si>
    <t>INSTRUMENTADOR D9</t>
  </si>
  <si>
    <t>Nota 1: No se lliquidan horas extras, ni recargos nocturnos, dominicales o festivos, comoquiera que el demandante no acredita prueba de las horas extras laboradas, ni de los supuestos días laborados en horario nocturno o días dominicales o festivos, así como el presunto periodo en disponibilidad.</t>
  </si>
  <si>
    <t>DÍAS</t>
  </si>
  <si>
    <t>TOTAL DIFERENCIA SALARIOS</t>
  </si>
  <si>
    <t>TOTAL ADEUDADO</t>
  </si>
  <si>
    <t>DIFERENCIA MENSUAL</t>
  </si>
  <si>
    <t>PRIMAS</t>
  </si>
  <si>
    <t>CESANTÍAS</t>
  </si>
  <si>
    <t>INTERESES</t>
  </si>
  <si>
    <t>SALARIO</t>
  </si>
  <si>
    <t>VACACIONES PAGAS</t>
  </si>
  <si>
    <t>DIFERENCIA VACACIONES</t>
  </si>
  <si>
    <t>INDEMNIZACIÓN MORATORIA</t>
  </si>
  <si>
    <t>HASTA (FIN VIGENCIA POLIZA)</t>
  </si>
  <si>
    <t>TOTAL</t>
  </si>
  <si>
    <t>INDEMNIZACIÓN ARTÍCULO 64 DEL C.S.T.</t>
  </si>
  <si>
    <t>AÑO</t>
  </si>
  <si>
    <t>MES</t>
  </si>
  <si>
    <t>DÍA</t>
  </si>
  <si>
    <t>Tiempo Laborado en:</t>
  </si>
  <si>
    <t>Fecha de Terminación del contrato:</t>
  </si>
  <si>
    <t>Días</t>
  </si>
  <si>
    <t>Años</t>
  </si>
  <si>
    <t>Fecha de inicio:</t>
  </si>
  <si>
    <t>Ingreso Mensual:</t>
  </si>
  <si>
    <t>Ingreso Diario:</t>
  </si>
  <si>
    <t>Indemnización 1er año</t>
  </si>
  <si>
    <t>Indemnización años siguientes</t>
  </si>
  <si>
    <t>Total Indemnizacón:</t>
  </si>
  <si>
    <t>Total Liquidación: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</si>
</sst>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quot;$&quot;\ #,##0.00;[Red]\-&quot;$&quot;\ #,##0.00"/>
    <numFmt numFmtId="165" formatCode="_-&quot;$&quot;\ * #,##0.00_-;\-&quot;$&quot;\ * #,##0.00_-;_-&quot;$&quot;\ * &quot;-&quot;??_-;_-@_-"/>
    <numFmt numFmtId="166" formatCode="_-* #,##0.00_-;\-* #,##0.00_-;_-* &quot;-&quot;??_-;_-@_-"/>
    <numFmt numFmtId="167" formatCode="_-* #,##0_-;\-* #,##0_-;_-* &quot;-&quot;??_-;_-@_-"/>
    <numFmt numFmtId="168" formatCode="_-&quot;$&quot;\ * #,##0_-;\-&quot;$&quot;\ * #,##0_-;_-&quot;$&quot;\ * &quot;-&quot;??_-;_-@_-"/>
    <numFmt numFmtId="169" formatCode="_ &quot;$&quot;\ * #,##0_ ;_ &quot;$&quot;\ * \-#,##0_ ;_ &quot;$&quot;\ * &quot;-&quot;_ ;_ @_ "/>
    <numFmt numFmtId="170" formatCode="_ * #,##0_ ;_ * \-#,##0_ ;_ * &quot;-&quot;_ ;_ @_ "/>
    <numFmt numFmtId="171" formatCode="_ &quot;$&quot;\ * #,##0.00_ ;_ &quot;$&quot;\ * \-#,##0.00_ ;_ &quot;$&quot;\ * &quot;-&quot;??_ ;_ @_ "/>
    <numFmt numFmtId="172" formatCode="_([$$-409]* #,##0.00_);_([$$-409]* \(#,##0.00\);_([$$-409]* &quot;-&quot;??_);_(@_)"/>
    <numFmt numFmtId="173" formatCode="_([$$-409]* #,##0_);_([$$-409]* \(#,##0\);_([$$-409]* &quot;-&quot;??_);_(@_)"/>
  </numFmts>
  <fonts count="15">
    <font>
      <sz val="11"/>
      <color theme="1"/>
      <name val="Calibri"/>
      <family val="2"/>
      <scheme val="minor"/>
    </font>
    <font>
      <sz val="11"/>
      <color theme="1"/>
      <name val="Calibri"/>
      <family val="2"/>
      <scheme val="minor"/>
    </font>
    <font>
      <sz val="10"/>
      <name val="Arial"/>
      <family val="2"/>
    </font>
    <font>
      <sz val="9"/>
      <color theme="1"/>
      <name val="Calibri"/>
      <family val="2"/>
      <scheme val="minor"/>
    </font>
    <font>
      <b/>
      <sz val="9"/>
      <color theme="1"/>
      <name val="Arial"/>
      <family val="2"/>
    </font>
    <font>
      <sz val="9"/>
      <color theme="1"/>
      <name val="Arial"/>
      <family val="2"/>
    </font>
    <font>
      <sz val="8"/>
      <name val="Calibri"/>
      <family val="2"/>
      <scheme val="minor"/>
    </font>
    <font>
      <b/>
      <u/>
      <sz val="9"/>
      <color theme="1"/>
      <name val="Arial"/>
      <family val="2"/>
    </font>
    <font>
      <sz val="9"/>
      <color rgb="FF000000"/>
      <name val="Arial"/>
      <family val="2"/>
    </font>
    <font>
      <b/>
      <sz val="9"/>
      <color theme="0"/>
      <name val="Arial"/>
      <family val="2"/>
    </font>
    <font>
      <b/>
      <sz val="9"/>
      <color rgb="FF000000"/>
      <name val="Arial"/>
      <family val="2"/>
    </font>
    <font>
      <sz val="9"/>
      <name val="Arial"/>
      <family val="2"/>
    </font>
    <font>
      <b/>
      <sz val="9"/>
      <name val="Arial"/>
      <family val="2"/>
    </font>
    <font>
      <sz val="8"/>
      <color theme="1"/>
      <name val="Arial"/>
      <family val="2"/>
    </font>
    <font>
      <sz val="11"/>
      <color rgb="FF000000"/>
      <name val="Consolas"/>
      <charset val="1"/>
    </font>
  </fonts>
  <fills count="8">
    <fill>
      <patternFill patternType="none"/>
    </fill>
    <fill>
      <patternFill patternType="gray125"/>
    </fill>
    <fill>
      <patternFill patternType="solid">
        <fgColor theme="4" tint="0.79998168889431442"/>
        <bgColor indexed="64"/>
      </patternFill>
    </fill>
    <fill>
      <patternFill patternType="solid">
        <fgColor rgb="FF92D050"/>
        <bgColor indexed="64"/>
      </patternFill>
    </fill>
    <fill>
      <patternFill patternType="solid">
        <fgColor theme="8" tint="-0.249977111117893"/>
        <bgColor indexed="64"/>
      </patternFill>
    </fill>
    <fill>
      <patternFill patternType="solid">
        <fgColor rgb="FFD9E1F2"/>
        <bgColor rgb="FF000000"/>
      </patternFill>
    </fill>
    <fill>
      <patternFill patternType="solid">
        <fgColor theme="0"/>
        <bgColor indexed="64"/>
      </patternFill>
    </fill>
    <fill>
      <patternFill patternType="solid">
        <fgColor rgb="FF92D050"/>
        <bgColor rgb="FF000000"/>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s>
  <cellStyleXfs count="19">
    <xf numFmtId="0" fontId="0" fillId="0" borderId="0"/>
    <xf numFmtId="166" fontId="1" fillId="0" borderId="0" applyFont="0" applyFill="0" applyBorder="0" applyAlignment="0" applyProtection="0"/>
    <xf numFmtId="165" fontId="1" fillId="0" borderId="0" applyFont="0" applyFill="0" applyBorder="0" applyAlignment="0" applyProtection="0"/>
    <xf numFmtId="0" fontId="2" fillId="0" borderId="0"/>
    <xf numFmtId="170" fontId="2" fillId="0" borderId="0" applyFont="0" applyFill="0" applyBorder="0" applyAlignment="0" applyProtection="0"/>
    <xf numFmtId="171" fontId="2" fillId="0" borderId="0" applyFont="0" applyFill="0" applyBorder="0" applyAlignment="0" applyProtection="0"/>
    <xf numFmtId="169" fontId="2"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cellStyleXfs>
  <cellXfs count="74">
    <xf numFmtId="0" fontId="0" fillId="0" borderId="0" xfId="0"/>
    <xf numFmtId="0" fontId="3" fillId="0" borderId="0" xfId="0" applyFont="1"/>
    <xf numFmtId="0" fontId="4" fillId="0" borderId="1" xfId="0" applyFont="1" applyBorder="1" applyAlignment="1">
      <alignment horizontal="center" vertical="center"/>
    </xf>
    <xf numFmtId="0" fontId="4" fillId="0" borderId="1" xfId="0" applyFont="1" applyBorder="1" applyAlignment="1">
      <alignment horizontal="center"/>
    </xf>
    <xf numFmtId="167" fontId="4" fillId="2" borderId="1" xfId="1" applyNumberFormat="1" applyFont="1" applyFill="1" applyBorder="1" applyAlignment="1">
      <alignment horizontal="center"/>
    </xf>
    <xf numFmtId="167" fontId="5" fillId="0" borderId="1" xfId="1" applyNumberFormat="1" applyFont="1" applyBorder="1"/>
    <xf numFmtId="167" fontId="5" fillId="0" borderId="1" xfId="1" applyNumberFormat="1" applyFont="1" applyFill="1" applyBorder="1"/>
    <xf numFmtId="167" fontId="4" fillId="3" borderId="1" xfId="1" applyNumberFormat="1" applyFont="1" applyFill="1" applyBorder="1"/>
    <xf numFmtId="0" fontId="5" fillId="0" borderId="0" xfId="0" applyFont="1"/>
    <xf numFmtId="0" fontId="5" fillId="0" borderId="1" xfId="0" applyFont="1" applyBorder="1" applyAlignment="1">
      <alignment horizontal="center" vertical="center"/>
    </xf>
    <xf numFmtId="0" fontId="5" fillId="0" borderId="1" xfId="0" applyFont="1" applyBorder="1"/>
    <xf numFmtId="168" fontId="5" fillId="0" borderId="1" xfId="2" applyNumberFormat="1" applyFont="1" applyBorder="1"/>
    <xf numFmtId="3" fontId="5" fillId="0" borderId="1" xfId="0" applyNumberFormat="1" applyFont="1" applyBorder="1"/>
    <xf numFmtId="168" fontId="5" fillId="0" borderId="1" xfId="0" applyNumberFormat="1" applyFont="1" applyBorder="1"/>
    <xf numFmtId="167" fontId="4" fillId="3" borderId="1" xfId="7" applyNumberFormat="1" applyFont="1" applyFill="1" applyBorder="1" applyAlignment="1">
      <alignment horizontal="center" vertical="center"/>
    </xf>
    <xf numFmtId="0" fontId="4" fillId="0" borderId="0" xfId="0" applyFont="1" applyAlignment="1">
      <alignment horizontal="center"/>
    </xf>
    <xf numFmtId="167" fontId="4" fillId="0" borderId="0" xfId="1" applyNumberFormat="1" applyFont="1" applyFill="1" applyBorder="1"/>
    <xf numFmtId="0" fontId="4" fillId="0" borderId="0" xfId="0" applyFont="1"/>
    <xf numFmtId="0" fontId="8" fillId="0" borderId="0" xfId="0" applyFont="1" applyAlignment="1">
      <alignment vertical="center" wrapText="1"/>
    </xf>
    <xf numFmtId="167" fontId="4" fillId="0" borderId="0" xfId="7" applyNumberFormat="1" applyFont="1" applyFill="1" applyBorder="1" applyAlignment="1">
      <alignment horizontal="center" vertical="center"/>
    </xf>
    <xf numFmtId="167" fontId="9" fillId="4" borderId="1" xfId="0" applyNumberFormat="1" applyFont="1" applyFill="1" applyBorder="1"/>
    <xf numFmtId="165" fontId="5" fillId="0" borderId="1" xfId="2" applyFont="1" applyBorder="1"/>
    <xf numFmtId="167" fontId="5" fillId="0" borderId="1" xfId="0" applyNumberFormat="1" applyFont="1" applyBorder="1" applyAlignment="1">
      <alignment horizontal="center"/>
    </xf>
    <xf numFmtId="167" fontId="5" fillId="6" borderId="1" xfId="1" applyNumberFormat="1" applyFont="1" applyFill="1" applyBorder="1"/>
    <xf numFmtId="0" fontId="10" fillId="0" borderId="1" xfId="0" applyFont="1" applyBorder="1" applyAlignment="1">
      <alignment horizontal="center"/>
    </xf>
    <xf numFmtId="14" fontId="8" fillId="0" borderId="1" xfId="0" applyNumberFormat="1" applyFont="1" applyBorder="1" applyAlignment="1">
      <alignment horizontal="center"/>
    </xf>
    <xf numFmtId="0" fontId="12" fillId="0" borderId="6" xfId="0" applyFont="1" applyBorder="1" applyAlignment="1">
      <alignment horizontal="center"/>
    </xf>
    <xf numFmtId="0" fontId="11" fillId="0" borderId="2" xfId="0" applyFont="1" applyBorder="1" applyAlignment="1">
      <alignment horizontal="center"/>
    </xf>
    <xf numFmtId="0" fontId="11" fillId="0" borderId="1" xfId="0" applyFont="1" applyBorder="1" applyAlignment="1">
      <alignment horizontal="center"/>
    </xf>
    <xf numFmtId="0" fontId="12" fillId="5" borderId="1" xfId="0" applyFont="1" applyFill="1" applyBorder="1" applyAlignment="1">
      <alignment horizontal="center"/>
    </xf>
    <xf numFmtId="0" fontId="11" fillId="0" borderId="7" xfId="0" applyFont="1" applyBorder="1" applyAlignment="1">
      <alignment horizontal="center"/>
    </xf>
    <xf numFmtId="0" fontId="11" fillId="0" borderId="8" xfId="0" applyFont="1" applyBorder="1" applyAlignment="1">
      <alignment horizontal="center"/>
    </xf>
    <xf numFmtId="3" fontId="11" fillId="0" borderId="1" xfId="0" applyNumberFormat="1" applyFont="1" applyBorder="1" applyAlignment="1">
      <alignment horizontal="center"/>
    </xf>
    <xf numFmtId="0" fontId="11" fillId="0" borderId="6" xfId="0" applyFont="1" applyBorder="1" applyAlignment="1">
      <alignment horizontal="center"/>
    </xf>
    <xf numFmtId="0" fontId="11" fillId="0" borderId="1" xfId="0" applyFont="1" applyBorder="1"/>
    <xf numFmtId="14" fontId="8" fillId="0" borderId="1" xfId="0" applyNumberFormat="1" applyFont="1" applyBorder="1" applyAlignment="1">
      <alignment horizontal="center" vertical="center" wrapText="1"/>
    </xf>
    <xf numFmtId="167" fontId="0" fillId="0" borderId="0" xfId="0" applyNumberFormat="1"/>
    <xf numFmtId="0" fontId="8" fillId="0" borderId="11" xfId="0" applyFont="1" applyBorder="1" applyAlignment="1">
      <alignment vertical="center" wrapText="1"/>
    </xf>
    <xf numFmtId="172" fontId="8" fillId="0" borderId="11" xfId="0" applyNumberFormat="1" applyFont="1" applyBorder="1" applyAlignment="1">
      <alignment vertical="center" wrapText="1"/>
    </xf>
    <xf numFmtId="172" fontId="5" fillId="0" borderId="1" xfId="0" applyNumberFormat="1" applyFont="1" applyBorder="1" applyAlignment="1">
      <alignment horizontal="center"/>
    </xf>
    <xf numFmtId="0" fontId="13" fillId="0" borderId="9" xfId="0" applyFont="1" applyBorder="1" applyAlignment="1">
      <alignment wrapText="1"/>
    </xf>
    <xf numFmtId="173" fontId="0" fillId="0" borderId="0" xfId="0" applyNumberFormat="1"/>
    <xf numFmtId="0" fontId="14" fillId="0" borderId="0" xfId="0" applyFont="1"/>
    <xf numFmtId="164" fontId="11" fillId="0" borderId="2" xfId="0" applyNumberFormat="1" applyFont="1" applyBorder="1" applyAlignment="1">
      <alignment horizontal="center"/>
    </xf>
    <xf numFmtId="164" fontId="11" fillId="0" borderId="4" xfId="0" applyNumberFormat="1" applyFont="1" applyBorder="1" applyAlignment="1">
      <alignment horizontal="center"/>
    </xf>
    <xf numFmtId="164" fontId="11" fillId="0" borderId="5" xfId="0" applyNumberFormat="1" applyFont="1" applyBorder="1" applyAlignment="1">
      <alignment horizontal="center"/>
    </xf>
    <xf numFmtId="0" fontId="11" fillId="0" borderId="2" xfId="0" applyFont="1" applyBorder="1" applyAlignment="1">
      <alignment horizontal="center"/>
    </xf>
    <xf numFmtId="0" fontId="11" fillId="0" borderId="4" xfId="0" applyFont="1" applyBorder="1" applyAlignment="1">
      <alignment horizontal="center"/>
    </xf>
    <xf numFmtId="0" fontId="11" fillId="0" borderId="5" xfId="0" applyFont="1" applyBorder="1" applyAlignment="1">
      <alignment horizontal="center"/>
    </xf>
    <xf numFmtId="164" fontId="11" fillId="7" borderId="2" xfId="0" applyNumberFormat="1" applyFont="1" applyFill="1" applyBorder="1" applyAlignment="1">
      <alignment horizontal="center"/>
    </xf>
    <xf numFmtId="164" fontId="11" fillId="7" borderId="4" xfId="0" applyNumberFormat="1" applyFont="1" applyFill="1" applyBorder="1" applyAlignment="1">
      <alignment horizontal="center"/>
    </xf>
    <xf numFmtId="164" fontId="11" fillId="7" borderId="5" xfId="0" applyNumberFormat="1" applyFont="1" applyFill="1" applyBorder="1" applyAlignment="1">
      <alignment horizontal="center"/>
    </xf>
    <xf numFmtId="0" fontId="8" fillId="5" borderId="0" xfId="0" applyFont="1" applyFill="1" applyAlignment="1">
      <alignment horizontal="center" vertical="center" wrapText="1"/>
    </xf>
    <xf numFmtId="0" fontId="10" fillId="5" borderId="2" xfId="0" applyFont="1" applyFill="1" applyBorder="1" applyAlignment="1">
      <alignment horizontal="center"/>
    </xf>
    <xf numFmtId="0" fontId="10" fillId="5" borderId="4" xfId="0" applyFont="1" applyFill="1" applyBorder="1" applyAlignment="1">
      <alignment horizontal="center"/>
    </xf>
    <xf numFmtId="0" fontId="10" fillId="5" borderId="5" xfId="0" applyFont="1" applyFill="1" applyBorder="1" applyAlignment="1">
      <alignment horizontal="center"/>
    </xf>
    <xf numFmtId="0" fontId="10" fillId="0" borderId="1" xfId="0" applyFont="1" applyBorder="1" applyAlignment="1">
      <alignment horizontal="center"/>
    </xf>
    <xf numFmtId="14" fontId="8" fillId="0" borderId="1" xfId="0" applyNumberFormat="1" applyFont="1" applyBorder="1" applyAlignment="1">
      <alignment horizontal="center"/>
    </xf>
    <xf numFmtId="3" fontId="8" fillId="3" borderId="1" xfId="0" applyNumberFormat="1" applyFont="1" applyFill="1" applyBorder="1" applyAlignment="1">
      <alignment horizontal="center"/>
    </xf>
    <xf numFmtId="0" fontId="7" fillId="3" borderId="3" xfId="0" applyFont="1" applyFill="1" applyBorder="1" applyAlignment="1">
      <alignment horizontal="center"/>
    </xf>
    <xf numFmtId="0" fontId="9" fillId="4" borderId="2" xfId="0" applyFont="1" applyFill="1" applyBorder="1" applyAlignment="1">
      <alignment horizontal="center"/>
    </xf>
    <xf numFmtId="0" fontId="9" fillId="4" borderId="4" xfId="0" applyFont="1" applyFill="1" applyBorder="1" applyAlignment="1">
      <alignment horizontal="center"/>
    </xf>
    <xf numFmtId="0" fontId="9" fillId="4" borderId="5" xfId="0" applyFont="1" applyFill="1" applyBorder="1" applyAlignment="1">
      <alignment horizontal="center"/>
    </xf>
    <xf numFmtId="0" fontId="4" fillId="0" borderId="1" xfId="0" applyFont="1" applyBorder="1" applyAlignment="1">
      <alignment horizontal="center"/>
    </xf>
    <xf numFmtId="0" fontId="4" fillId="2" borderId="1" xfId="0" applyFont="1" applyFill="1" applyBorder="1" applyAlignment="1">
      <alignment horizontal="center"/>
    </xf>
    <xf numFmtId="0" fontId="4" fillId="0" borderId="2" xfId="0" applyFont="1" applyBorder="1" applyAlignment="1">
      <alignment horizontal="center"/>
    </xf>
    <xf numFmtId="0" fontId="4" fillId="0" borderId="4" xfId="0" applyFont="1" applyBorder="1" applyAlignment="1">
      <alignment horizontal="center"/>
    </xf>
    <xf numFmtId="3" fontId="11" fillId="0" borderId="2" xfId="0" applyNumberFormat="1" applyFont="1" applyBorder="1" applyAlignment="1">
      <alignment horizontal="center"/>
    </xf>
    <xf numFmtId="3" fontId="11" fillId="0" borderId="4" xfId="0" applyNumberFormat="1" applyFont="1" applyBorder="1" applyAlignment="1">
      <alignment horizontal="center"/>
    </xf>
    <xf numFmtId="3" fontId="11" fillId="0" borderId="5" xfId="0" applyNumberFormat="1" applyFont="1" applyBorder="1" applyAlignment="1">
      <alignment horizontal="center"/>
    </xf>
    <xf numFmtId="167" fontId="4" fillId="3" borderId="8" xfId="1" applyNumberFormat="1" applyFont="1" applyFill="1" applyBorder="1" applyAlignment="1">
      <alignment horizontal="center"/>
    </xf>
    <xf numFmtId="167" fontId="4" fillId="3" borderId="10" xfId="1" applyNumberFormat="1" applyFont="1" applyFill="1" applyBorder="1" applyAlignment="1">
      <alignment horizontal="center"/>
    </xf>
    <xf numFmtId="0" fontId="10" fillId="0" borderId="2" xfId="0" applyFont="1" applyBorder="1" applyAlignment="1">
      <alignment horizontal="center"/>
    </xf>
    <xf numFmtId="0" fontId="10" fillId="0" borderId="5" xfId="0" applyFont="1" applyBorder="1" applyAlignment="1">
      <alignment horizontal="center"/>
    </xf>
  </cellXfs>
  <cellStyles count="19">
    <cellStyle name="Millares" xfId="1" builtinId="3"/>
    <cellStyle name="Millares [0] 2" xfId="4" xr:uid="{3555D9B7-EA0C-4C21-A235-0CD6BE1EC253}"/>
    <cellStyle name="Millares 2" xfId="9" xr:uid="{52E748A6-508A-43EC-9983-10807D820023}"/>
    <cellStyle name="Millares 3" xfId="11" xr:uid="{489BD241-C3FF-4DFE-89AE-EA3930EC2C75}"/>
    <cellStyle name="Millares 4" xfId="7" xr:uid="{30B7C3BA-0FB0-470D-88BE-FBEF74427B88}"/>
    <cellStyle name="Millares 5" xfId="13" xr:uid="{79326964-5294-479E-B982-0A5948E6458E}"/>
    <cellStyle name="Millares 6" xfId="16" xr:uid="{ABFDC7D0-759F-45EB-9979-8CD3F87889E5}"/>
    <cellStyle name="Millares 7" xfId="17" xr:uid="{FFF4BEC4-3F5B-40BE-AC92-6362DAEDDD14}"/>
    <cellStyle name="Moneda" xfId="2" builtinId="4"/>
    <cellStyle name="Moneda [0] 2" xfId="6" xr:uid="{40580231-C906-4C03-A65D-3EA45064320D}"/>
    <cellStyle name="Moneda 2" xfId="5" xr:uid="{60B0EB24-56E2-4FB9-B187-077D7FCBAA83}"/>
    <cellStyle name="Moneda 3" xfId="10" xr:uid="{B553DF60-E9E3-43DE-950B-5D5A0815FFF2}"/>
    <cellStyle name="Moneda 4" xfId="12" xr:uid="{91876A93-028D-40C8-982D-CCA51D4D575D}"/>
    <cellStyle name="Moneda 5" xfId="8" xr:uid="{A7350134-E2AE-4379-A4D5-B823FC54C5D3}"/>
    <cellStyle name="Moneda 6" xfId="14" xr:uid="{BF3C704B-FB29-4786-98E8-8A8CE20070B2}"/>
    <cellStyle name="Moneda 7" xfId="15" xr:uid="{B8E0172D-6407-491A-BE97-75C736043314}"/>
    <cellStyle name="Moneda 8" xfId="18" xr:uid="{2F89C845-0DCC-444B-8884-C9A0330B6C73}"/>
    <cellStyle name="Normal" xfId="0" builtinId="0"/>
    <cellStyle name="Normal 2" xfId="3" xr:uid="{C2E01C61-3397-4CB6-9BBE-5E165668D7E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142874</xdr:colOff>
      <xdr:row>0</xdr:row>
      <xdr:rowOff>0</xdr:rowOff>
    </xdr:from>
    <xdr:to>
      <xdr:col>4</xdr:col>
      <xdr:colOff>1463754</xdr:colOff>
      <xdr:row>3</xdr:row>
      <xdr:rowOff>150495</xdr:rowOff>
    </xdr:to>
    <xdr:pic>
      <xdr:nvPicPr>
        <xdr:cNvPr id="2" name="Imagen 1">
          <a:extLst>
            <a:ext uri="{FF2B5EF4-FFF2-40B4-BE49-F238E27FC236}">
              <a16:creationId xmlns:a16="http://schemas.microsoft.com/office/drawing/2014/main" id="{5600422F-526E-49AF-9888-D5D4C3987E85}"/>
            </a:ext>
          </a:extLst>
        </xdr:cNvPr>
        <xdr:cNvPicPr>
          <a:picLocks noChangeAspect="1"/>
        </xdr:cNvPicPr>
      </xdr:nvPicPr>
      <xdr:blipFill>
        <a:blip xmlns:r="http://schemas.openxmlformats.org/officeDocument/2006/relationships" r:embed="rId1"/>
        <a:stretch>
          <a:fillRect/>
        </a:stretch>
      </xdr:blipFill>
      <xdr:spPr>
        <a:xfrm>
          <a:off x="2000249" y="0"/>
          <a:ext cx="2837737" cy="733425"/>
        </a:xfrm>
        <a:prstGeom prst="rect">
          <a:avLst/>
        </a:prstGeom>
      </xdr:spPr>
    </xdr:pic>
    <xdr:clientData/>
  </xdr:twoCellAnchor>
  <xdr:twoCellAnchor editAs="oneCell">
    <xdr:from>
      <xdr:col>17</xdr:col>
      <xdr:colOff>742950</xdr:colOff>
      <xdr:row>7</xdr:row>
      <xdr:rowOff>19050</xdr:rowOff>
    </xdr:from>
    <xdr:to>
      <xdr:col>25</xdr:col>
      <xdr:colOff>170702</xdr:colOff>
      <xdr:row>18</xdr:row>
      <xdr:rowOff>23155</xdr:rowOff>
    </xdr:to>
    <xdr:pic>
      <xdr:nvPicPr>
        <xdr:cNvPr id="4" name="Imagen 3">
          <a:extLst>
            <a:ext uri="{FF2B5EF4-FFF2-40B4-BE49-F238E27FC236}">
              <a16:creationId xmlns:a16="http://schemas.microsoft.com/office/drawing/2014/main" id="{5F15A4D9-A9BA-B3DB-2213-4B1AEAF33421}"/>
            </a:ext>
            <a:ext uri="{147F2762-F138-4A5C-976F-8EAC2B608ADB}">
              <a16:predDERef xmlns:a16="http://schemas.microsoft.com/office/drawing/2014/main" pred="{5600422F-526E-49AF-9888-D5D4C3987E85}"/>
            </a:ext>
          </a:extLst>
        </xdr:cNvPr>
        <xdr:cNvPicPr>
          <a:picLocks noChangeAspect="1"/>
        </xdr:cNvPicPr>
      </xdr:nvPicPr>
      <xdr:blipFill>
        <a:blip xmlns:r="http://schemas.openxmlformats.org/officeDocument/2006/relationships" r:embed="rId2"/>
        <a:stretch>
          <a:fillRect/>
        </a:stretch>
      </xdr:blipFill>
      <xdr:spPr>
        <a:xfrm>
          <a:off x="23393400" y="1476375"/>
          <a:ext cx="8066927" cy="211865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75A30-EE9D-436B-B5B0-179805CA5561}">
  <dimension ref="A1:AA46"/>
  <sheetViews>
    <sheetView tabSelected="1" zoomScaleNormal="100" workbookViewId="0">
      <selection activeCell="G9" sqref="G9"/>
    </sheetView>
  </sheetViews>
  <sheetFormatPr defaultColWidth="11.42578125" defaultRowHeight="14.45"/>
  <cols>
    <col min="1" max="1" width="4.140625" customWidth="1"/>
    <col min="2" max="2" width="24.7109375" customWidth="1"/>
    <col min="3" max="3" width="24.42578125" style="1" customWidth="1"/>
    <col min="4" max="4" width="22.7109375" style="1" customWidth="1"/>
    <col min="5" max="5" width="23.140625" style="1" customWidth="1"/>
    <col min="6" max="6" width="25.28515625" style="1" customWidth="1"/>
    <col min="7" max="7" width="18.85546875" style="1" customWidth="1"/>
    <col min="8" max="8" width="20.28515625" style="1" bestFit="1" customWidth="1"/>
    <col min="9" max="9" width="18.42578125" customWidth="1"/>
    <col min="10" max="10" width="11.5703125" customWidth="1"/>
    <col min="11" max="11" width="23.140625" customWidth="1"/>
    <col min="12" max="12" width="30.7109375" customWidth="1"/>
    <col min="13" max="13" width="30.28515625" customWidth="1"/>
    <col min="14" max="14" width="18.85546875" bestFit="1" customWidth="1"/>
    <col min="15" max="15" width="20.28515625" bestFit="1" customWidth="1"/>
    <col min="20" max="20" width="23.7109375" customWidth="1"/>
    <col min="21" max="21" width="19" customWidth="1"/>
    <col min="22" max="22" width="20.42578125" customWidth="1"/>
    <col min="23" max="23" width="17.42578125" customWidth="1"/>
    <col min="25" max="25" width="14.7109375" bestFit="1" customWidth="1"/>
    <col min="26" max="26" width="14.5703125" customWidth="1"/>
    <col min="27" max="27" width="18.7109375" customWidth="1"/>
  </cols>
  <sheetData>
    <row r="1" spans="1:27">
      <c r="A1" s="8"/>
      <c r="B1" s="8"/>
      <c r="C1" s="8"/>
      <c r="D1" s="8"/>
      <c r="E1" s="8"/>
      <c r="F1" s="8"/>
      <c r="G1" s="8"/>
      <c r="H1" s="8"/>
      <c r="I1" s="8"/>
      <c r="J1" s="8"/>
      <c r="K1" s="8"/>
      <c r="L1" s="8"/>
      <c r="M1" s="8"/>
      <c r="N1" s="8"/>
      <c r="O1" s="8"/>
      <c r="P1" s="8"/>
      <c r="Q1" s="8"/>
    </row>
    <row r="2" spans="1:27" ht="14.45" customHeight="1">
      <c r="A2" s="8"/>
      <c r="B2" s="8"/>
      <c r="C2" s="8"/>
      <c r="D2" s="8"/>
      <c r="E2" s="8"/>
      <c r="F2" s="8"/>
      <c r="G2" s="8"/>
      <c r="H2" s="8"/>
      <c r="I2" s="8"/>
      <c r="J2" s="52" t="s">
        <v>0</v>
      </c>
      <c r="K2" s="52"/>
      <c r="L2" s="52"/>
      <c r="M2" s="52"/>
      <c r="N2" s="52"/>
      <c r="O2" s="52"/>
      <c r="P2" s="8"/>
      <c r="Q2" s="8"/>
      <c r="T2" s="37" t="s">
        <v>1</v>
      </c>
      <c r="U2" s="38">
        <v>269531</v>
      </c>
      <c r="V2" s="37" t="s">
        <v>2</v>
      </c>
      <c r="W2" s="37"/>
      <c r="Y2" s="1"/>
      <c r="Z2" s="41"/>
      <c r="AA2" s="41"/>
    </row>
    <row r="3" spans="1:27" ht="15">
      <c r="A3" s="8"/>
      <c r="B3" s="8"/>
      <c r="C3" s="8"/>
      <c r="D3" s="8"/>
      <c r="E3" s="8"/>
      <c r="F3" s="8"/>
      <c r="G3" s="8"/>
      <c r="H3" s="8"/>
      <c r="I3" s="8"/>
      <c r="J3" s="52"/>
      <c r="K3" s="52"/>
      <c r="L3" s="52"/>
      <c r="M3" s="52"/>
      <c r="N3" s="52"/>
      <c r="O3" s="52"/>
      <c r="P3" s="8"/>
      <c r="Q3" s="8"/>
      <c r="T3" s="37" t="s">
        <v>3</v>
      </c>
      <c r="U3" s="38">
        <v>97619</v>
      </c>
      <c r="V3" s="37" t="s">
        <v>4</v>
      </c>
      <c r="W3" s="37"/>
      <c r="Y3" s="1"/>
      <c r="Z3" s="41"/>
    </row>
    <row r="4" spans="1:27" ht="14.45" customHeight="1">
      <c r="A4" s="8"/>
      <c r="B4" s="8"/>
      <c r="C4" s="8"/>
      <c r="D4" s="8"/>
      <c r="E4" s="8"/>
      <c r="F4" s="8"/>
      <c r="G4" s="8"/>
      <c r="H4" s="8"/>
      <c r="I4" s="8"/>
      <c r="J4" s="52"/>
      <c r="K4" s="52"/>
      <c r="L4" s="52"/>
      <c r="M4" s="52"/>
      <c r="N4" s="52"/>
      <c r="O4" s="52"/>
      <c r="P4" s="8"/>
      <c r="Q4" s="8"/>
      <c r="S4" s="18"/>
      <c r="T4" s="37" t="s">
        <v>5</v>
      </c>
      <c r="U4" s="37" t="s">
        <v>6</v>
      </c>
      <c r="V4" s="37" t="s">
        <v>4</v>
      </c>
      <c r="W4" s="37"/>
      <c r="Y4" s="1"/>
    </row>
    <row r="5" spans="1:27" s="1" customFormat="1" ht="20.25" customHeight="1">
      <c r="A5" s="8"/>
      <c r="B5" s="8"/>
      <c r="C5" s="59" t="s">
        <v>7</v>
      </c>
      <c r="D5" s="59"/>
      <c r="E5" s="59"/>
      <c r="F5" s="59"/>
      <c r="G5" s="59"/>
      <c r="H5" s="8"/>
      <c r="I5" s="8"/>
      <c r="J5" s="52"/>
      <c r="K5" s="52"/>
      <c r="L5" s="52"/>
      <c r="M5" s="52"/>
      <c r="N5" s="52"/>
      <c r="O5" s="52"/>
      <c r="P5" s="8"/>
      <c r="Q5" s="8"/>
      <c r="R5" s="18"/>
      <c r="S5" s="18"/>
      <c r="T5" s="37" t="s">
        <v>8</v>
      </c>
      <c r="U5" s="37" t="s">
        <v>9</v>
      </c>
      <c r="V5" s="37" t="s">
        <v>2</v>
      </c>
      <c r="W5" s="37" t="s">
        <v>10</v>
      </c>
    </row>
    <row r="6" spans="1:27" ht="21.75">
      <c r="A6" s="8"/>
      <c r="B6" s="8"/>
      <c r="C6" s="8"/>
      <c r="D6" s="8"/>
      <c r="E6" s="8"/>
      <c r="F6" s="8"/>
      <c r="G6" s="8"/>
      <c r="H6" s="8"/>
      <c r="I6" s="8"/>
      <c r="J6" s="52"/>
      <c r="K6" s="52"/>
      <c r="L6" s="52"/>
      <c r="M6" s="52"/>
      <c r="N6" s="52"/>
      <c r="O6" s="52"/>
      <c r="P6" s="8"/>
      <c r="Q6" s="8"/>
      <c r="R6" s="18"/>
      <c r="S6" s="18"/>
      <c r="T6" s="37" t="s">
        <v>11</v>
      </c>
      <c r="U6" s="37" t="s">
        <v>12</v>
      </c>
      <c r="V6" s="37" t="s">
        <v>2</v>
      </c>
      <c r="W6" s="37" t="s">
        <v>13</v>
      </c>
      <c r="Y6" s="1"/>
    </row>
    <row r="7" spans="1:27" ht="15" customHeight="1">
      <c r="A7" s="8"/>
      <c r="B7" s="64" t="s">
        <v>14</v>
      </c>
      <c r="C7" s="64"/>
      <c r="D7" s="64"/>
      <c r="E7" s="64"/>
      <c r="F7" s="64"/>
      <c r="G7" s="64"/>
      <c r="H7" s="64"/>
      <c r="I7" s="8"/>
      <c r="J7" s="52"/>
      <c r="K7" s="52"/>
      <c r="L7" s="52"/>
      <c r="M7" s="52"/>
      <c r="N7" s="52"/>
      <c r="O7" s="52"/>
      <c r="P7" s="8"/>
      <c r="Q7" s="8"/>
      <c r="R7" s="18"/>
      <c r="S7" s="18"/>
    </row>
    <row r="8" spans="1:27">
      <c r="A8" s="8"/>
      <c r="B8" s="9" t="s">
        <v>15</v>
      </c>
      <c r="C8" s="9" t="s">
        <v>16</v>
      </c>
      <c r="D8" s="9" t="s">
        <v>17</v>
      </c>
      <c r="E8" s="10" t="s">
        <v>18</v>
      </c>
      <c r="F8" s="10" t="s">
        <v>19</v>
      </c>
      <c r="G8" s="10" t="s">
        <v>20</v>
      </c>
      <c r="H8" s="10" t="s">
        <v>21</v>
      </c>
      <c r="I8" s="8"/>
      <c r="J8" s="18"/>
      <c r="K8" s="18"/>
      <c r="L8" s="18"/>
      <c r="M8" s="18"/>
      <c r="N8" s="18"/>
      <c r="O8" s="18"/>
      <c r="P8" s="8"/>
      <c r="Q8" s="8"/>
      <c r="R8" s="18"/>
      <c r="S8" s="18"/>
    </row>
    <row r="9" spans="1:27" ht="14.45" customHeight="1">
      <c r="A9" s="8"/>
      <c r="B9" s="35">
        <v>43161</v>
      </c>
      <c r="C9" s="35">
        <v>43525</v>
      </c>
      <c r="D9" s="9" t="s">
        <v>22</v>
      </c>
      <c r="E9" s="11">
        <v>3107100</v>
      </c>
      <c r="F9" s="12">
        <f>(E9)+(269531)+((3107100)*(24)/180)+(3107100*(30)/360)</f>
        <v>4049836</v>
      </c>
      <c r="G9" s="13">
        <f t="shared" ref="G9" si="0">F9-E9</f>
        <v>942736</v>
      </c>
      <c r="H9" s="13">
        <f t="shared" ref="H9" si="1">G9/30</f>
        <v>31424.533333333333</v>
      </c>
      <c r="I9" s="8"/>
      <c r="J9" s="52" t="s">
        <v>23</v>
      </c>
      <c r="K9" s="52"/>
      <c r="L9" s="52"/>
      <c r="M9" s="52"/>
      <c r="N9" s="52"/>
      <c r="O9" s="52"/>
      <c r="P9" s="8"/>
      <c r="Q9" s="8"/>
      <c r="R9" s="18"/>
      <c r="S9" s="18"/>
    </row>
    <row r="10" spans="1:27">
      <c r="A10" s="8"/>
      <c r="B10" s="8"/>
      <c r="C10" s="8"/>
      <c r="D10" s="8"/>
      <c r="E10" s="8"/>
      <c r="F10" s="8"/>
      <c r="G10" s="8"/>
      <c r="H10" s="8"/>
      <c r="I10" s="8"/>
      <c r="J10" s="52"/>
      <c r="K10" s="52"/>
      <c r="L10" s="52"/>
      <c r="M10" s="52"/>
      <c r="N10" s="52"/>
      <c r="O10" s="52"/>
      <c r="P10" s="8"/>
      <c r="Q10" s="8"/>
      <c r="R10" s="18"/>
      <c r="S10" s="18"/>
    </row>
    <row r="11" spans="1:27">
      <c r="A11" s="8"/>
      <c r="B11" s="3" t="s">
        <v>15</v>
      </c>
      <c r="C11" s="2" t="s">
        <v>16</v>
      </c>
      <c r="D11" s="2" t="s">
        <v>17</v>
      </c>
      <c r="E11" s="3" t="s">
        <v>24</v>
      </c>
      <c r="F11" s="3" t="s">
        <v>25</v>
      </c>
      <c r="G11" s="17"/>
      <c r="H11" s="8"/>
      <c r="I11" s="8"/>
      <c r="J11" s="18"/>
      <c r="O11" s="18"/>
      <c r="P11" s="8"/>
      <c r="Q11" s="8"/>
      <c r="R11" s="18"/>
      <c r="S11" s="18"/>
    </row>
    <row r="12" spans="1:27" ht="15">
      <c r="A12" s="8"/>
      <c r="B12" s="35">
        <v>43161</v>
      </c>
      <c r="C12" s="35">
        <v>43525</v>
      </c>
      <c r="D12" s="9" t="s">
        <v>22</v>
      </c>
      <c r="E12" s="5">
        <f t="shared" ref="E12" si="2">DAYS360(B12,C12)+1</f>
        <v>360</v>
      </c>
      <c r="F12" s="39">
        <f>H9*E12</f>
        <v>11312832</v>
      </c>
      <c r="G12" s="17"/>
      <c r="H12" s="42"/>
      <c r="I12" s="8"/>
      <c r="J12" s="18"/>
      <c r="O12" s="18"/>
      <c r="P12" s="8"/>
      <c r="Q12" s="8"/>
      <c r="R12" s="18"/>
      <c r="S12" s="18"/>
    </row>
    <row r="13" spans="1:27" ht="15.75" customHeight="1">
      <c r="A13" s="8"/>
      <c r="B13" s="65" t="s">
        <v>26</v>
      </c>
      <c r="C13" s="66"/>
      <c r="D13" s="66"/>
      <c r="E13" s="66"/>
      <c r="F13" s="14">
        <f>SUM(F12:F12)</f>
        <v>11312832</v>
      </c>
      <c r="G13" s="19"/>
      <c r="H13" s="8"/>
      <c r="I13" s="8"/>
      <c r="J13" s="18"/>
      <c r="O13" s="18"/>
      <c r="P13" s="8"/>
      <c r="Q13" s="8"/>
    </row>
    <row r="14" spans="1:27" ht="15.75" customHeight="1">
      <c r="A14" s="8"/>
      <c r="B14" s="8"/>
      <c r="C14" s="8"/>
      <c r="D14" s="8"/>
      <c r="E14" s="8"/>
      <c r="F14" s="8"/>
      <c r="G14" s="8"/>
      <c r="H14" s="8"/>
      <c r="I14" s="8"/>
      <c r="J14" s="18"/>
      <c r="O14" s="18"/>
      <c r="P14" s="8"/>
      <c r="Q14" s="8"/>
    </row>
    <row r="15" spans="1:27" ht="15.75" customHeight="1">
      <c r="A15" s="8"/>
      <c r="B15" s="3" t="s">
        <v>15</v>
      </c>
      <c r="C15" s="3" t="s">
        <v>16</v>
      </c>
      <c r="D15" s="3" t="s">
        <v>27</v>
      </c>
      <c r="E15" s="3" t="s">
        <v>24</v>
      </c>
      <c r="F15" s="4" t="s">
        <v>28</v>
      </c>
      <c r="G15" s="40"/>
      <c r="H15" s="8"/>
      <c r="I15" s="18"/>
      <c r="J15" s="18"/>
      <c r="O15" s="8"/>
      <c r="P15" s="8"/>
    </row>
    <row r="16" spans="1:27" ht="15.75" customHeight="1">
      <c r="A16" s="8"/>
      <c r="B16" s="35">
        <v>43161</v>
      </c>
      <c r="C16" s="35">
        <v>43525</v>
      </c>
      <c r="D16" s="13">
        <f>G9</f>
        <v>942736</v>
      </c>
      <c r="E16" s="5">
        <f t="shared" ref="E16" si="3">DAYS360(B16,C16)+1</f>
        <v>360</v>
      </c>
      <c r="F16" s="6">
        <f>(D16*E16)/360</f>
        <v>942736</v>
      </c>
      <c r="G16" s="40"/>
      <c r="H16" s="8"/>
      <c r="I16" s="8"/>
      <c r="J16" s="8"/>
      <c r="K16" s="8"/>
      <c r="L16" s="8"/>
      <c r="M16" s="8"/>
      <c r="N16" s="8"/>
      <c r="O16" s="8"/>
      <c r="P16" s="8"/>
    </row>
    <row r="17" spans="1:16" ht="15.75" customHeight="1">
      <c r="A17" s="8"/>
      <c r="B17" s="63" t="s">
        <v>26</v>
      </c>
      <c r="C17" s="63"/>
      <c r="D17" s="63"/>
      <c r="E17" s="63"/>
      <c r="F17" s="7">
        <f>SUM(F16:F16)</f>
        <v>942736</v>
      </c>
      <c r="G17" s="40"/>
      <c r="H17" s="8"/>
      <c r="I17" s="8"/>
      <c r="J17" s="8"/>
      <c r="K17" s="8"/>
      <c r="L17" s="8"/>
      <c r="M17" s="8"/>
      <c r="N17" s="8"/>
      <c r="O17" s="8"/>
      <c r="P17" s="8"/>
    </row>
    <row r="18" spans="1:16" ht="15.75" customHeight="1">
      <c r="A18" s="8"/>
      <c r="B18" s="8"/>
      <c r="C18" s="8"/>
      <c r="D18" s="8"/>
      <c r="E18" s="8"/>
      <c r="F18" s="8"/>
      <c r="G18" s="8"/>
      <c r="H18" s="8"/>
      <c r="I18" s="8"/>
      <c r="J18" s="8"/>
      <c r="K18" s="8"/>
      <c r="L18" s="8"/>
    </row>
    <row r="19" spans="1:16" ht="15.75" customHeight="1">
      <c r="A19" s="8"/>
      <c r="B19" s="3" t="s">
        <v>15</v>
      </c>
      <c r="C19" s="3" t="s">
        <v>16</v>
      </c>
      <c r="D19" s="3" t="s">
        <v>27</v>
      </c>
      <c r="E19" s="3" t="s">
        <v>24</v>
      </c>
      <c r="F19" s="4" t="s">
        <v>29</v>
      </c>
      <c r="G19" s="8"/>
      <c r="H19" s="8"/>
      <c r="I19" s="8"/>
      <c r="J19" s="8"/>
      <c r="K19" s="8"/>
    </row>
    <row r="20" spans="1:16" ht="15.75" customHeight="1">
      <c r="A20" s="8"/>
      <c r="B20" s="35">
        <v>43161</v>
      </c>
      <c r="C20" s="35">
        <v>43525</v>
      </c>
      <c r="D20" s="11">
        <f>G9</f>
        <v>942736</v>
      </c>
      <c r="E20" s="5">
        <f t="shared" ref="E20" si="4">DAYS360(B20,C20)+1</f>
        <v>360</v>
      </c>
      <c r="F20" s="6">
        <f>(D20*E20)/360</f>
        <v>942736</v>
      </c>
      <c r="G20" s="8"/>
      <c r="H20" s="8"/>
      <c r="I20" s="8"/>
      <c r="J20" s="8"/>
      <c r="K20" s="8"/>
    </row>
    <row r="21" spans="1:16" ht="15.75" customHeight="1">
      <c r="A21" s="8"/>
      <c r="B21" s="63" t="s">
        <v>26</v>
      </c>
      <c r="C21" s="63"/>
      <c r="D21" s="63"/>
      <c r="E21" s="63"/>
      <c r="F21" s="7">
        <f>SUM(F20:F20)</f>
        <v>942736</v>
      </c>
      <c r="G21" s="8"/>
      <c r="H21" s="8"/>
      <c r="I21" s="8"/>
      <c r="J21" s="8"/>
      <c r="K21" s="8"/>
    </row>
    <row r="22" spans="1:16" ht="15.75" customHeight="1">
      <c r="A22" s="8"/>
      <c r="B22" s="8"/>
      <c r="C22" s="8"/>
      <c r="D22" s="8"/>
      <c r="E22" s="8"/>
      <c r="F22" s="8"/>
      <c r="G22" s="8"/>
      <c r="H22" s="8"/>
      <c r="I22" s="8"/>
      <c r="J22" s="8"/>
      <c r="K22" s="8"/>
      <c r="L22" s="8"/>
      <c r="M22" s="8"/>
      <c r="N22" s="8"/>
    </row>
    <row r="23" spans="1:16" ht="15.75" customHeight="1">
      <c r="A23" s="8"/>
      <c r="B23" s="3" t="s">
        <v>15</v>
      </c>
      <c r="C23" s="3" t="s">
        <v>16</v>
      </c>
      <c r="D23" s="3" t="s">
        <v>29</v>
      </c>
      <c r="E23" s="3" t="s">
        <v>24</v>
      </c>
      <c r="F23" s="4" t="s">
        <v>30</v>
      </c>
      <c r="G23" s="8"/>
      <c r="H23" s="8"/>
      <c r="I23" s="8"/>
      <c r="J23" s="8"/>
      <c r="K23" s="8"/>
      <c r="L23" s="8"/>
      <c r="M23" s="8"/>
    </row>
    <row r="24" spans="1:16" ht="15.75" customHeight="1">
      <c r="A24" s="8"/>
      <c r="B24" s="35">
        <v>43161</v>
      </c>
      <c r="C24" s="35">
        <v>43525</v>
      </c>
      <c r="D24" s="22">
        <f>F20</f>
        <v>942736</v>
      </c>
      <c r="E24" s="5">
        <f t="shared" ref="E24" si="5">DAYS360(B24,C24)+1</f>
        <v>360</v>
      </c>
      <c r="F24" s="21">
        <f t="shared" ref="F24" si="6">(D24*E24*0.12)/360</f>
        <v>113128.31999999999</v>
      </c>
      <c r="G24" s="8"/>
      <c r="H24" s="8"/>
      <c r="I24" s="8"/>
      <c r="J24" s="8"/>
      <c r="K24" s="8"/>
      <c r="L24" s="8"/>
      <c r="M24" s="8"/>
    </row>
    <row r="25" spans="1:16">
      <c r="A25" s="8"/>
      <c r="B25" s="63" t="s">
        <v>26</v>
      </c>
      <c r="C25" s="63"/>
      <c r="D25" s="63"/>
      <c r="E25" s="63"/>
      <c r="F25" s="7">
        <f>SUM(F24:F24)</f>
        <v>113128.31999999999</v>
      </c>
      <c r="G25" s="8"/>
      <c r="H25" s="8"/>
      <c r="I25" s="8"/>
      <c r="J25" s="8"/>
      <c r="K25" s="8"/>
      <c r="L25" s="8"/>
      <c r="M25" s="8"/>
    </row>
    <row r="26" spans="1:16">
      <c r="A26" s="8"/>
      <c r="B26" s="8"/>
      <c r="C26" s="8"/>
      <c r="D26" s="8"/>
      <c r="E26" s="8"/>
      <c r="F26" s="8"/>
      <c r="G26" s="8"/>
      <c r="H26" s="8"/>
      <c r="I26" s="8"/>
      <c r="J26" s="8"/>
      <c r="K26" s="8"/>
      <c r="L26" s="8"/>
      <c r="M26" s="8"/>
      <c r="N26" s="8"/>
    </row>
    <row r="27" spans="1:16" ht="15" customHeight="1">
      <c r="A27" s="8"/>
      <c r="B27" s="3" t="s">
        <v>15</v>
      </c>
      <c r="C27" s="3" t="s">
        <v>16</v>
      </c>
      <c r="D27" s="3" t="s">
        <v>31</v>
      </c>
      <c r="E27" s="3" t="s">
        <v>24</v>
      </c>
      <c r="F27" s="4" t="s">
        <v>32</v>
      </c>
      <c r="G27" s="3" t="s">
        <v>15</v>
      </c>
      <c r="H27" s="3" t="s">
        <v>16</v>
      </c>
      <c r="I27" s="3" t="s">
        <v>21</v>
      </c>
      <c r="J27" s="3" t="s">
        <v>24</v>
      </c>
      <c r="K27" s="4" t="s">
        <v>33</v>
      </c>
      <c r="L27" s="8"/>
      <c r="M27" s="8"/>
    </row>
    <row r="28" spans="1:16" ht="13.15" customHeight="1">
      <c r="A28" s="8"/>
      <c r="B28" s="35">
        <v>43161</v>
      </c>
      <c r="C28" s="35">
        <v>43525</v>
      </c>
      <c r="D28" s="11">
        <v>3107100</v>
      </c>
      <c r="E28" s="5">
        <f>DAYS360(B28,C28)+1</f>
        <v>360</v>
      </c>
      <c r="F28" s="23">
        <f>(D28*E28)/720</f>
        <v>1553550</v>
      </c>
      <c r="G28" s="35">
        <v>43161</v>
      </c>
      <c r="H28" s="35">
        <v>43525</v>
      </c>
      <c r="I28" s="11">
        <f>D16</f>
        <v>942736</v>
      </c>
      <c r="J28" s="5">
        <f>DAYS360(G28,H28)+1</f>
        <v>360</v>
      </c>
      <c r="K28" s="23">
        <f>(I28*J28)/720</f>
        <v>471368</v>
      </c>
      <c r="L28" s="8"/>
    </row>
    <row r="29" spans="1:16">
      <c r="A29" s="8"/>
      <c r="B29" s="63" t="s">
        <v>26</v>
      </c>
      <c r="C29" s="63"/>
      <c r="D29" s="63"/>
      <c r="E29" s="63"/>
      <c r="F29" s="70">
        <f>K28</f>
        <v>471368</v>
      </c>
      <c r="G29" s="71"/>
      <c r="H29" s="71"/>
      <c r="I29" s="71"/>
      <c r="J29" s="71"/>
      <c r="K29" s="71"/>
      <c r="L29" s="8"/>
      <c r="M29" s="8"/>
    </row>
    <row r="30" spans="1:16">
      <c r="A30" s="8"/>
      <c r="B30" s="8"/>
      <c r="C30" s="8"/>
      <c r="D30" s="8"/>
      <c r="E30" s="8"/>
      <c r="F30" s="8"/>
      <c r="G30" s="8"/>
      <c r="H30" s="8"/>
      <c r="I30" s="8"/>
      <c r="J30" s="8"/>
      <c r="K30" s="8"/>
      <c r="L30" s="8"/>
      <c r="M30" s="8"/>
    </row>
    <row r="31" spans="1:16">
      <c r="A31" s="8"/>
      <c r="B31" s="53" t="s">
        <v>34</v>
      </c>
      <c r="C31" s="54"/>
      <c r="D31" s="54"/>
      <c r="E31" s="54"/>
      <c r="F31" s="55"/>
      <c r="G31" s="8"/>
      <c r="H31" s="8"/>
    </row>
    <row r="32" spans="1:16">
      <c r="A32" s="8"/>
      <c r="B32" s="24" t="s">
        <v>15</v>
      </c>
      <c r="C32" s="56" t="s">
        <v>35</v>
      </c>
      <c r="D32" s="56"/>
      <c r="E32" s="56" t="s">
        <v>36</v>
      </c>
      <c r="F32" s="56"/>
      <c r="G32" s="8"/>
      <c r="H32" s="8"/>
    </row>
    <row r="33" spans="1:14">
      <c r="A33" s="8"/>
      <c r="B33" s="25">
        <v>43525</v>
      </c>
      <c r="C33" s="57">
        <v>43790</v>
      </c>
      <c r="D33" s="57"/>
      <c r="E33" s="58">
        <v>2473523</v>
      </c>
      <c r="F33" s="58"/>
      <c r="G33" s="8"/>
      <c r="H33" s="8"/>
    </row>
    <row r="34" spans="1:14">
      <c r="A34" s="8"/>
      <c r="B34" s="15"/>
      <c r="C34" s="15"/>
      <c r="D34" s="15"/>
      <c r="E34" s="15"/>
      <c r="F34" s="16"/>
      <c r="G34" s="8"/>
      <c r="H34" s="8"/>
    </row>
    <row r="35" spans="1:14">
      <c r="A35" s="8"/>
      <c r="B35" s="53" t="s">
        <v>37</v>
      </c>
      <c r="C35" s="54"/>
      <c r="D35" s="54"/>
      <c r="E35" s="54"/>
      <c r="F35" s="54"/>
      <c r="G35" s="54"/>
      <c r="H35" s="54"/>
      <c r="I35" s="55"/>
    </row>
    <row r="36" spans="1:14">
      <c r="A36" s="8"/>
      <c r="B36" s="46"/>
      <c r="C36" s="47"/>
      <c r="D36" s="48"/>
      <c r="E36" s="26" t="s">
        <v>38</v>
      </c>
      <c r="F36" s="26" t="s">
        <v>39</v>
      </c>
      <c r="G36" s="26" t="s">
        <v>40</v>
      </c>
      <c r="H36" s="72" t="s">
        <v>41</v>
      </c>
      <c r="I36" s="73"/>
    </row>
    <row r="37" spans="1:14">
      <c r="A37" s="8"/>
      <c r="B37" s="46" t="s">
        <v>42</v>
      </c>
      <c r="C37" s="47"/>
      <c r="D37" s="48"/>
      <c r="E37" s="28">
        <v>2019</v>
      </c>
      <c r="F37" s="28">
        <v>3</v>
      </c>
      <c r="G37" s="27">
        <v>1</v>
      </c>
      <c r="H37" s="29" t="s">
        <v>43</v>
      </c>
      <c r="I37" s="29" t="s">
        <v>44</v>
      </c>
      <c r="N37" s="36"/>
    </row>
    <row r="38" spans="1:14">
      <c r="A38" s="8"/>
      <c r="B38" s="46" t="s">
        <v>45</v>
      </c>
      <c r="C38" s="47"/>
      <c r="D38" s="48"/>
      <c r="E38" s="30">
        <v>2018</v>
      </c>
      <c r="F38" s="30">
        <v>3</v>
      </c>
      <c r="G38" s="31">
        <v>2</v>
      </c>
      <c r="H38" s="32">
        <v>360</v>
      </c>
      <c r="I38" s="28">
        <f>H38/360</f>
        <v>1</v>
      </c>
    </row>
    <row r="39" spans="1:14">
      <c r="A39" s="8"/>
      <c r="B39" s="46" t="s">
        <v>46</v>
      </c>
      <c r="C39" s="47"/>
      <c r="D39" s="48"/>
      <c r="E39" s="67">
        <f>F9</f>
        <v>4049836</v>
      </c>
      <c r="F39" s="68"/>
      <c r="G39" s="68"/>
      <c r="H39" s="68"/>
      <c r="I39" s="69"/>
    </row>
    <row r="40" spans="1:14">
      <c r="A40" s="8"/>
      <c r="B40" s="46" t="s">
        <v>47</v>
      </c>
      <c r="C40" s="47"/>
      <c r="D40" s="48"/>
      <c r="E40" s="43">
        <f>E39/30</f>
        <v>134994.53333333333</v>
      </c>
      <c r="F40" s="44"/>
      <c r="G40" s="44"/>
      <c r="H40" s="44"/>
      <c r="I40" s="45"/>
    </row>
    <row r="41" spans="1:14">
      <c r="A41" s="8"/>
      <c r="B41" s="46" t="s">
        <v>48</v>
      </c>
      <c r="C41" s="47"/>
      <c r="D41" s="48"/>
      <c r="E41" s="43">
        <f>E40*30</f>
        <v>4049836</v>
      </c>
      <c r="F41" s="44"/>
      <c r="G41" s="44"/>
      <c r="H41" s="44"/>
      <c r="I41" s="45"/>
    </row>
    <row r="42" spans="1:14">
      <c r="A42" s="8"/>
      <c r="B42" s="46" t="s">
        <v>49</v>
      </c>
      <c r="C42" s="47"/>
      <c r="D42" s="48"/>
      <c r="E42" s="33">
        <v>0</v>
      </c>
      <c r="F42" s="43">
        <v>0</v>
      </c>
      <c r="G42" s="44"/>
      <c r="H42" s="44"/>
      <c r="I42" s="45"/>
    </row>
    <row r="43" spans="1:14">
      <c r="A43" s="8"/>
      <c r="B43" s="46" t="s">
        <v>50</v>
      </c>
      <c r="C43" s="47"/>
      <c r="D43" s="48"/>
      <c r="E43" s="34"/>
      <c r="F43" s="49">
        <f>F42+E41</f>
        <v>4049836</v>
      </c>
      <c r="G43" s="50"/>
      <c r="H43" s="50"/>
      <c r="I43" s="51"/>
    </row>
    <row r="44" spans="1:14">
      <c r="A44" s="8"/>
      <c r="B44" s="15"/>
      <c r="C44" s="15"/>
      <c r="D44" s="15"/>
      <c r="E44" s="15"/>
      <c r="F44" s="16"/>
      <c r="G44" s="8"/>
      <c r="H44" s="8"/>
    </row>
    <row r="45" spans="1:14">
      <c r="A45" s="8"/>
      <c r="B45" s="60" t="s">
        <v>51</v>
      </c>
      <c r="C45" s="61"/>
      <c r="D45" s="61"/>
      <c r="E45" s="62"/>
      <c r="F45" s="20">
        <f>F13+F17+F21+F25+F29+E33+F43</f>
        <v>20306159.32</v>
      </c>
      <c r="G45" s="8"/>
      <c r="H45" s="8"/>
    </row>
    <row r="46" spans="1:14">
      <c r="A46" s="8"/>
      <c r="G46" s="8"/>
      <c r="H46" s="8"/>
    </row>
  </sheetData>
  <mergeCells count="31">
    <mergeCell ref="B39:D39"/>
    <mergeCell ref="B45:E45"/>
    <mergeCell ref="B29:E29"/>
    <mergeCell ref="B25:E25"/>
    <mergeCell ref="B7:H7"/>
    <mergeCell ref="B17:E17"/>
    <mergeCell ref="B13:E13"/>
    <mergeCell ref="B21:E21"/>
    <mergeCell ref="E39:I39"/>
    <mergeCell ref="B40:D40"/>
    <mergeCell ref="E40:I40"/>
    <mergeCell ref="B41:D41"/>
    <mergeCell ref="F29:K29"/>
    <mergeCell ref="B35:I35"/>
    <mergeCell ref="B36:D36"/>
    <mergeCell ref="H36:I36"/>
    <mergeCell ref="B37:D37"/>
    <mergeCell ref="B38:D38"/>
    <mergeCell ref="J2:O7"/>
    <mergeCell ref="B31:F31"/>
    <mergeCell ref="C32:D32"/>
    <mergeCell ref="C33:D33"/>
    <mergeCell ref="E32:F32"/>
    <mergeCell ref="E33:F33"/>
    <mergeCell ref="C5:G5"/>
    <mergeCell ref="J9:O10"/>
    <mergeCell ref="E41:I41"/>
    <mergeCell ref="B43:D43"/>
    <mergeCell ref="F43:I43"/>
    <mergeCell ref="F42:I42"/>
    <mergeCell ref="B42:D42"/>
  </mergeCells>
  <phoneticPr fontId="6"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Rama Judicial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Juan Sebastian Suarez Ossa</dc:creator>
  <cp:keywords/>
  <dc:description/>
  <cp:lastModifiedBy/>
  <cp:revision/>
  <dcterms:created xsi:type="dcterms:W3CDTF">2023-05-23T18:21:31Z</dcterms:created>
  <dcterms:modified xsi:type="dcterms:W3CDTF">2025-05-22T21:01:30Z</dcterms:modified>
  <cp:category/>
  <cp:contentStatus/>
</cp:coreProperties>
</file>