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67" documentId="13_ncr:1_{CF731000-4967-444D-92AE-2A86A119D08A}" xr6:coauthVersionLast="47" xr6:coauthVersionMax="47" xr10:uidLastSave="{E116F986-2DF3-4DD8-AC68-8B4A0326CEB8}"/>
  <bookViews>
    <workbookView xWindow="-120" yWindow="-120" windowWidth="24240" windowHeight="13020" xr2:uid="{69AAD36E-CAFA-43EB-832F-400E58192986}"/>
  </bookViews>
  <sheets>
    <sheet name="LIQ. PRETENSIONES DEMANDA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2" l="1"/>
  <c r="G33" i="12"/>
  <c r="G42" i="12"/>
  <c r="G51" i="12"/>
  <c r="G58" i="12"/>
  <c r="F54" i="12"/>
  <c r="G54" i="12" s="1"/>
  <c r="F55" i="12"/>
  <c r="F45" i="12"/>
  <c r="F46" i="12"/>
  <c r="F47" i="12"/>
  <c r="F36" i="12"/>
  <c r="F37" i="12"/>
  <c r="F38" i="12"/>
  <c r="F27" i="12"/>
  <c r="F28" i="12"/>
  <c r="F29" i="12"/>
  <c r="F17" i="12"/>
  <c r="F18" i="12"/>
  <c r="F19" i="12"/>
  <c r="H10" i="12"/>
  <c r="I10" i="12" s="1"/>
  <c r="H11" i="12"/>
  <c r="I11" i="12" s="1"/>
  <c r="H12" i="12"/>
  <c r="I12" i="12" s="1"/>
  <c r="H13" i="12"/>
  <c r="I13" i="12" s="1"/>
  <c r="H14" i="12"/>
  <c r="I14" i="12" s="1"/>
  <c r="G19" i="12" l="1"/>
  <c r="E29" i="12" s="1"/>
  <c r="E55" i="12"/>
  <c r="G55" i="12" s="1"/>
  <c r="G18" i="12"/>
  <c r="E28" i="12" s="1"/>
  <c r="G28" i="12" s="1"/>
  <c r="G29" i="12"/>
  <c r="E38" i="12"/>
  <c r="G38" i="12" s="1"/>
  <c r="E47" i="12" s="1"/>
  <c r="G47" i="12" s="1"/>
  <c r="F48" i="12"/>
  <c r="F49" i="12"/>
  <c r="F57" i="12"/>
  <c r="F56" i="12"/>
  <c r="F50" i="12"/>
  <c r="E37" i="12" l="1"/>
  <c r="G37" i="12" s="1"/>
  <c r="E46" i="12" s="1"/>
  <c r="G46" i="12" s="1"/>
  <c r="F32" i="12"/>
  <c r="F31" i="12"/>
  <c r="F30" i="12"/>
  <c r="F41" i="12" l="1"/>
  <c r="F40" i="12"/>
  <c r="F39" i="12"/>
  <c r="F21" i="12"/>
  <c r="G21" i="12" s="1"/>
  <c r="G57" i="12"/>
  <c r="E31" i="12" l="1"/>
  <c r="E40" i="12"/>
  <c r="G40" i="12" s="1"/>
  <c r="G31" i="12"/>
  <c r="F22" i="12"/>
  <c r="G22" i="12" s="1"/>
  <c r="F20" i="12"/>
  <c r="G20" i="12" s="1"/>
  <c r="E56" i="12" s="1"/>
  <c r="G56" i="12" s="1"/>
  <c r="H9" i="12"/>
  <c r="I9" i="12" s="1"/>
  <c r="E49" i="12" l="1"/>
  <c r="G49" i="12" s="1"/>
  <c r="E30" i="12"/>
  <c r="G30" i="12" s="1"/>
  <c r="E39" i="12"/>
  <c r="G39" i="12" s="1"/>
  <c r="E48" i="12" s="1"/>
  <c r="E32" i="12"/>
  <c r="G32" i="12" s="1"/>
  <c r="E41" i="12"/>
  <c r="G41" i="12" s="1"/>
  <c r="G17" i="12"/>
  <c r="E50" i="12" l="1"/>
  <c r="G50" i="12" s="1"/>
  <c r="E27" i="12"/>
  <c r="G27" i="12" s="1"/>
  <c r="E36" i="12"/>
  <c r="G36" i="12" s="1"/>
  <c r="G48" i="12"/>
  <c r="E45" i="12" l="1"/>
  <c r="G45" i="12" s="1"/>
  <c r="F61" i="12" s="1"/>
</calcChain>
</file>

<file path=xl/sharedStrings.xml><?xml version="1.0" encoding="utf-8"?>
<sst xmlns="http://schemas.openxmlformats.org/spreadsheetml/2006/main" count="55" uniqueCount="22">
  <si>
    <t>DESDE</t>
  </si>
  <si>
    <t>HASTA</t>
  </si>
  <si>
    <t>CARGO</t>
  </si>
  <si>
    <t>SALARIOS DEVENGADOS</t>
  </si>
  <si>
    <t>SALARIOS PRETENDIDOS (ESCALAFON DEL FNA)</t>
  </si>
  <si>
    <t>DIFERENCIA</t>
  </si>
  <si>
    <t>DIFERENCIA VLR DIA</t>
  </si>
  <si>
    <t>DÍAS</t>
  </si>
  <si>
    <t>TOTAL DIFERENCIA SALARIOS</t>
  </si>
  <si>
    <t>TOTAL ADEUDADO</t>
  </si>
  <si>
    <t>DIF. SALARIO</t>
  </si>
  <si>
    <t>PRIMA</t>
  </si>
  <si>
    <t>CESANTÍAS</t>
  </si>
  <si>
    <t>INTERESES</t>
  </si>
  <si>
    <t xml:space="preserve"> VACACIONES </t>
  </si>
  <si>
    <t>Total Liquidación:</t>
  </si>
  <si>
    <t>AUXILIAR ADMT. 4</t>
  </si>
  <si>
    <t>LIQUIDACIÓN DE LAS PRETENSIONES DE LA DEMANDA</t>
  </si>
  <si>
    <r>
      <rPr>
        <b/>
        <sz val="9"/>
        <color theme="1"/>
        <rFont val="Arial"/>
        <family val="2"/>
      </rPr>
      <t>Nota 3:</t>
    </r>
    <r>
      <rPr>
        <sz val="9"/>
        <color theme="1"/>
        <rFont val="Arial"/>
        <family val="2"/>
      </rPr>
      <t xml:space="preserve"> Las Pólizas amparan el pago de salarios, prestaciones sociales e indemnizaciones, cuyas vigencias son del 30/04/2008 al 30/04/2009 (Póliza No. 24 GU023509), del 25/07/2014 al 25/09/2014 (Póliza 17 GU032676), del 17/06/2016 al 17/12/2016 (Póliza No. 03 GU066585) y del 16/08/2017 al 16/02/2018 (Póliza No. 03 GU071538) (sin tener en cuenta el término trienal de prescripción)
Por tanto, se liquida teniendo en cuenta la vigencia y amparos
</t>
    </r>
  </si>
  <si>
    <r>
      <rPr>
        <b/>
        <sz val="9"/>
        <color theme="1"/>
        <rFont val="Arial"/>
        <family val="2"/>
      </rPr>
      <t xml:space="preserve">Nota 1: </t>
    </r>
    <r>
      <rPr>
        <sz val="9"/>
        <color theme="1"/>
        <rFont val="Arial"/>
        <family val="2"/>
      </rPr>
      <t xml:space="preserve">La demandante indica que su cargo es equivale a ASESOR COMERCIAL, sin embargo, en el escalafon no se encuentra dicho cargo, por tanto se procede a liquidar con el cargo de AUXILIAR ADMINISTRATIVO  GRADO 4, el cual es el de menor salario. </t>
    </r>
  </si>
  <si>
    <t>DIFERENCIAS SALARIALES</t>
  </si>
  <si>
    <r>
      <rPr>
        <b/>
        <sz val="9"/>
        <color theme="1"/>
        <rFont val="Arial"/>
        <family val="2"/>
      </rPr>
      <t>Nota 2:</t>
    </r>
    <r>
      <rPr>
        <sz val="9"/>
        <color theme="1"/>
        <rFont val="Arial"/>
        <family val="2"/>
      </rPr>
      <t xml:space="preserve"> La demandante solicita la reliquidación de salario, prestaciones sociales y vacaciones desde el 05/04/2005 al 14/09/2022
También solicita el pago de conceptos extralegales y convencionales lo cuales no se liquidan.
No se liquida la indemnización del artículo 65 del CST, comoquiera que la ultima relación laboral alegada no fue con los afianzados y la misma se causa a la terminación del contrato de trabajo
No se tiene certeza de los salarios devengados por la actora, por tanto, se liquida con base al SMLMV.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</si>
</sst>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/>
    <xf numFmtId="3" fontId="4" fillId="0" borderId="1" xfId="0" applyNumberFormat="1" applyFont="1" applyBorder="1"/>
    <xf numFmtId="0" fontId="7" fillId="0" borderId="0" xfId="0" applyFont="1"/>
    <xf numFmtId="164" fontId="4" fillId="0" borderId="1" xfId="1" applyNumberFormat="1" applyFont="1" applyBorder="1"/>
    <xf numFmtId="169" fontId="4" fillId="0" borderId="0" xfId="0" applyNumberFormat="1" applyFont="1"/>
    <xf numFmtId="0" fontId="7" fillId="0" borderId="1" xfId="0" applyFont="1" applyBorder="1" applyAlignment="1">
      <alignment horizontal="center"/>
    </xf>
    <xf numFmtId="164" fontId="7" fillId="3" borderId="1" xfId="6" applyNumberFormat="1" applyFont="1" applyFill="1" applyBorder="1" applyAlignment="1">
      <alignment horizontal="center" vertical="center"/>
    </xf>
    <xf numFmtId="164" fontId="7" fillId="0" borderId="0" xfId="6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164" fontId="4" fillId="0" borderId="1" xfId="1" applyNumberFormat="1" applyFont="1" applyFill="1" applyBorder="1"/>
    <xf numFmtId="164" fontId="7" fillId="3" borderId="1" xfId="1" applyNumberFormat="1" applyFont="1" applyFill="1" applyBorder="1"/>
    <xf numFmtId="164" fontId="4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/>
    <xf numFmtId="14" fontId="4" fillId="0" borderId="2" xfId="0" applyNumberFormat="1" applyFont="1" applyBorder="1"/>
    <xf numFmtId="14" fontId="4" fillId="0" borderId="3" xfId="0" applyNumberFormat="1" applyFont="1" applyBorder="1"/>
    <xf numFmtId="3" fontId="4" fillId="0" borderId="3" xfId="0" applyNumberFormat="1" applyFont="1" applyBorder="1"/>
    <xf numFmtId="164" fontId="10" fillId="4" borderId="1" xfId="0" applyNumberFormat="1" applyFont="1" applyFill="1" applyBorder="1"/>
    <xf numFmtId="0" fontId="7" fillId="0" borderId="4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8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FFF4BEC4-3F5B-40BE-AC92-6362DAEDDD14}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2F89C845-0DCC-444B-8884-C9A0330B6C73}"/>
    <cellStyle name="Normal" xfId="0" builtinId="0"/>
    <cellStyle name="Normal 2" xfId="2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739854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A3:N64"/>
  <sheetViews>
    <sheetView tabSelected="1" topLeftCell="A4" zoomScale="90" zoomScaleNormal="90" workbookViewId="0">
      <selection activeCell="N14" sqref="N14"/>
    </sheetView>
  </sheetViews>
  <sheetFormatPr baseColWidth="10" defaultColWidth="11.42578125" defaultRowHeight="15" x14ac:dyDescent="0.25"/>
  <cols>
    <col min="1" max="1" width="4.5703125" customWidth="1"/>
    <col min="2" max="2" width="8.85546875" customWidth="1"/>
    <col min="3" max="3" width="15.42578125" style="1" customWidth="1"/>
    <col min="4" max="4" width="16" style="1" customWidth="1"/>
    <col min="5" max="5" width="17.5703125" style="1" customWidth="1"/>
    <col min="6" max="6" width="16.7109375" style="1" customWidth="1"/>
    <col min="7" max="7" width="23" style="1" customWidth="1"/>
    <col min="8" max="8" width="18.140625" style="1" customWidth="1"/>
    <col min="9" max="9" width="18.85546875" customWidth="1"/>
    <col min="10" max="10" width="17.5703125" customWidth="1"/>
    <col min="11" max="11" width="13.5703125" customWidth="1"/>
    <col min="12" max="12" width="21.28515625" customWidth="1"/>
    <col min="13" max="13" width="23" bestFit="1" customWidth="1"/>
    <col min="14" max="14" width="15.7109375" customWidth="1"/>
    <col min="15" max="15" width="20.28515625" bestFit="1" customWidth="1"/>
  </cols>
  <sheetData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4" s="1" customFormat="1" ht="15" customHeight="1" x14ac:dyDescent="0.2">
      <c r="A5" s="2"/>
      <c r="B5" s="2"/>
      <c r="C5" s="35" t="s">
        <v>17</v>
      </c>
      <c r="D5" s="35"/>
      <c r="E5" s="35"/>
      <c r="F5" s="35"/>
      <c r="G5" s="35"/>
      <c r="H5" s="35"/>
      <c r="I5" s="2"/>
      <c r="J5" s="2"/>
      <c r="K5" s="2"/>
      <c r="L5" s="2"/>
      <c r="M5" s="2"/>
      <c r="N5" s="3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ht="15" customHeight="1" x14ac:dyDescent="0.25">
      <c r="A7" s="2"/>
      <c r="B7" s="2"/>
      <c r="C7" s="43" t="s">
        <v>20</v>
      </c>
      <c r="D7" s="43"/>
      <c r="E7" s="43"/>
      <c r="F7" s="43"/>
      <c r="G7" s="43"/>
      <c r="H7" s="43"/>
      <c r="I7" s="43"/>
      <c r="J7" s="2"/>
      <c r="K7" s="44" t="s">
        <v>19</v>
      </c>
      <c r="L7" s="44"/>
      <c r="M7" s="44"/>
      <c r="N7" s="3"/>
    </row>
    <row r="8" spans="1:14" ht="31.5" customHeight="1" x14ac:dyDescent="0.25">
      <c r="A8" s="2"/>
      <c r="B8" s="2"/>
      <c r="C8" s="7" t="s">
        <v>0</v>
      </c>
      <c r="D8" s="7" t="s">
        <v>1</v>
      </c>
      <c r="E8" s="7" t="s">
        <v>2</v>
      </c>
      <c r="F8" s="7" t="s">
        <v>3</v>
      </c>
      <c r="G8" s="7" t="s">
        <v>4</v>
      </c>
      <c r="H8" s="7" t="s">
        <v>5</v>
      </c>
      <c r="I8" s="7" t="s">
        <v>6</v>
      </c>
      <c r="J8" s="2"/>
      <c r="K8" s="44"/>
      <c r="L8" s="44"/>
      <c r="M8" s="44"/>
      <c r="N8" s="3"/>
    </row>
    <row r="9" spans="1:14" x14ac:dyDescent="0.25">
      <c r="A9" s="2"/>
      <c r="B9" s="2"/>
      <c r="C9" s="8">
        <v>39568</v>
      </c>
      <c r="D9" s="8">
        <v>39813</v>
      </c>
      <c r="E9" s="9" t="s">
        <v>16</v>
      </c>
      <c r="F9" s="10">
        <v>461500</v>
      </c>
      <c r="G9" s="11">
        <v>743739</v>
      </c>
      <c r="H9" s="10">
        <f t="shared" ref="H9" si="0">G9-F9</f>
        <v>282239</v>
      </c>
      <c r="I9" s="10">
        <f>H9/30</f>
        <v>9407.9666666666672</v>
      </c>
      <c r="J9" s="2"/>
      <c r="K9" s="44"/>
      <c r="L9" s="44"/>
      <c r="M9" s="44"/>
      <c r="N9" s="3"/>
    </row>
    <row r="10" spans="1:14" x14ac:dyDescent="0.25">
      <c r="A10" s="2"/>
      <c r="B10" s="2"/>
      <c r="C10" s="8">
        <v>39814</v>
      </c>
      <c r="D10" s="8">
        <v>39933</v>
      </c>
      <c r="E10" s="9" t="s">
        <v>16</v>
      </c>
      <c r="F10" s="10">
        <v>496900</v>
      </c>
      <c r="G10" s="11">
        <v>743739</v>
      </c>
      <c r="H10" s="10">
        <f t="shared" ref="H10:H14" si="1">G10-F10</f>
        <v>246839</v>
      </c>
      <c r="I10" s="10">
        <f t="shared" ref="I10:I14" si="2">H10/30</f>
        <v>8227.9666666666672</v>
      </c>
      <c r="J10" s="2"/>
      <c r="K10" s="44"/>
      <c r="L10" s="44"/>
      <c r="M10" s="44"/>
      <c r="N10" s="3"/>
    </row>
    <row r="11" spans="1:14" x14ac:dyDescent="0.25">
      <c r="A11" s="2"/>
      <c r="B11" s="2"/>
      <c r="C11" s="8">
        <v>41845</v>
      </c>
      <c r="D11" s="8">
        <v>41907</v>
      </c>
      <c r="E11" s="9" t="s">
        <v>16</v>
      </c>
      <c r="F11" s="10">
        <v>616000</v>
      </c>
      <c r="G11" s="11">
        <v>895783</v>
      </c>
      <c r="H11" s="10">
        <f t="shared" si="1"/>
        <v>279783</v>
      </c>
      <c r="I11" s="10">
        <f t="shared" si="2"/>
        <v>9326.1</v>
      </c>
      <c r="J11" s="2"/>
      <c r="K11" s="44"/>
      <c r="L11" s="44"/>
      <c r="M11" s="44"/>
      <c r="N11" s="3"/>
    </row>
    <row r="12" spans="1:14" x14ac:dyDescent="0.25">
      <c r="A12" s="2"/>
      <c r="B12" s="2"/>
      <c r="C12" s="8">
        <v>42538</v>
      </c>
      <c r="D12" s="8">
        <v>42721</v>
      </c>
      <c r="E12" s="9" t="s">
        <v>16</v>
      </c>
      <c r="F12" s="10">
        <v>689455</v>
      </c>
      <c r="G12" s="11">
        <v>936272</v>
      </c>
      <c r="H12" s="10">
        <f t="shared" si="1"/>
        <v>246817</v>
      </c>
      <c r="I12" s="10">
        <f t="shared" si="2"/>
        <v>8227.2333333333336</v>
      </c>
      <c r="J12" s="2"/>
      <c r="K12" s="3"/>
      <c r="L12" s="3"/>
      <c r="M12" s="3"/>
      <c r="N12" s="3"/>
    </row>
    <row r="13" spans="1:14" x14ac:dyDescent="0.25">
      <c r="A13" s="2"/>
      <c r="B13" s="2"/>
      <c r="C13" s="8">
        <v>42963</v>
      </c>
      <c r="D13" s="8">
        <v>43100</v>
      </c>
      <c r="E13" s="9" t="s">
        <v>16</v>
      </c>
      <c r="F13" s="10">
        <v>737717</v>
      </c>
      <c r="G13" s="11">
        <v>983086</v>
      </c>
      <c r="H13" s="10">
        <f t="shared" si="1"/>
        <v>245369</v>
      </c>
      <c r="I13" s="10">
        <f t="shared" si="2"/>
        <v>8178.9666666666662</v>
      </c>
      <c r="J13" s="2"/>
      <c r="K13" s="3"/>
      <c r="L13" s="3"/>
      <c r="M13" s="3"/>
      <c r="N13" s="3"/>
    </row>
    <row r="14" spans="1:14" ht="16.5" customHeight="1" x14ac:dyDescent="0.25">
      <c r="A14" s="2"/>
      <c r="B14" s="2"/>
      <c r="C14" s="8">
        <v>43101</v>
      </c>
      <c r="D14" s="8">
        <v>43147</v>
      </c>
      <c r="E14" s="9" t="s">
        <v>16</v>
      </c>
      <c r="F14" s="10">
        <v>781242</v>
      </c>
      <c r="G14" s="11">
        <v>983086</v>
      </c>
      <c r="H14" s="10">
        <f t="shared" si="1"/>
        <v>201844</v>
      </c>
      <c r="I14" s="10">
        <f t="shared" si="2"/>
        <v>6728.1333333333332</v>
      </c>
      <c r="J14" s="2"/>
      <c r="K14" s="44" t="s">
        <v>21</v>
      </c>
      <c r="L14" s="44"/>
      <c r="M14" s="44"/>
      <c r="N14" s="3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44"/>
      <c r="L15" s="44"/>
      <c r="M15" s="44"/>
      <c r="N15" s="3"/>
    </row>
    <row r="16" spans="1:14" ht="24" x14ac:dyDescent="0.25">
      <c r="A16" s="2"/>
      <c r="B16" s="2"/>
      <c r="C16" s="4" t="s">
        <v>0</v>
      </c>
      <c r="D16" s="4" t="s">
        <v>1</v>
      </c>
      <c r="E16" s="4" t="s">
        <v>2</v>
      </c>
      <c r="F16" s="4" t="s">
        <v>7</v>
      </c>
      <c r="G16" s="7" t="s">
        <v>8</v>
      </c>
      <c r="H16" s="12"/>
      <c r="I16" s="2"/>
      <c r="J16" s="2"/>
      <c r="K16" s="44"/>
      <c r="L16" s="44"/>
      <c r="M16" s="44"/>
      <c r="N16" s="3"/>
    </row>
    <row r="17" spans="1:14" x14ac:dyDescent="0.25">
      <c r="A17" s="2"/>
      <c r="B17" s="2"/>
      <c r="C17" s="8">
        <v>39568</v>
      </c>
      <c r="D17" s="8">
        <v>39813</v>
      </c>
      <c r="E17" s="9" t="s">
        <v>16</v>
      </c>
      <c r="F17" s="13">
        <f t="shared" ref="F17:F19" si="3">DAYS360(C17,D17)+1</f>
        <v>241</v>
      </c>
      <c r="G17" s="10">
        <f>I9*F17</f>
        <v>2267319.9666666668</v>
      </c>
      <c r="H17" s="12"/>
      <c r="I17" s="2"/>
      <c r="J17" s="2"/>
      <c r="K17" s="44"/>
      <c r="L17" s="44"/>
      <c r="M17" s="44"/>
      <c r="N17" s="3"/>
    </row>
    <row r="18" spans="1:14" x14ac:dyDescent="0.25">
      <c r="A18" s="2"/>
      <c r="B18" s="2"/>
      <c r="C18" s="8">
        <v>39814</v>
      </c>
      <c r="D18" s="8">
        <v>39933</v>
      </c>
      <c r="E18" s="9" t="s">
        <v>16</v>
      </c>
      <c r="F18" s="13">
        <f t="shared" si="3"/>
        <v>120</v>
      </c>
      <c r="G18" s="10">
        <f t="shared" ref="G18:G22" si="4">I10*F18</f>
        <v>987356</v>
      </c>
      <c r="H18" s="12"/>
      <c r="I18" s="2"/>
      <c r="J18" s="2"/>
      <c r="K18" s="44"/>
      <c r="L18" s="44"/>
      <c r="M18" s="44"/>
      <c r="N18" s="3"/>
    </row>
    <row r="19" spans="1:14" x14ac:dyDescent="0.25">
      <c r="A19" s="2"/>
      <c r="B19" s="2"/>
      <c r="C19" s="8">
        <v>41845</v>
      </c>
      <c r="D19" s="8">
        <v>41907</v>
      </c>
      <c r="E19" s="9" t="s">
        <v>16</v>
      </c>
      <c r="F19" s="13">
        <f t="shared" si="3"/>
        <v>61</v>
      </c>
      <c r="G19" s="10">
        <f t="shared" si="4"/>
        <v>568892.1</v>
      </c>
      <c r="H19" s="12"/>
      <c r="I19" s="2"/>
      <c r="J19" s="2"/>
      <c r="K19" s="44"/>
      <c r="L19" s="44"/>
      <c r="M19" s="44"/>
      <c r="N19" s="3"/>
    </row>
    <row r="20" spans="1:14" x14ac:dyDescent="0.25">
      <c r="A20" s="2"/>
      <c r="B20" s="2"/>
      <c r="C20" s="8">
        <v>42538</v>
      </c>
      <c r="D20" s="8">
        <v>42721</v>
      </c>
      <c r="E20" s="9" t="s">
        <v>16</v>
      </c>
      <c r="F20" s="13">
        <f>DAYS360(C20,D20)+1</f>
        <v>181</v>
      </c>
      <c r="G20" s="10">
        <f t="shared" si="4"/>
        <v>1489129.2333333334</v>
      </c>
      <c r="H20" s="14"/>
      <c r="I20" s="2"/>
      <c r="J20" s="2"/>
      <c r="K20" s="44"/>
      <c r="L20" s="44"/>
      <c r="M20" s="44"/>
      <c r="N20" s="3"/>
    </row>
    <row r="21" spans="1:14" ht="15" customHeight="1" x14ac:dyDescent="0.25">
      <c r="A21" s="2"/>
      <c r="B21" s="2"/>
      <c r="C21" s="8">
        <v>42963</v>
      </c>
      <c r="D21" s="8">
        <v>43100</v>
      </c>
      <c r="E21" s="9" t="s">
        <v>16</v>
      </c>
      <c r="F21" s="13">
        <f>DAYS360(C21,D21)+1</f>
        <v>136</v>
      </c>
      <c r="G21" s="10">
        <f t="shared" si="4"/>
        <v>1112339.4666666666</v>
      </c>
      <c r="H21" s="14"/>
      <c r="I21" s="2"/>
      <c r="J21" s="2"/>
      <c r="K21" s="44"/>
      <c r="L21" s="44"/>
      <c r="M21" s="44"/>
      <c r="N21" s="3"/>
    </row>
    <row r="22" spans="1:14" ht="15" customHeight="1" x14ac:dyDescent="0.25">
      <c r="A22" s="2"/>
      <c r="B22" s="2"/>
      <c r="C22" s="8">
        <v>43101</v>
      </c>
      <c r="D22" s="8">
        <v>43147</v>
      </c>
      <c r="E22" s="9" t="s">
        <v>16</v>
      </c>
      <c r="F22" s="13">
        <f t="shared" ref="F22" si="5">DAYS360(C22,D22)+1</f>
        <v>46</v>
      </c>
      <c r="G22" s="10">
        <f t="shared" si="4"/>
        <v>309494.1333333333</v>
      </c>
      <c r="H22" s="14"/>
      <c r="I22" s="2"/>
      <c r="J22" s="2"/>
    </row>
    <row r="23" spans="1:14" ht="15.75" customHeight="1" x14ac:dyDescent="0.25">
      <c r="A23" s="2"/>
      <c r="B23" s="2"/>
      <c r="C23" s="39" t="s">
        <v>9</v>
      </c>
      <c r="D23" s="39"/>
      <c r="E23" s="39"/>
      <c r="F23" s="39"/>
      <c r="G23" s="16">
        <f>SUM(G17:G22)</f>
        <v>6734530.9000000004</v>
      </c>
      <c r="H23" s="17"/>
      <c r="I23" s="2"/>
      <c r="J23" s="2"/>
    </row>
    <row r="24" spans="1:14" ht="15.75" customHeight="1" x14ac:dyDescent="0.25">
      <c r="A24" s="2"/>
      <c r="B24" s="2"/>
      <c r="C24" s="18"/>
      <c r="D24" s="18"/>
      <c r="E24" s="18"/>
      <c r="F24" s="18"/>
      <c r="G24" s="17"/>
      <c r="H24" s="17"/>
      <c r="I24" s="2"/>
      <c r="J24" s="2"/>
      <c r="K24" s="44" t="s">
        <v>18</v>
      </c>
      <c r="L24" s="44"/>
      <c r="M24" s="44"/>
    </row>
    <row r="25" spans="1:14" ht="15.75" customHeight="1" x14ac:dyDescent="0.25">
      <c r="A25" s="2"/>
      <c r="B25" s="2"/>
      <c r="C25" s="18"/>
      <c r="D25" s="18"/>
      <c r="E25" s="18"/>
      <c r="F25" s="18"/>
      <c r="G25" s="17"/>
      <c r="H25" s="17"/>
      <c r="I25" s="2"/>
      <c r="J25" s="2"/>
      <c r="K25" s="44"/>
      <c r="L25" s="44"/>
      <c r="M25" s="44"/>
    </row>
    <row r="26" spans="1:14" ht="15.75" customHeight="1" x14ac:dyDescent="0.25">
      <c r="A26" s="2"/>
      <c r="B26" s="33"/>
      <c r="C26" s="15" t="s">
        <v>0</v>
      </c>
      <c r="D26" s="15" t="s">
        <v>1</v>
      </c>
      <c r="E26" s="15" t="s">
        <v>10</v>
      </c>
      <c r="F26" s="15" t="s">
        <v>7</v>
      </c>
      <c r="G26" s="19" t="s">
        <v>11</v>
      </c>
      <c r="H26" s="17"/>
      <c r="I26" s="2"/>
      <c r="J26" s="2"/>
      <c r="K26" s="44"/>
      <c r="L26" s="44"/>
      <c r="M26" s="44"/>
    </row>
    <row r="27" spans="1:14" ht="15.75" customHeight="1" x14ac:dyDescent="0.25">
      <c r="A27" s="2"/>
      <c r="B27" s="34"/>
      <c r="C27" s="8">
        <v>39568</v>
      </c>
      <c r="D27" s="8">
        <v>39813</v>
      </c>
      <c r="E27" s="32">
        <f>+G17</f>
        <v>2267319.9666666668</v>
      </c>
      <c r="F27" s="13">
        <f t="shared" ref="F27:F29" si="6">DAYS360(C27,D27)+1</f>
        <v>241</v>
      </c>
      <c r="G27" s="21">
        <f t="shared" ref="G27:G29" si="7">(E27*F27)/360</f>
        <v>1517844.7554629631</v>
      </c>
      <c r="H27" s="17"/>
      <c r="I27" s="2"/>
      <c r="J27" s="2"/>
      <c r="K27" s="44"/>
      <c r="L27" s="44"/>
      <c r="M27" s="44"/>
    </row>
    <row r="28" spans="1:14" ht="15.75" customHeight="1" x14ac:dyDescent="0.25">
      <c r="A28" s="2"/>
      <c r="B28" s="34"/>
      <c r="C28" s="8">
        <v>39814</v>
      </c>
      <c r="D28" s="8">
        <v>39933</v>
      </c>
      <c r="E28" s="32">
        <f t="shared" ref="E28:E32" si="8">+G18</f>
        <v>987356</v>
      </c>
      <c r="F28" s="13">
        <f t="shared" si="6"/>
        <v>120</v>
      </c>
      <c r="G28" s="21">
        <f t="shared" si="7"/>
        <v>329118.66666666669</v>
      </c>
      <c r="H28" s="17"/>
      <c r="I28" s="2"/>
      <c r="J28" s="2"/>
      <c r="K28" s="44"/>
      <c r="L28" s="44"/>
      <c r="M28" s="44"/>
      <c r="N28" s="3"/>
    </row>
    <row r="29" spans="1:14" ht="15.75" customHeight="1" x14ac:dyDescent="0.25">
      <c r="A29" s="2"/>
      <c r="B29" s="34"/>
      <c r="C29" s="8">
        <v>41845</v>
      </c>
      <c r="D29" s="8">
        <v>41907</v>
      </c>
      <c r="E29" s="32">
        <f t="shared" si="8"/>
        <v>568892.1</v>
      </c>
      <c r="F29" s="13">
        <f t="shared" si="6"/>
        <v>61</v>
      </c>
      <c r="G29" s="21">
        <f t="shared" si="7"/>
        <v>96395.605833333335</v>
      </c>
      <c r="H29" s="17"/>
      <c r="I29" s="2"/>
      <c r="J29" s="2"/>
      <c r="K29" s="44"/>
      <c r="L29" s="44"/>
      <c r="M29" s="44"/>
      <c r="N29" s="3"/>
    </row>
    <row r="30" spans="1:14" ht="15.75" customHeight="1" x14ac:dyDescent="0.25">
      <c r="A30" s="2"/>
      <c r="B30" s="34"/>
      <c r="C30" s="8">
        <v>42538</v>
      </c>
      <c r="D30" s="8">
        <v>42721</v>
      </c>
      <c r="E30" s="32">
        <f t="shared" si="8"/>
        <v>1489129.2333333334</v>
      </c>
      <c r="F30" s="13">
        <f t="shared" ref="F30:F32" si="9">DAYS360(C30,D30)+1</f>
        <v>181</v>
      </c>
      <c r="G30" s="21">
        <f t="shared" ref="G30:G32" si="10">(E30*F30)/360</f>
        <v>748701.08675925934</v>
      </c>
      <c r="H30" s="17"/>
      <c r="I30" s="2"/>
      <c r="J30" s="2"/>
      <c r="K30" s="44"/>
      <c r="L30" s="44"/>
      <c r="M30" s="44"/>
      <c r="N30" s="3"/>
    </row>
    <row r="31" spans="1:14" ht="15.75" customHeight="1" x14ac:dyDescent="0.25">
      <c r="A31" s="2"/>
      <c r="B31" s="34"/>
      <c r="C31" s="8">
        <v>42963</v>
      </c>
      <c r="D31" s="8">
        <v>43100</v>
      </c>
      <c r="E31" s="32">
        <f t="shared" si="8"/>
        <v>1112339.4666666666</v>
      </c>
      <c r="F31" s="13">
        <f t="shared" si="9"/>
        <v>136</v>
      </c>
      <c r="G31" s="21">
        <f t="shared" si="10"/>
        <v>420217.13185185177</v>
      </c>
      <c r="H31" s="17"/>
      <c r="I31" s="2"/>
      <c r="J31" s="2"/>
      <c r="K31" s="44"/>
      <c r="L31" s="44"/>
      <c r="M31" s="44"/>
      <c r="N31" s="3"/>
    </row>
    <row r="32" spans="1:14" ht="15.75" customHeight="1" x14ac:dyDescent="0.25">
      <c r="A32" s="2"/>
      <c r="B32" s="34"/>
      <c r="C32" s="8">
        <v>43101</v>
      </c>
      <c r="D32" s="8">
        <v>43147</v>
      </c>
      <c r="E32" s="32">
        <f t="shared" si="8"/>
        <v>309494.1333333333</v>
      </c>
      <c r="F32" s="13">
        <f t="shared" si="9"/>
        <v>46</v>
      </c>
      <c r="G32" s="21">
        <f t="shared" si="10"/>
        <v>39546.472592592589</v>
      </c>
      <c r="H32" s="17"/>
      <c r="I32" s="2"/>
      <c r="J32" s="2"/>
      <c r="K32" s="3"/>
      <c r="L32" s="3"/>
      <c r="M32" s="3"/>
      <c r="N32" s="3"/>
    </row>
    <row r="33" spans="1:14" ht="15.75" customHeight="1" x14ac:dyDescent="0.25">
      <c r="A33" s="2"/>
      <c r="B33" s="2"/>
      <c r="C33" s="39" t="s">
        <v>9</v>
      </c>
      <c r="D33" s="39"/>
      <c r="E33" s="39"/>
      <c r="F33" s="39"/>
      <c r="G33" s="22">
        <f>SUM(G27:G32)</f>
        <v>3151823.7191666672</v>
      </c>
      <c r="H33" s="17"/>
      <c r="I33" s="2"/>
      <c r="J33" s="2"/>
      <c r="K33" s="3"/>
      <c r="L33" s="3"/>
      <c r="M33" s="3"/>
      <c r="N33" s="3"/>
    </row>
    <row r="34" spans="1:14" ht="15.75" customHeight="1" x14ac:dyDescent="0.25">
      <c r="A34" s="2"/>
      <c r="B34" s="2"/>
      <c r="C34" s="18"/>
      <c r="D34" s="18"/>
      <c r="E34" s="18"/>
      <c r="F34" s="18"/>
      <c r="G34" s="17"/>
      <c r="H34" s="17"/>
      <c r="I34" s="2"/>
      <c r="J34" s="2"/>
      <c r="K34" s="3"/>
      <c r="L34" s="3"/>
      <c r="M34" s="3"/>
      <c r="N34" s="3"/>
    </row>
    <row r="35" spans="1:14" ht="15.75" customHeight="1" x14ac:dyDescent="0.25">
      <c r="A35" s="2"/>
      <c r="B35" s="33"/>
      <c r="C35" s="15" t="s">
        <v>0</v>
      </c>
      <c r="D35" s="15" t="s">
        <v>1</v>
      </c>
      <c r="E35" s="15" t="s">
        <v>10</v>
      </c>
      <c r="F35" s="15" t="s">
        <v>7</v>
      </c>
      <c r="G35" s="19" t="s">
        <v>12</v>
      </c>
      <c r="H35" s="2"/>
      <c r="I35" s="2"/>
      <c r="J35" s="20"/>
      <c r="N35" s="5"/>
    </row>
    <row r="36" spans="1:14" ht="15.75" customHeight="1" x14ac:dyDescent="0.25">
      <c r="A36" s="2"/>
      <c r="B36" s="34"/>
      <c r="C36" s="8">
        <v>39568</v>
      </c>
      <c r="D36" s="8">
        <v>39813</v>
      </c>
      <c r="E36" s="32">
        <f>+G17</f>
        <v>2267319.9666666668</v>
      </c>
      <c r="F36" s="13">
        <f t="shared" ref="F36:F41" si="11">DAYS360(C36,D36)+1</f>
        <v>241</v>
      </c>
      <c r="G36" s="21">
        <f t="shared" ref="G36:G40" si="12">(E36*F36)/360</f>
        <v>1517844.7554629631</v>
      </c>
      <c r="H36" s="2"/>
      <c r="I36" s="2"/>
      <c r="J36" s="20"/>
      <c r="N36" s="5"/>
    </row>
    <row r="37" spans="1:14" ht="15.75" customHeight="1" x14ac:dyDescent="0.25">
      <c r="A37" s="2"/>
      <c r="B37" s="34"/>
      <c r="C37" s="8">
        <v>39814</v>
      </c>
      <c r="D37" s="8">
        <v>39933</v>
      </c>
      <c r="E37" s="32">
        <f t="shared" ref="E37:E41" si="13">+G18</f>
        <v>987356</v>
      </c>
      <c r="F37" s="13">
        <f t="shared" si="11"/>
        <v>120</v>
      </c>
      <c r="G37" s="21">
        <f t="shared" si="12"/>
        <v>329118.66666666669</v>
      </c>
      <c r="H37" s="2"/>
      <c r="I37" s="2"/>
      <c r="J37" s="20"/>
      <c r="N37" s="5"/>
    </row>
    <row r="38" spans="1:14" ht="15.75" customHeight="1" x14ac:dyDescent="0.25">
      <c r="A38" s="2"/>
      <c r="B38" s="34"/>
      <c r="C38" s="8">
        <v>41845</v>
      </c>
      <c r="D38" s="8">
        <v>41907</v>
      </c>
      <c r="E38" s="32">
        <f t="shared" si="13"/>
        <v>568892.1</v>
      </c>
      <c r="F38" s="13">
        <f t="shared" si="11"/>
        <v>61</v>
      </c>
      <c r="G38" s="21">
        <f t="shared" si="12"/>
        <v>96395.605833333335</v>
      </c>
      <c r="H38" s="2"/>
      <c r="I38" s="2"/>
      <c r="J38" s="20"/>
      <c r="N38" s="5"/>
    </row>
    <row r="39" spans="1:14" ht="15.75" customHeight="1" x14ac:dyDescent="0.25">
      <c r="A39" s="2"/>
      <c r="B39" s="34"/>
      <c r="C39" s="8">
        <v>42538</v>
      </c>
      <c r="D39" s="8">
        <v>42721</v>
      </c>
      <c r="E39" s="32">
        <f t="shared" si="13"/>
        <v>1489129.2333333334</v>
      </c>
      <c r="F39" s="13">
        <f t="shared" si="11"/>
        <v>181</v>
      </c>
      <c r="G39" s="21">
        <f t="shared" si="12"/>
        <v>748701.08675925934</v>
      </c>
      <c r="H39" s="2"/>
      <c r="I39" s="2"/>
      <c r="J39" s="20"/>
      <c r="N39" s="5"/>
    </row>
    <row r="40" spans="1:14" ht="15.75" customHeight="1" x14ac:dyDescent="0.25">
      <c r="A40" s="2"/>
      <c r="B40" s="34"/>
      <c r="C40" s="8">
        <v>42963</v>
      </c>
      <c r="D40" s="8">
        <v>43100</v>
      </c>
      <c r="E40" s="32">
        <f t="shared" si="13"/>
        <v>1112339.4666666666</v>
      </c>
      <c r="F40" s="13">
        <f t="shared" si="11"/>
        <v>136</v>
      </c>
      <c r="G40" s="21">
        <f t="shared" si="12"/>
        <v>420217.13185185177</v>
      </c>
      <c r="H40" s="2"/>
      <c r="I40" s="2"/>
      <c r="J40" s="20"/>
      <c r="N40" s="5"/>
    </row>
    <row r="41" spans="1:14" ht="15.75" customHeight="1" x14ac:dyDescent="0.25">
      <c r="A41" s="2"/>
      <c r="B41" s="34"/>
      <c r="C41" s="8">
        <v>43101</v>
      </c>
      <c r="D41" s="8">
        <v>43147</v>
      </c>
      <c r="E41" s="32">
        <f t="shared" si="13"/>
        <v>309494.1333333333</v>
      </c>
      <c r="F41" s="13">
        <f t="shared" si="11"/>
        <v>46</v>
      </c>
      <c r="G41" s="21">
        <f t="shared" ref="G41" si="14">(E41*F41)/360</f>
        <v>39546.472592592589</v>
      </c>
      <c r="H41" s="2"/>
      <c r="I41" s="2"/>
      <c r="J41" s="20"/>
      <c r="N41" s="5"/>
    </row>
    <row r="42" spans="1:14" ht="15.75" customHeight="1" x14ac:dyDescent="0.25">
      <c r="A42" s="2"/>
      <c r="B42" s="2"/>
      <c r="C42" s="39" t="s">
        <v>9</v>
      </c>
      <c r="D42" s="39"/>
      <c r="E42" s="39"/>
      <c r="F42" s="39"/>
      <c r="G42" s="22">
        <f>SUM(G36:G41)</f>
        <v>3151823.7191666672</v>
      </c>
      <c r="H42" s="2"/>
      <c r="I42" s="2"/>
      <c r="J42" s="20"/>
      <c r="N42" s="5"/>
    </row>
    <row r="43" spans="1:14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0"/>
      <c r="N43" s="5"/>
    </row>
    <row r="44" spans="1:14" ht="15.75" customHeight="1" x14ac:dyDescent="0.25">
      <c r="A44" s="2"/>
      <c r="B44" s="2"/>
      <c r="C44" s="31" t="s">
        <v>0</v>
      </c>
      <c r="D44" s="15" t="s">
        <v>1</v>
      </c>
      <c r="E44" s="15" t="s">
        <v>12</v>
      </c>
      <c r="F44" s="15" t="s">
        <v>7</v>
      </c>
      <c r="G44" s="19" t="s">
        <v>13</v>
      </c>
      <c r="H44" s="2"/>
      <c r="I44" s="2"/>
      <c r="J44" s="20"/>
      <c r="N44" s="5"/>
    </row>
    <row r="45" spans="1:14" ht="15.75" customHeight="1" x14ac:dyDescent="0.25">
      <c r="A45" s="2"/>
      <c r="B45" s="2"/>
      <c r="C45" s="8">
        <v>39568</v>
      </c>
      <c r="D45" s="8">
        <v>39813</v>
      </c>
      <c r="E45" s="23">
        <f>+G36</f>
        <v>1517844.7554629631</v>
      </c>
      <c r="F45" s="13">
        <f t="shared" ref="F45:F47" si="15">DAYS360(C45,D45)+1</f>
        <v>241</v>
      </c>
      <c r="G45" s="13">
        <f t="shared" ref="G45:G47" si="16">(E45*F45*0.12)/360</f>
        <v>121933.52868885803</v>
      </c>
      <c r="H45" s="2"/>
      <c r="I45" s="2"/>
      <c r="J45" s="20"/>
      <c r="N45" s="5"/>
    </row>
    <row r="46" spans="1:14" ht="15.75" customHeight="1" x14ac:dyDescent="0.25">
      <c r="A46" s="2"/>
      <c r="B46" s="2"/>
      <c r="C46" s="8">
        <v>39814</v>
      </c>
      <c r="D46" s="8">
        <v>39933</v>
      </c>
      <c r="E46" s="23">
        <f t="shared" ref="E46:E50" si="17">+G37</f>
        <v>329118.66666666669</v>
      </c>
      <c r="F46" s="13">
        <f t="shared" si="15"/>
        <v>120</v>
      </c>
      <c r="G46" s="13">
        <f t="shared" si="16"/>
        <v>13164.746666666666</v>
      </c>
      <c r="H46" s="2"/>
      <c r="I46" s="2"/>
      <c r="J46" s="20"/>
      <c r="N46" s="5"/>
    </row>
    <row r="47" spans="1:14" ht="15.75" customHeight="1" x14ac:dyDescent="0.25">
      <c r="A47" s="2"/>
      <c r="B47" s="2"/>
      <c r="C47" s="8">
        <v>41845</v>
      </c>
      <c r="D47" s="8">
        <v>41907</v>
      </c>
      <c r="E47" s="23">
        <f t="shared" si="17"/>
        <v>96395.605833333335</v>
      </c>
      <c r="F47" s="13">
        <f t="shared" si="15"/>
        <v>61</v>
      </c>
      <c r="G47" s="13">
        <f t="shared" si="16"/>
        <v>1960.0439852777779</v>
      </c>
      <c r="H47" s="2"/>
      <c r="I47" s="2"/>
      <c r="J47" s="20"/>
      <c r="N47" s="5"/>
    </row>
    <row r="48" spans="1:14" ht="15.75" customHeight="1" x14ac:dyDescent="0.25">
      <c r="A48" s="2"/>
      <c r="B48" s="2"/>
      <c r="C48" s="8">
        <v>42538</v>
      </c>
      <c r="D48" s="8">
        <v>42721</v>
      </c>
      <c r="E48" s="23">
        <f t="shared" si="17"/>
        <v>748701.08675925934</v>
      </c>
      <c r="F48" s="13">
        <f>DAYS360(C48,D48)+1</f>
        <v>181</v>
      </c>
      <c r="G48" s="13">
        <f t="shared" ref="G48:G50" si="18">(E48*F48*0.12)/360</f>
        <v>45171.632234475313</v>
      </c>
      <c r="H48" s="2"/>
      <c r="I48" s="2"/>
      <c r="J48" s="20"/>
      <c r="N48" s="5"/>
    </row>
    <row r="49" spans="1:9" ht="15.75" customHeight="1" x14ac:dyDescent="0.25">
      <c r="A49" s="2"/>
      <c r="B49" s="2"/>
      <c r="C49" s="8">
        <v>42963</v>
      </c>
      <c r="D49" s="8">
        <v>43100</v>
      </c>
      <c r="E49" s="23">
        <f t="shared" si="17"/>
        <v>420217.13185185177</v>
      </c>
      <c r="F49" s="13">
        <f>DAYS360(C49,D49)+1</f>
        <v>136</v>
      </c>
      <c r="G49" s="13">
        <f t="shared" si="18"/>
        <v>19049.843310617282</v>
      </c>
      <c r="H49" s="2"/>
      <c r="I49" s="2"/>
    </row>
    <row r="50" spans="1:9" ht="12.75" customHeight="1" x14ac:dyDescent="0.25">
      <c r="A50" s="2"/>
      <c r="B50" s="2"/>
      <c r="C50" s="8">
        <v>43101</v>
      </c>
      <c r="D50" s="8">
        <v>43147</v>
      </c>
      <c r="E50" s="23">
        <f t="shared" si="17"/>
        <v>39546.472592592589</v>
      </c>
      <c r="F50" s="13">
        <f>DAYS360(C50,D50)+1</f>
        <v>46</v>
      </c>
      <c r="G50" s="13">
        <f t="shared" si="18"/>
        <v>606.37924641975303</v>
      </c>
      <c r="H50" s="2"/>
      <c r="I50" s="2"/>
    </row>
    <row r="51" spans="1:9" x14ac:dyDescent="0.25">
      <c r="A51" s="2"/>
      <c r="B51" s="2"/>
      <c r="C51" s="40" t="s">
        <v>9</v>
      </c>
      <c r="D51" s="41"/>
      <c r="E51" s="41"/>
      <c r="F51" s="42"/>
      <c r="G51" s="24">
        <f>SUM(G45:G50)</f>
        <v>201886.17413231483</v>
      </c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B53" s="2"/>
      <c r="C53" s="4" t="s">
        <v>0</v>
      </c>
      <c r="D53" s="4" t="s">
        <v>1</v>
      </c>
      <c r="E53" s="15" t="s">
        <v>10</v>
      </c>
      <c r="F53" s="4" t="s">
        <v>7</v>
      </c>
      <c r="G53" s="25" t="s">
        <v>14</v>
      </c>
      <c r="H53" s="2"/>
      <c r="I53" s="2"/>
    </row>
    <row r="54" spans="1:9" x14ac:dyDescent="0.25">
      <c r="B54" s="2"/>
      <c r="C54" s="26">
        <v>39568</v>
      </c>
      <c r="D54" s="26">
        <v>39933</v>
      </c>
      <c r="E54" s="11">
        <v>1627338</v>
      </c>
      <c r="F54" s="6">
        <f t="shared" ref="F54:F55" si="19">DAYS360(C54,D54)+1</f>
        <v>361</v>
      </c>
      <c r="G54" s="11">
        <f t="shared" ref="G54:G56" si="20">(E54*F54)/720</f>
        <v>815929.19166666665</v>
      </c>
      <c r="H54" s="2"/>
      <c r="I54" s="2"/>
    </row>
    <row r="55" spans="1:9" x14ac:dyDescent="0.25">
      <c r="B55" s="2"/>
      <c r="C55" s="26">
        <v>41845</v>
      </c>
      <c r="D55" s="26">
        <v>41907</v>
      </c>
      <c r="E55" s="11">
        <f>+G19</f>
        <v>568892.1</v>
      </c>
      <c r="F55" s="6">
        <f t="shared" si="19"/>
        <v>61</v>
      </c>
      <c r="G55" s="11">
        <f t="shared" si="20"/>
        <v>48197.802916666667</v>
      </c>
      <c r="H55" s="2"/>
      <c r="I55" s="2"/>
    </row>
    <row r="56" spans="1:9" x14ac:dyDescent="0.25">
      <c r="B56" s="2"/>
      <c r="C56" s="26">
        <v>42538</v>
      </c>
      <c r="D56" s="26">
        <v>42721</v>
      </c>
      <c r="E56" s="11">
        <f>+G20</f>
        <v>1489129.2333333334</v>
      </c>
      <c r="F56" s="6">
        <f>DAYS360(C56,D56)+1</f>
        <v>181</v>
      </c>
      <c r="G56" s="11">
        <f t="shared" si="20"/>
        <v>374350.54337962967</v>
      </c>
      <c r="H56" s="2"/>
      <c r="I56" s="2"/>
    </row>
    <row r="57" spans="1:9" x14ac:dyDescent="0.25">
      <c r="B57" s="2"/>
      <c r="C57" s="27">
        <v>42963</v>
      </c>
      <c r="D57" s="28">
        <v>43147</v>
      </c>
      <c r="E57" s="29">
        <v>710917</v>
      </c>
      <c r="F57" s="6">
        <f>DAYS360(C57,D57)+1</f>
        <v>181</v>
      </c>
      <c r="G57" s="11">
        <f>(E57*F57)/720</f>
        <v>178716.63472222222</v>
      </c>
      <c r="H57" s="2"/>
      <c r="I57" s="2"/>
    </row>
    <row r="58" spans="1:9" x14ac:dyDescent="0.25">
      <c r="B58" s="2"/>
      <c r="C58" s="40" t="s">
        <v>9</v>
      </c>
      <c r="D58" s="41"/>
      <c r="E58" s="41"/>
      <c r="F58" s="42"/>
      <c r="G58" s="24">
        <f>SUM(G54:G57)</f>
        <v>1417194.1726851854</v>
      </c>
      <c r="H58" s="2"/>
      <c r="I58" s="2"/>
    </row>
    <row r="59" spans="1:9" x14ac:dyDescent="0.25">
      <c r="B59" s="2"/>
      <c r="C59" s="18"/>
      <c r="D59" s="18"/>
      <c r="E59" s="18"/>
      <c r="F59" s="18"/>
      <c r="G59" s="2"/>
      <c r="H59" s="2"/>
      <c r="I59" s="2"/>
    </row>
    <row r="60" spans="1:9" x14ac:dyDescent="0.25">
      <c r="B60" s="2"/>
      <c r="C60" s="2"/>
      <c r="D60" s="2"/>
      <c r="E60" s="2"/>
      <c r="F60" s="2"/>
      <c r="G60" s="2"/>
      <c r="H60" s="2"/>
      <c r="I60" s="2"/>
    </row>
    <row r="61" spans="1:9" ht="18" x14ac:dyDescent="0.4">
      <c r="B61" s="36" t="s">
        <v>15</v>
      </c>
      <c r="C61" s="37"/>
      <c r="D61" s="37"/>
      <c r="E61" s="38"/>
      <c r="F61" s="30">
        <f>+G58+G51+G42+G33+G23</f>
        <v>14657258.685150836</v>
      </c>
      <c r="G61" s="2"/>
      <c r="H61" s="2"/>
      <c r="I61" s="2"/>
    </row>
    <row r="62" spans="1:9" x14ac:dyDescent="0.25">
      <c r="B62" s="2"/>
      <c r="C62" s="2"/>
      <c r="D62" s="2"/>
      <c r="E62" s="2"/>
      <c r="F62" s="2"/>
      <c r="G62" s="2"/>
      <c r="H62" s="2"/>
      <c r="I62" s="2"/>
    </row>
    <row r="63" spans="1:9" x14ac:dyDescent="0.25">
      <c r="B63" s="2"/>
      <c r="C63" s="2"/>
      <c r="D63" s="2"/>
      <c r="E63" s="2"/>
      <c r="F63" s="2"/>
      <c r="G63" s="2"/>
      <c r="H63" s="2"/>
      <c r="I63" s="2"/>
    </row>
    <row r="64" spans="1:9" x14ac:dyDescent="0.25">
      <c r="B64" s="2"/>
      <c r="C64" s="2"/>
      <c r="D64" s="2"/>
      <c r="E64" s="2"/>
      <c r="F64" s="2"/>
      <c r="G64" s="2"/>
      <c r="H64" s="2"/>
      <c r="I64" s="2"/>
    </row>
  </sheetData>
  <mergeCells count="11">
    <mergeCell ref="K7:M11"/>
    <mergeCell ref="K14:M21"/>
    <mergeCell ref="K24:M31"/>
    <mergeCell ref="C5:H5"/>
    <mergeCell ref="B61:E61"/>
    <mergeCell ref="C42:F42"/>
    <mergeCell ref="C51:F51"/>
    <mergeCell ref="C58:F58"/>
    <mergeCell ref="C33:F33"/>
    <mergeCell ref="C7:I7"/>
    <mergeCell ref="C23:F23"/>
  </mergeCells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2025-05-20T19:17:48Z</dcterms:modified>
  <cp:category/>
  <cp:contentStatus/>
</cp:coreProperties>
</file>