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46" documentId="13_ncr:1_{491894EB-2366-4871-B06E-6D071CBBCA54}" xr6:coauthVersionLast="47" xr6:coauthVersionMax="47" xr10:uidLastSave="{362481A6-D355-49FC-B784-5ABE174DC5F2}"/>
  <bookViews>
    <workbookView xWindow="-120" yWindow="-120" windowWidth="24240" windowHeight="13020" xr2:uid="{00000000-000D-0000-FFFF-FFFF00000000}"/>
  </bookViews>
  <sheets>
    <sheet name="LIQ. PRETENSIONES DEMANDA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3" l="1"/>
  <c r="F30" i="13" s="1"/>
  <c r="E8" i="13" l="1"/>
  <c r="F8" i="13" s="1"/>
  <c r="F9" i="13" l="1"/>
  <c r="E37" i="13" l="1"/>
  <c r="E12" i="13"/>
  <c r="E16" i="13" l="1"/>
  <c r="E24" i="13" l="1"/>
  <c r="F24" i="13" s="1"/>
  <c r="F25" i="13" s="1"/>
  <c r="E20" i="13"/>
  <c r="F16" i="13"/>
  <c r="F12" i="13"/>
  <c r="F13" i="13" s="1"/>
  <c r="D20" i="13" l="1"/>
  <c r="F20" i="13" s="1"/>
  <c r="F17" i="13"/>
  <c r="F21" i="13" l="1"/>
  <c r="E39" i="13"/>
  <c r="E38" i="13"/>
  <c r="H36" i="13"/>
  <c r="I36" i="13" s="1"/>
  <c r="F40" i="13" l="1"/>
  <c r="F41" i="13" s="1"/>
  <c r="F44" i="13" s="1"/>
</calcChain>
</file>

<file path=xl/sharedStrings.xml><?xml version="1.0" encoding="utf-8"?>
<sst xmlns="http://schemas.openxmlformats.org/spreadsheetml/2006/main" count="52" uniqueCount="32">
  <si>
    <r>
      <rPr>
        <b/>
        <sz val="9"/>
        <color rgb="FF000000"/>
        <rFont val="Arial"/>
      </rPr>
      <t>Nota 1</t>
    </r>
    <r>
      <rPr>
        <sz val="9"/>
        <color rgb="FF000000"/>
        <rFont val="Arial"/>
      </rPr>
      <t>: El demandante solicita el pago de salarios de los meses de julio y agosto de 2020, el pago de prestaciones sociales y vacaciones duante la relación laboral (01/01/2020 al 31/08/2020), así como la indemnización del art. 64 y 65 del CST.
El salario se tomó de los hechos de la demanda y al calculo de las prestaciones sociales se sumó el auxilio de transporte.</t>
    </r>
  </si>
  <si>
    <t>LIQUIDACIÓN DE LAS PRETENSIONES DE LA DEMANDA</t>
  </si>
  <si>
    <t>DESDE</t>
  </si>
  <si>
    <t>HASTA</t>
  </si>
  <si>
    <t>SALARIO</t>
  </si>
  <si>
    <t>DÍAS</t>
  </si>
  <si>
    <t>SALARIOS</t>
  </si>
  <si>
    <t>TOTAL ADEUDADO</t>
  </si>
  <si>
    <t>PRIMAS</t>
  </si>
  <si>
    <r>
      <rPr>
        <b/>
        <sz val="9"/>
        <color rgb="FF000000"/>
        <rFont val="Arial"/>
      </rPr>
      <t>Nota 2</t>
    </r>
    <r>
      <rPr>
        <sz val="9"/>
        <color rgb="FF000000"/>
        <rFont val="Arial"/>
      </rPr>
      <t>: La póliza No. 05 GU136799 ampara el pago de salarios, prestaciones sociales e indemnizaciones, con vigencia del 23/06/2017 al 23/06/2019
Así las cosas, carece de cobertura temporal</t>
    </r>
  </si>
  <si>
    <t>CESANTÍAS</t>
  </si>
  <si>
    <t>INTERESES</t>
  </si>
  <si>
    <t>VACACIONES</t>
  </si>
  <si>
    <t>INDEMNIZACIÓN DEL ARTÍCULO 65 DEL C.S.T.</t>
  </si>
  <si>
    <t>Salario diario</t>
  </si>
  <si>
    <t>x 720 días</t>
  </si>
  <si>
    <t>Total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</si>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</sst>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_ &quot;$&quot;\ * #,##0_ ;_ &quot;$&quot;\ * \-#,##0_ ;_ &quot;$&quot;\ * &quot;-&quot;_ ;_ @_ "/>
    <numFmt numFmtId="169" formatCode="_ * #,##0_ ;_ * \-#,##0_ ;_ * &quot;-&quot;_ ;_ @_ "/>
    <numFmt numFmtId="170" formatCode="_ &quot;$&quot;\ * #,##0.00_ ;_ &quot;$&quot;\ * \-#,##0.00_ ;_ &quot;$&quot;\ * &quot;-&quot;??_ ;_ @_ "/>
    <numFmt numFmtId="171" formatCode="0.0"/>
    <numFmt numFmtId="172" formatCode="_-&quot;$&quot;\ * #,##0_-;\-&quot;$&quot;\ * #,##0_-;_-&quot;$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71" fontId="5" fillId="2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7" fontId="8" fillId="0" borderId="1" xfId="6" applyNumberFormat="1" applyFont="1" applyBorder="1"/>
    <xf numFmtId="167" fontId="8" fillId="0" borderId="1" xfId="1" applyNumberFormat="1" applyFont="1" applyFill="1" applyBorder="1"/>
    <xf numFmtId="167" fontId="6" fillId="2" borderId="1" xfId="1" applyNumberFormat="1" applyFont="1" applyFill="1" applyBorder="1" applyAlignment="1">
      <alignment horizontal="center"/>
    </xf>
    <xf numFmtId="167" fontId="8" fillId="0" borderId="1" xfId="1" applyNumberFormat="1" applyFont="1" applyBorder="1"/>
    <xf numFmtId="167" fontId="6" fillId="3" borderId="1" xfId="1" applyNumberFormat="1" applyFont="1" applyFill="1" applyBorder="1"/>
    <xf numFmtId="167" fontId="8" fillId="0" borderId="1" xfId="1" applyNumberFormat="1" applyFont="1" applyFill="1" applyBorder="1" applyAlignment="1">
      <alignment vertical="center"/>
    </xf>
    <xf numFmtId="165" fontId="10" fillId="4" borderId="1" xfId="0" applyNumberFormat="1" applyFont="1" applyFill="1" applyBorder="1"/>
    <xf numFmtId="0" fontId="6" fillId="0" borderId="0" xfId="0" applyFont="1" applyAlignment="1">
      <alignment horizontal="center"/>
    </xf>
    <xf numFmtId="167" fontId="6" fillId="2" borderId="1" xfId="6" applyNumberFormat="1" applyFont="1" applyFill="1" applyBorder="1" applyAlignment="1">
      <alignment horizontal="center"/>
    </xf>
    <xf numFmtId="14" fontId="8" fillId="0" borderId="1" xfId="0" applyNumberFormat="1" applyFont="1" applyBorder="1"/>
    <xf numFmtId="3" fontId="8" fillId="0" borderId="1" xfId="0" applyNumberFormat="1" applyFont="1" applyBorder="1"/>
    <xf numFmtId="167" fontId="6" fillId="3" borderId="1" xfId="6" applyNumberFormat="1" applyFont="1" applyFill="1" applyBorder="1"/>
    <xf numFmtId="0" fontId="6" fillId="0" borderId="1" xfId="0" applyFont="1" applyBorder="1" applyAlignment="1">
      <alignment horizontal="center" vertical="center"/>
    </xf>
    <xf numFmtId="172" fontId="6" fillId="3" borderId="1" xfId="0" applyNumberFormat="1" applyFont="1" applyFill="1" applyBorder="1"/>
    <xf numFmtId="0" fontId="8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8" fillId="0" borderId="1" xfId="20" applyNumberFormat="1" applyFont="1" applyBorder="1" applyAlignment="1">
      <alignment horizontal="center"/>
    </xf>
    <xf numFmtId="165" fontId="8" fillId="0" borderId="1" xfId="2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 wrapText="1"/>
    </xf>
  </cellXfs>
  <cellStyles count="21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298371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298371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45"/>
  <sheetViews>
    <sheetView tabSelected="1" workbookViewId="0">
      <selection activeCell="I22" sqref="I22"/>
    </sheetView>
  </sheetViews>
  <sheetFormatPr defaultColWidth="11.42578125" defaultRowHeight="15"/>
  <cols>
    <col min="2" max="2" width="14.85546875" style="1" customWidth="1"/>
    <col min="3" max="3" width="11.42578125" style="1"/>
    <col min="4" max="4" width="14.42578125" style="1" customWidth="1"/>
    <col min="5" max="5" width="13.85546875" style="1" customWidth="1"/>
    <col min="6" max="6" width="18.85546875" style="1" customWidth="1"/>
    <col min="7" max="7" width="14.5703125" style="1" customWidth="1"/>
  </cols>
  <sheetData>
    <row r="4" spans="1:12">
      <c r="H4" s="50" t="s">
        <v>0</v>
      </c>
      <c r="I4" s="50"/>
      <c r="J4" s="50"/>
      <c r="K4" s="50"/>
    </row>
    <row r="5" spans="1:12" s="1" customFormat="1" ht="15" customHeight="1">
      <c r="A5" s="14"/>
      <c r="B5" s="33" t="s">
        <v>1</v>
      </c>
      <c r="C5" s="33"/>
      <c r="D5" s="33"/>
      <c r="E5" s="33"/>
      <c r="F5" s="33"/>
      <c r="G5" s="14"/>
      <c r="H5" s="50"/>
      <c r="I5" s="50"/>
      <c r="J5" s="50"/>
      <c r="K5" s="50"/>
    </row>
    <row r="6" spans="1:12" s="1" customFormat="1" ht="15" customHeight="1">
      <c r="A6" s="14"/>
      <c r="B6" s="14"/>
      <c r="C6" s="14"/>
      <c r="D6" s="14"/>
      <c r="E6" s="14"/>
      <c r="F6" s="14"/>
      <c r="G6" s="14"/>
      <c r="H6" s="50"/>
      <c r="I6" s="50"/>
      <c r="J6" s="50"/>
      <c r="K6" s="50"/>
    </row>
    <row r="7" spans="1:12" s="1" customFormat="1" ht="15" customHeight="1">
      <c r="A7" s="14"/>
      <c r="B7" s="15" t="s">
        <v>2</v>
      </c>
      <c r="C7" s="15" t="s">
        <v>3</v>
      </c>
      <c r="D7" s="15" t="s">
        <v>4</v>
      </c>
      <c r="E7" s="15" t="s">
        <v>5</v>
      </c>
      <c r="F7" s="25" t="s">
        <v>6</v>
      </c>
      <c r="G7" s="14"/>
      <c r="H7" s="50"/>
      <c r="I7" s="50"/>
      <c r="J7" s="50"/>
      <c r="K7" s="50"/>
    </row>
    <row r="8" spans="1:12" s="1" customFormat="1" ht="15" customHeight="1">
      <c r="A8" s="14"/>
      <c r="B8" s="16">
        <v>44013</v>
      </c>
      <c r="C8" s="26">
        <v>44074</v>
      </c>
      <c r="D8" s="27">
        <v>1550000</v>
      </c>
      <c r="E8" s="20">
        <f>DAYS360(B8,C8)</f>
        <v>60</v>
      </c>
      <c r="F8" s="18">
        <f>(D8/30)*E8</f>
        <v>3100000</v>
      </c>
      <c r="G8" s="14"/>
      <c r="H8" s="50"/>
      <c r="I8" s="50"/>
      <c r="J8" s="50"/>
      <c r="K8" s="50"/>
    </row>
    <row r="9" spans="1:12" s="1" customFormat="1" ht="15" customHeight="1">
      <c r="A9" s="14"/>
      <c r="B9" s="40" t="s">
        <v>7</v>
      </c>
      <c r="C9" s="41"/>
      <c r="D9" s="41"/>
      <c r="E9" s="42"/>
      <c r="F9" s="28">
        <f>SUM(F8:F8)</f>
        <v>3100000</v>
      </c>
      <c r="G9" s="14"/>
      <c r="H9" s="50"/>
      <c r="I9" s="50"/>
      <c r="J9" s="50"/>
      <c r="K9" s="50"/>
    </row>
    <row r="10" spans="1:12" ht="15" customHeight="1">
      <c r="A10" s="14"/>
      <c r="B10" s="14"/>
      <c r="C10" s="14"/>
      <c r="D10" s="14"/>
      <c r="E10" s="14"/>
      <c r="F10" s="14"/>
      <c r="G10" s="14"/>
      <c r="H10" s="50"/>
      <c r="I10" s="50"/>
      <c r="J10" s="50"/>
      <c r="K10" s="50"/>
    </row>
    <row r="11" spans="1:12" ht="15" customHeight="1">
      <c r="A11" s="14"/>
      <c r="B11" s="15" t="s">
        <v>2</v>
      </c>
      <c r="C11" s="15" t="s">
        <v>3</v>
      </c>
      <c r="D11" s="15" t="s">
        <v>4</v>
      </c>
      <c r="E11" s="15" t="s">
        <v>5</v>
      </c>
      <c r="F11" s="19" t="s">
        <v>8</v>
      </c>
      <c r="G11" s="14"/>
      <c r="H11" s="50"/>
      <c r="I11" s="50"/>
      <c r="J11" s="50"/>
      <c r="K11" s="50"/>
    </row>
    <row r="12" spans="1:12">
      <c r="A12" s="14"/>
      <c r="B12" s="16">
        <v>43831</v>
      </c>
      <c r="C12" s="26">
        <v>44074</v>
      </c>
      <c r="D12" s="17">
        <v>1652854</v>
      </c>
      <c r="E12" s="20">
        <f>DAYS360(B12,C12)</f>
        <v>240</v>
      </c>
      <c r="F12" s="18">
        <f>(D12*E12)/360</f>
        <v>1101902.6666666667</v>
      </c>
      <c r="G12" s="14"/>
      <c r="H12" s="50"/>
      <c r="I12" s="50"/>
      <c r="J12" s="50"/>
      <c r="K12" s="50"/>
      <c r="L12" s="14"/>
    </row>
    <row r="13" spans="1:12" ht="15" customHeight="1">
      <c r="A13" s="14"/>
      <c r="B13" s="34" t="s">
        <v>7</v>
      </c>
      <c r="C13" s="34"/>
      <c r="D13" s="34"/>
      <c r="E13" s="34"/>
      <c r="F13" s="21">
        <f>SUM(F12:F12)</f>
        <v>1101902.6666666667</v>
      </c>
      <c r="G13" s="14"/>
    </row>
    <row r="14" spans="1:12" ht="15" customHeight="1">
      <c r="A14" s="14"/>
      <c r="B14" s="14"/>
      <c r="C14" s="14"/>
      <c r="D14" s="14"/>
      <c r="E14" s="14"/>
      <c r="F14" s="14"/>
      <c r="G14" s="14"/>
      <c r="H14" s="50" t="s">
        <v>9</v>
      </c>
      <c r="I14" s="31"/>
      <c r="J14" s="31"/>
      <c r="K14" s="31"/>
    </row>
    <row r="15" spans="1:12" ht="15" customHeight="1">
      <c r="A15" s="14"/>
      <c r="B15" s="15" t="s">
        <v>2</v>
      </c>
      <c r="C15" s="15" t="s">
        <v>3</v>
      </c>
      <c r="D15" s="15" t="s">
        <v>4</v>
      </c>
      <c r="E15" s="15" t="s">
        <v>5</v>
      </c>
      <c r="F15" s="19" t="s">
        <v>10</v>
      </c>
      <c r="G15" s="14"/>
      <c r="H15" s="31"/>
      <c r="I15" s="31"/>
      <c r="J15" s="31"/>
      <c r="K15" s="31"/>
    </row>
    <row r="16" spans="1:12" ht="14.25" customHeight="1">
      <c r="A16" s="14"/>
      <c r="B16" s="16">
        <v>43831</v>
      </c>
      <c r="C16" s="26">
        <v>44074</v>
      </c>
      <c r="D16" s="17">
        <v>1652854</v>
      </c>
      <c r="E16" s="20">
        <f t="shared" ref="E16" si="0">DAYS360(B16,C16)+1</f>
        <v>241</v>
      </c>
      <c r="F16" s="22">
        <f>(D16*E16)/360</f>
        <v>1106493.9277777779</v>
      </c>
      <c r="G16" s="14"/>
      <c r="H16" s="31"/>
      <c r="I16" s="31"/>
      <c r="J16" s="31"/>
      <c r="K16" s="31"/>
    </row>
    <row r="17" spans="1:13" s="1" customFormat="1" ht="15" customHeight="1">
      <c r="A17" s="14"/>
      <c r="B17" s="34" t="s">
        <v>7</v>
      </c>
      <c r="C17" s="34"/>
      <c r="D17" s="34"/>
      <c r="E17" s="34"/>
      <c r="F17" s="21">
        <f>SUM(F16:F16)</f>
        <v>1106493.9277777779</v>
      </c>
      <c r="G17" s="14"/>
      <c r="H17" s="31"/>
      <c r="I17" s="31"/>
      <c r="J17" s="31"/>
      <c r="K17" s="31"/>
    </row>
    <row r="18" spans="1:13" s="1" customFormat="1" ht="12" customHeight="1">
      <c r="A18" s="14"/>
      <c r="B18" s="14"/>
      <c r="C18" s="14"/>
      <c r="D18" s="14"/>
      <c r="E18" s="14"/>
      <c r="F18" s="14"/>
      <c r="G18" s="14"/>
      <c r="H18" s="31"/>
      <c r="I18" s="31"/>
      <c r="J18" s="31"/>
      <c r="K18" s="31"/>
    </row>
    <row r="19" spans="1:13" s="1" customFormat="1" ht="12" customHeight="1">
      <c r="A19" s="14"/>
      <c r="B19" s="15" t="s">
        <v>2</v>
      </c>
      <c r="C19" s="15" t="s">
        <v>3</v>
      </c>
      <c r="D19" s="15" t="s">
        <v>10</v>
      </c>
      <c r="E19" s="15" t="s">
        <v>5</v>
      </c>
      <c r="F19" s="19" t="s">
        <v>11</v>
      </c>
      <c r="G19" s="14"/>
      <c r="H19" s="14"/>
      <c r="I19" s="14"/>
      <c r="J19" s="14"/>
    </row>
    <row r="20" spans="1:13" s="1" customFormat="1" ht="12" customHeight="1">
      <c r="A20" s="14"/>
      <c r="B20" s="16">
        <v>43831</v>
      </c>
      <c r="C20" s="26">
        <v>44074</v>
      </c>
      <c r="D20" s="22">
        <f>+F16</f>
        <v>1106493.9277777779</v>
      </c>
      <c r="E20" s="20">
        <f>DAYS360(B20,C20)+1</f>
        <v>241</v>
      </c>
      <c r="F20" s="20">
        <f>(D20*E20*0.12)/360</f>
        <v>88888.345531481493</v>
      </c>
      <c r="G20" s="14"/>
      <c r="H20" s="14"/>
      <c r="I20" s="14"/>
      <c r="J20" s="14"/>
    </row>
    <row r="21" spans="1:13" s="1" customFormat="1" ht="12" customHeight="1">
      <c r="A21" s="14"/>
      <c r="B21" s="34" t="s">
        <v>7</v>
      </c>
      <c r="C21" s="34"/>
      <c r="D21" s="34"/>
      <c r="E21" s="34"/>
      <c r="F21" s="21">
        <f>SUM(F20:F20)</f>
        <v>88888.345531481493</v>
      </c>
      <c r="G21" s="14"/>
      <c r="H21" s="14"/>
      <c r="I21" s="14"/>
      <c r="J21" s="14"/>
    </row>
    <row r="22" spans="1:13" s="1" customFormat="1" ht="12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 s="1" customFormat="1" ht="12">
      <c r="A23" s="14"/>
      <c r="B23" s="15" t="s">
        <v>2</v>
      </c>
      <c r="C23" s="15" t="s">
        <v>3</v>
      </c>
      <c r="D23" s="15" t="s">
        <v>4</v>
      </c>
      <c r="E23" s="15" t="s">
        <v>5</v>
      </c>
      <c r="F23" s="19" t="s">
        <v>12</v>
      </c>
      <c r="G23" s="14"/>
      <c r="H23" s="14"/>
      <c r="I23" s="14"/>
      <c r="J23" s="14"/>
    </row>
    <row r="24" spans="1:13" s="1" customFormat="1" ht="12">
      <c r="A24" s="14"/>
      <c r="B24" s="16">
        <v>43831</v>
      </c>
      <c r="C24" s="26">
        <v>44074</v>
      </c>
      <c r="D24" s="17">
        <v>1550000</v>
      </c>
      <c r="E24" s="20">
        <f>DAYS360(B24,C24)+1</f>
        <v>241</v>
      </c>
      <c r="F24" s="20">
        <f>(D24*E24)/720</f>
        <v>518819.44444444444</v>
      </c>
      <c r="G24" s="14"/>
      <c r="H24" s="14"/>
      <c r="I24" s="14"/>
      <c r="J24" s="14"/>
    </row>
    <row r="25" spans="1:13" s="1" customFormat="1" ht="12">
      <c r="A25" s="14"/>
      <c r="B25" s="34" t="s">
        <v>7</v>
      </c>
      <c r="C25" s="34"/>
      <c r="D25" s="34"/>
      <c r="E25" s="34"/>
      <c r="F25" s="21">
        <f>SUM(F24)</f>
        <v>518819.44444444444</v>
      </c>
      <c r="G25" s="14"/>
      <c r="H25" s="14"/>
      <c r="I25" s="14"/>
      <c r="J25" s="14"/>
    </row>
    <row r="26" spans="1:13" s="1" customFormat="1" ht="12">
      <c r="A26" s="14"/>
      <c r="B26" s="24"/>
      <c r="C26" s="24"/>
      <c r="D26" s="24"/>
      <c r="E26" s="24"/>
      <c r="F26" s="14"/>
      <c r="G26" s="14"/>
      <c r="H26" s="14"/>
      <c r="I26" s="14"/>
      <c r="J26" s="14"/>
    </row>
    <row r="27" spans="1:13" s="1" customFormat="1" ht="12">
      <c r="A27" s="14"/>
      <c r="B27" s="24"/>
      <c r="C27" s="24"/>
      <c r="D27" s="24"/>
      <c r="E27" s="24"/>
      <c r="F27" s="14"/>
      <c r="G27" s="14"/>
      <c r="H27" s="14"/>
      <c r="I27" s="14"/>
      <c r="J27" s="14"/>
    </row>
    <row r="28" spans="1:13" s="1" customFormat="1" ht="12">
      <c r="A28" s="14"/>
      <c r="B28" s="35" t="s">
        <v>13</v>
      </c>
      <c r="C28" s="35"/>
      <c r="D28" s="35"/>
      <c r="E28" s="35"/>
      <c r="F28" s="35"/>
      <c r="G28" s="14"/>
      <c r="H28" s="14"/>
      <c r="I28" s="14"/>
      <c r="J28" s="14"/>
    </row>
    <row r="29" spans="1:13" s="1" customFormat="1" ht="12">
      <c r="A29" s="14"/>
      <c r="B29" s="36" t="s">
        <v>14</v>
      </c>
      <c r="C29" s="36"/>
      <c r="D29" s="36" t="s">
        <v>15</v>
      </c>
      <c r="E29" s="36"/>
      <c r="F29" s="29" t="s">
        <v>16</v>
      </c>
      <c r="G29" s="14"/>
      <c r="H29" s="14"/>
      <c r="I29" s="14"/>
      <c r="J29" s="14"/>
    </row>
    <row r="30" spans="1:13" s="1" customFormat="1" ht="12">
      <c r="A30" s="14"/>
      <c r="B30" s="37">
        <f>+D24/30</f>
        <v>51666.666666666664</v>
      </c>
      <c r="C30" s="38"/>
      <c r="D30" s="39">
        <v>720</v>
      </c>
      <c r="E30" s="39"/>
      <c r="F30" s="30">
        <f>B30*D30</f>
        <v>37200000</v>
      </c>
      <c r="G30" s="14"/>
      <c r="H30" s="14"/>
      <c r="I30" s="14"/>
      <c r="J30" s="14"/>
    </row>
    <row r="31" spans="1:13" s="1" customFormat="1" ht="12">
      <c r="A31" s="14"/>
      <c r="B31" s="24"/>
      <c r="C31" s="24"/>
      <c r="D31" s="24"/>
      <c r="E31" s="24"/>
      <c r="F31" s="14"/>
      <c r="G31" s="14"/>
      <c r="H31" s="14"/>
      <c r="I31" s="14"/>
      <c r="J31" s="14"/>
    </row>
    <row r="32" spans="1:13">
      <c r="A32" s="14"/>
      <c r="B32" s="14"/>
      <c r="C32" s="14"/>
      <c r="D32" s="14"/>
      <c r="E32" s="14"/>
      <c r="F32" s="14"/>
      <c r="G32" s="14"/>
      <c r="H32" s="14"/>
      <c r="I32" s="14"/>
      <c r="J32" s="14"/>
      <c r="M32" s="1"/>
    </row>
    <row r="33" spans="1:13">
      <c r="A33" s="14"/>
      <c r="B33" s="35" t="s">
        <v>17</v>
      </c>
      <c r="C33" s="35"/>
      <c r="D33" s="35"/>
      <c r="E33" s="35"/>
      <c r="F33" s="35"/>
      <c r="G33" s="35"/>
      <c r="H33" s="35"/>
      <c r="I33" s="35"/>
      <c r="J33" s="14"/>
      <c r="M33" s="1"/>
    </row>
    <row r="34" spans="1:13">
      <c r="A34" s="14"/>
      <c r="B34" s="43"/>
      <c r="C34" s="43"/>
      <c r="D34" s="43"/>
      <c r="E34" s="2" t="s">
        <v>18</v>
      </c>
      <c r="F34" s="2" t="s">
        <v>19</v>
      </c>
      <c r="G34" s="2" t="s">
        <v>20</v>
      </c>
      <c r="H34" s="44" t="s">
        <v>21</v>
      </c>
      <c r="I34" s="44"/>
      <c r="J34" s="14"/>
      <c r="M34" s="1"/>
    </row>
    <row r="35" spans="1:13">
      <c r="A35" s="14"/>
      <c r="B35" s="32" t="s">
        <v>22</v>
      </c>
      <c r="C35" s="32"/>
      <c r="D35" s="32"/>
      <c r="E35" s="3">
        <v>2020</v>
      </c>
      <c r="F35" s="3">
        <v>8</v>
      </c>
      <c r="G35" s="4">
        <v>31</v>
      </c>
      <c r="H35" s="5" t="s">
        <v>23</v>
      </c>
      <c r="I35" s="6" t="s">
        <v>24</v>
      </c>
      <c r="J35" s="14"/>
      <c r="M35" s="1"/>
    </row>
    <row r="36" spans="1:13">
      <c r="A36" s="14"/>
      <c r="B36" s="32" t="s">
        <v>25</v>
      </c>
      <c r="C36" s="32"/>
      <c r="D36" s="32"/>
      <c r="E36" s="7">
        <v>2020</v>
      </c>
      <c r="F36" s="7">
        <v>1</v>
      </c>
      <c r="G36" s="8">
        <v>1</v>
      </c>
      <c r="H36" s="9">
        <f>(E35-E36)*360+(F35-F36)*30+(G35-G36+1)</f>
        <v>241</v>
      </c>
      <c r="I36" s="10">
        <f>H36/360</f>
        <v>0.6694444444444444</v>
      </c>
      <c r="J36" s="14"/>
      <c r="M36" s="1"/>
    </row>
    <row r="37" spans="1:13">
      <c r="A37" s="14"/>
      <c r="B37" s="32" t="s">
        <v>26</v>
      </c>
      <c r="C37" s="32"/>
      <c r="D37" s="32"/>
      <c r="E37" s="45">
        <f>+D24</f>
        <v>1550000</v>
      </c>
      <c r="F37" s="45"/>
      <c r="G37" s="45"/>
      <c r="H37" s="45"/>
      <c r="I37" s="45"/>
      <c r="J37" s="14"/>
      <c r="M37" s="1"/>
    </row>
    <row r="38" spans="1:13">
      <c r="A38" s="14"/>
      <c r="B38" s="32" t="s">
        <v>27</v>
      </c>
      <c r="C38" s="32"/>
      <c r="D38" s="32"/>
      <c r="E38" s="46">
        <f>E37/30</f>
        <v>51666.666666666664</v>
      </c>
      <c r="F38" s="46"/>
      <c r="G38" s="46"/>
      <c r="H38" s="46"/>
      <c r="I38" s="46"/>
      <c r="J38" s="14"/>
      <c r="M38" s="1"/>
    </row>
    <row r="39" spans="1:13">
      <c r="A39" s="14"/>
      <c r="B39" s="32" t="s">
        <v>28</v>
      </c>
      <c r="C39" s="32"/>
      <c r="D39" s="32"/>
      <c r="E39" s="46">
        <f>E37</f>
        <v>1550000</v>
      </c>
      <c r="F39" s="46"/>
      <c r="G39" s="46"/>
      <c r="H39" s="46"/>
      <c r="I39" s="46"/>
      <c r="J39" s="14"/>
      <c r="M39" s="1"/>
    </row>
    <row r="40" spans="1:13">
      <c r="A40" s="14"/>
      <c r="B40" s="32" t="s">
        <v>29</v>
      </c>
      <c r="C40" s="32"/>
      <c r="D40" s="32"/>
      <c r="E40" s="11"/>
      <c r="F40" s="46">
        <f>E40*20*E38</f>
        <v>0</v>
      </c>
      <c r="G40" s="46"/>
      <c r="H40" s="46"/>
      <c r="I40" s="46"/>
      <c r="J40" s="14"/>
    </row>
    <row r="41" spans="1:13">
      <c r="A41" s="14"/>
      <c r="B41" s="48" t="s">
        <v>30</v>
      </c>
      <c r="C41" s="48"/>
      <c r="D41" s="48"/>
      <c r="E41" s="12"/>
      <c r="F41" s="49">
        <f>SUM(E39:F40)</f>
        <v>1550000</v>
      </c>
      <c r="G41" s="49"/>
      <c r="H41" s="49"/>
      <c r="I41" s="49"/>
      <c r="J41" s="14"/>
    </row>
    <row r="42" spans="1:13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3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3">
      <c r="A44" s="14"/>
      <c r="B44" s="47" t="s">
        <v>31</v>
      </c>
      <c r="C44" s="47"/>
      <c r="D44" s="47"/>
      <c r="E44" s="47"/>
      <c r="F44" s="23">
        <f>+F30+F25+F21+F17+F13+F9+F41</f>
        <v>44666104.384420365</v>
      </c>
      <c r="G44" s="14"/>
      <c r="H44" s="14"/>
      <c r="I44" s="14"/>
      <c r="J44" s="14"/>
    </row>
    <row r="45" spans="1:13">
      <c r="A45" s="13"/>
      <c r="B45" s="14"/>
      <c r="C45" s="14"/>
      <c r="D45" s="14"/>
      <c r="E45" s="14"/>
      <c r="F45" s="14"/>
      <c r="G45" s="14"/>
      <c r="H45" s="13"/>
      <c r="I45" s="13"/>
    </row>
  </sheetData>
  <mergeCells count="29">
    <mergeCell ref="B39:D39"/>
    <mergeCell ref="E39:I39"/>
    <mergeCell ref="B40:D40"/>
    <mergeCell ref="F40:I40"/>
    <mergeCell ref="B44:E44"/>
    <mergeCell ref="B41:D41"/>
    <mergeCell ref="F41:I41"/>
    <mergeCell ref="B36:D36"/>
    <mergeCell ref="B37:D37"/>
    <mergeCell ref="E37:I37"/>
    <mergeCell ref="B38:D38"/>
    <mergeCell ref="E38:I38"/>
    <mergeCell ref="H4:K12"/>
    <mergeCell ref="H14:K18"/>
    <mergeCell ref="B35:D35"/>
    <mergeCell ref="B5:F5"/>
    <mergeCell ref="B13:E13"/>
    <mergeCell ref="B17:E17"/>
    <mergeCell ref="B21:E21"/>
    <mergeCell ref="B25:E25"/>
    <mergeCell ref="B28:F28"/>
    <mergeCell ref="B29:C29"/>
    <mergeCell ref="D29:E29"/>
    <mergeCell ref="B30:C30"/>
    <mergeCell ref="D30:E30"/>
    <mergeCell ref="B9:E9"/>
    <mergeCell ref="B33:I33"/>
    <mergeCell ref="B34:D34"/>
    <mergeCell ref="H34:I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2025-06-04T21:57:44Z</dcterms:modified>
  <cp:category/>
  <cp:contentStatus/>
</cp:coreProperties>
</file>