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8_{8E9D944B-476B-4AD1-A60E-33781486D97D}" xr6:coauthVersionLast="47" xr6:coauthVersionMax="47" xr10:uidLastSave="{00000000-0000-0000-0000-000000000000}"/>
  <bookViews>
    <workbookView xWindow="-120" yWindow="-120" windowWidth="29040" windowHeight="15720" xr2:uid="{69AAD36E-CAFA-43EB-832F-400E58192986}"/>
  </bookViews>
  <sheets>
    <sheet name="LIQ. PRETENSIONES DEMANDA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2" l="1"/>
  <c r="E42" i="12"/>
  <c r="E30" i="12"/>
  <c r="E36" i="12"/>
  <c r="E24" i="12"/>
  <c r="F26" i="12"/>
  <c r="E16" i="12"/>
  <c r="F67" i="12"/>
  <c r="G67" i="12" s="1"/>
  <c r="F68" i="12"/>
  <c r="G68" i="12" s="1"/>
  <c r="E59" i="12"/>
  <c r="F55" i="12"/>
  <c r="F54" i="12"/>
  <c r="F53" i="12"/>
  <c r="F52" i="12"/>
  <c r="F51" i="12"/>
  <c r="F50" i="12"/>
  <c r="F49" i="12"/>
  <c r="F48" i="12"/>
  <c r="F43" i="12"/>
  <c r="F42" i="12"/>
  <c r="F41" i="12"/>
  <c r="F40" i="12"/>
  <c r="F39" i="12"/>
  <c r="F38" i="12"/>
  <c r="F37" i="12"/>
  <c r="F36" i="12"/>
  <c r="F29" i="12"/>
  <c r="F30" i="12"/>
  <c r="F31" i="12"/>
  <c r="F28" i="12"/>
  <c r="F24" i="12"/>
  <c r="E17" i="12"/>
  <c r="E18" i="12"/>
  <c r="E19" i="12"/>
  <c r="E20" i="12"/>
  <c r="G11" i="12"/>
  <c r="H11" i="12"/>
  <c r="E27" i="12" s="1"/>
  <c r="G10" i="12"/>
  <c r="H10" i="12" s="1"/>
  <c r="G12" i="12"/>
  <c r="H12" i="12" s="1"/>
  <c r="G13" i="12"/>
  <c r="H13" i="12" s="1"/>
  <c r="F66" i="12"/>
  <c r="G66" i="12" s="1"/>
  <c r="F25" i="12"/>
  <c r="F27" i="12"/>
  <c r="G9" i="12"/>
  <c r="H9" i="12" s="1"/>
  <c r="E26" i="12" l="1"/>
  <c r="E25" i="12"/>
  <c r="F16" i="12"/>
  <c r="F17" i="12"/>
  <c r="E37" i="12"/>
  <c r="G37" i="12" s="1"/>
  <c r="E49" i="12" s="1"/>
  <c r="G49" i="12" s="1"/>
  <c r="E43" i="12"/>
  <c r="G43" i="12" s="1"/>
  <c r="E55" i="12" s="1"/>
  <c r="G55" i="12" s="1"/>
  <c r="E31" i="12"/>
  <c r="G42" i="12"/>
  <c r="E54" i="12" s="1"/>
  <c r="G54" i="12" s="1"/>
  <c r="E41" i="12"/>
  <c r="G41" i="12" s="1"/>
  <c r="E53" i="12" s="1"/>
  <c r="G53" i="12" s="1"/>
  <c r="E29" i="12"/>
  <c r="G29" i="12" s="1"/>
  <c r="E38" i="12"/>
  <c r="G38" i="12" s="1"/>
  <c r="E50" i="12" s="1"/>
  <c r="G50" i="12" s="1"/>
  <c r="E39" i="12"/>
  <c r="G39" i="12" s="1"/>
  <c r="E51" i="12" s="1"/>
  <c r="G51" i="12" s="1"/>
  <c r="G31" i="12"/>
  <c r="G30" i="12"/>
  <c r="G25" i="12"/>
  <c r="F19" i="12"/>
  <c r="E28" i="12" s="1"/>
  <c r="G26" i="12"/>
  <c r="F20" i="12"/>
  <c r="F18" i="12"/>
  <c r="G36" i="12"/>
  <c r="E48" i="12" s="1"/>
  <c r="G48" i="12" s="1"/>
  <c r="G24" i="12"/>
  <c r="F65" i="12"/>
  <c r="G65" i="12" s="1"/>
  <c r="E40" i="12" l="1"/>
  <c r="G40" i="12" s="1"/>
  <c r="E52" i="12" s="1"/>
  <c r="G52" i="12" s="1"/>
  <c r="G28" i="12"/>
  <c r="F21" i="12"/>
  <c r="G27" i="12"/>
  <c r="G69" i="12"/>
  <c r="G44" i="12" l="1"/>
  <c r="F59" i="12"/>
  <c r="G59" i="12" s="1"/>
  <c r="G60" i="12" s="1"/>
  <c r="G32" i="12" l="1"/>
  <c r="G56" i="12" l="1"/>
</calcChain>
</file>

<file path=xl/sharedStrings.xml><?xml version="1.0" encoding="utf-8"?>
<sst xmlns="http://schemas.openxmlformats.org/spreadsheetml/2006/main" count="101" uniqueCount="39">
  <si>
    <r>
      <rPr>
        <b/>
        <sz val="9"/>
        <color rgb="FF000000"/>
        <rFont val="Arial"/>
      </rPr>
      <t xml:space="preserve">PRETENSIONES 
</t>
    </r>
    <r>
      <rPr>
        <sz val="9"/>
        <color rgb="FF000000"/>
        <rFont val="Arial"/>
      </rPr>
      <t xml:space="preserve">
(i) Se declare que entre el FONDO NACIONAL DE AHORRO – CARLOS LLERAS RESTREPO y la empresa S&amp;A SERVICIOS Y ASESORIAS S.A.S. existe una intermediación laboral.  
(ii) Se declare que entre el FONDO NACIONAL DEL AHORRO – CARLOS LLERAS RESTREPO y la señora ISABEL PIEDAD GOMEZ PEÑALOZA, existió un CONTRATO LABORAL A TERMINO INDEFINIDO como trabajadora oficial y que principio el 15 de Octubre de 2015 y finalizó el 05 de Febrero de 2020. 
(iii) Se condene al FONDO NACIONAL DEL AHORRO - CARLOS LLERAS RESTREPO a fin de que proceda con la reliquidación y pago de los salarios en su calidad de empleadora de la señora, teniendo presente todos aquellos rubros constituyentes como factor salarial y los beneficios Convencionales existentes en razón de la Convención Colectiva de trabajo suscrita entre el FONDO NACIONAL EL AHORRO – CARLOS LLERAS RESTREPO y el sindicato de trabajadores – SINDEFONAHORRO el 8 de marzo de 2012 y hoy vigente, a la reliquidación y pago de los beneficios de la Convención Colectiva de trabajo, a la reliquidación y pago de las prestaciones sociales con base en el salario que realmente le corresponde asumir en su calidad de empleadora, reconocer y pagar a la administradora de fondos y pensiones PROTECCIÓN, el reajuste de las cotizaciones obligatorias, a la reliquidación y pago de la seguridad social EPS SANITAS, a la reliquidación y pago de la indemnización por mora consagrado en el artículo 65 parágrafo 1 del Código Sustantivo del Trabajo y la Seguridad Social, al pago de la indemnización por mora consagrada en el numeral 3 del artículo 99 de la ley 50 de 1990, por la no consignación total de las cesantías, al pago de la sanción consagrada en el artículo 1 numeral 3 del de la ley 52 de 1975, por el pago parcial de intereses a cesantías, al pago de la indemnización por despido sin justa causa, condenar en costas a las demandadas y en uso de las facultades ultra y extra petita.</t>
    </r>
  </si>
  <si>
    <t xml:space="preserve">LIQUIDACIÓN DE LAS PRETENSIONES DE LA DEMANDA </t>
  </si>
  <si>
    <t>DIFERENCIAS SALARIALES AÑOS</t>
  </si>
  <si>
    <t>DESDE</t>
  </si>
  <si>
    <t>HASTA</t>
  </si>
  <si>
    <t>CARGO</t>
  </si>
  <si>
    <t>SALARIOS DEVENGADOS</t>
  </si>
  <si>
    <t>SALARIOS PRETENDIDOS (CONFORME AL ESCALAFON DEL FNA)</t>
  </si>
  <si>
    <t>DIFERENCIA</t>
  </si>
  <si>
    <t>DIFERENCIA VLR DIA</t>
  </si>
  <si>
    <t>16/11/2015</t>
  </si>
  <si>
    <t>DIRECTOR</t>
  </si>
  <si>
    <t>21/8/2017</t>
  </si>
  <si>
    <t>22/8/2017</t>
  </si>
  <si>
    <t>17/12/2017</t>
  </si>
  <si>
    <t>21/03/2018</t>
  </si>
  <si>
    <t>22/03/2018</t>
  </si>
  <si>
    <t>DÍAS</t>
  </si>
  <si>
    <t>TOTAL DIFERENCIA SALARIOS</t>
  </si>
  <si>
    <r>
      <rPr>
        <b/>
        <sz val="9"/>
        <color rgb="FF000000"/>
        <rFont val="Arial"/>
      </rPr>
      <t>NOTA 1:</t>
    </r>
    <r>
      <rPr>
        <sz val="9"/>
        <color rgb="FF000000"/>
        <rFont val="Arial"/>
      </rPr>
      <t xml:space="preserve"> NO  SE LIQUIDAN LOS CONCEPTOS CONVENCIONALES SOLICITADOS POR CUANTO ESTOS CARECEN DE COBERTURA MATERIAL.</t>
    </r>
  </si>
  <si>
    <t>TOTAL ADEUDADO</t>
  </si>
  <si>
    <t xml:space="preserve">DIFERENCIA </t>
  </si>
  <si>
    <t>PRIMAS</t>
  </si>
  <si>
    <r>
      <rPr>
        <b/>
        <sz val="9"/>
        <color rgb="FF000000"/>
        <rFont val="Arial"/>
      </rPr>
      <t xml:space="preserve">NOTA 2: </t>
    </r>
    <r>
      <rPr>
        <sz val="9"/>
        <color rgb="FF000000"/>
        <rFont val="Arial"/>
      </rPr>
      <t>La demandante indica que su cargo correspondió a DIRECTORA COMERCIAL, sin embargo, en el escalafon no se encuentra dicho cargo, por tanto se procede a liquidar con el cargo de PROFESIONAL</t>
    </r>
  </si>
  <si>
    <t>CESANTIAS</t>
  </si>
  <si>
    <t>PÓLIZA GU071538</t>
  </si>
  <si>
    <t>PÓLIZA GU66585</t>
  </si>
  <si>
    <t>CESANTÍAS</t>
  </si>
  <si>
    <t>INTERESES</t>
  </si>
  <si>
    <r>
      <t>T</t>
    </r>
    <r>
      <rPr>
        <sz val="8"/>
        <color theme="1"/>
        <rFont val="Arial"/>
        <family val="2"/>
      </rPr>
      <t>: S &amp; A SERVICIOS &amp; ASESORIAS S.A.S</t>
    </r>
  </si>
  <si>
    <r>
      <t>VIGENCIA S, PS:</t>
    </r>
    <r>
      <rPr>
        <sz val="8"/>
        <color theme="1"/>
        <rFont val="Arial"/>
        <family val="2"/>
      </rPr>
      <t xml:space="preserve"> 16/08/2017 – 21/03/2018</t>
    </r>
  </si>
  <si>
    <r>
      <t>VIGENCIA S,PS:</t>
    </r>
    <r>
      <rPr>
        <sz val="8"/>
        <color theme="1"/>
        <rFont val="Arial"/>
        <family val="2"/>
      </rPr>
      <t xml:space="preserve"> 11/07/2016 – 21/08/2017</t>
    </r>
  </si>
  <si>
    <r>
      <t xml:space="preserve">CTO: </t>
    </r>
    <r>
      <rPr>
        <sz val="8"/>
        <color theme="1"/>
        <rFont val="Arial"/>
        <family val="2"/>
      </rPr>
      <t>165 DE 2017</t>
    </r>
  </si>
  <si>
    <r>
      <t xml:space="preserve">CTO: </t>
    </r>
    <r>
      <rPr>
        <sz val="8"/>
        <color theme="1"/>
        <rFont val="Arial"/>
        <family val="2"/>
      </rPr>
      <t>154 DE 2016</t>
    </r>
  </si>
  <si>
    <t>SALARIO</t>
  </si>
  <si>
    <t>VACACIONES</t>
  </si>
  <si>
    <t>SANCIÓN POR NO CONSIGNACIÓN DE CESANTÍAS</t>
  </si>
  <si>
    <t>SANCIÓN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</si>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</sst>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_-&quot;$&quot;\ * #,##0_-;\-&quot;$&quot;\ * #,##0_-;_-&quot;$&quot;\ * &quot;-&quot;??_-;_-@_-"/>
    <numFmt numFmtId="168" formatCode="_ &quot;$&quot;\ * #,##0_ ;_ &quot;$&quot;\ * \-#,##0_ ;_ &quot;$&quot;\ * &quot;-&quot;_ ;_ @_ "/>
    <numFmt numFmtId="169" formatCode="_ * #,##0_ ;_ * \-#,##0_ ;_ * &quot;-&quot;_ ;_ @_ "/>
    <numFmt numFmtId="170" formatCode="_ &quot;$&quot;\ * #,##0.00_ ;_ &quot;$&quot;\ * \-#,##0.00_ ;_ &quot;$&quot;\ * &quot;-&quot;??_ ;_ @_ "/>
    <numFmt numFmtId="171" formatCode="&quot;$&quot;\ #,##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</font>
    <font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E1F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6" fontId="4" fillId="2" borderId="1" xfId="1" applyNumberFormat="1" applyFont="1" applyFill="1" applyBorder="1" applyAlignment="1">
      <alignment horizontal="center"/>
    </xf>
    <xf numFmtId="166" fontId="5" fillId="0" borderId="1" xfId="1" applyNumberFormat="1" applyFont="1" applyBorder="1"/>
    <xf numFmtId="166" fontId="5" fillId="0" borderId="1" xfId="1" applyNumberFormat="1" applyFont="1" applyFill="1" applyBorder="1"/>
    <xf numFmtId="166" fontId="4" fillId="3" borderId="1" xfId="1" applyNumberFormat="1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167" fontId="5" fillId="0" borderId="1" xfId="2" applyNumberFormat="1" applyFont="1" applyBorder="1"/>
    <xf numFmtId="3" fontId="5" fillId="0" borderId="1" xfId="0" applyNumberFormat="1" applyFont="1" applyBorder="1"/>
    <xf numFmtId="167" fontId="5" fillId="0" borderId="1" xfId="0" applyNumberFormat="1" applyFont="1" applyBorder="1"/>
    <xf numFmtId="167" fontId="5" fillId="0" borderId="1" xfId="0" applyNumberFormat="1" applyFon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Fill="1" applyBorder="1"/>
    <xf numFmtId="0" fontId="4" fillId="0" borderId="0" xfId="0" applyFont="1"/>
    <xf numFmtId="171" fontId="5" fillId="0" borderId="0" xfId="0" applyNumberFormat="1" applyFont="1"/>
    <xf numFmtId="0" fontId="8" fillId="0" borderId="0" xfId="0" applyFont="1" applyAlignment="1">
      <alignment vertical="center" wrapText="1"/>
    </xf>
    <xf numFmtId="166" fontId="4" fillId="0" borderId="0" xfId="7" applyNumberFormat="1" applyFont="1" applyFill="1" applyBorder="1" applyAlignment="1">
      <alignment horizontal="center" vertical="center"/>
    </xf>
    <xf numFmtId="166" fontId="9" fillId="4" borderId="1" xfId="0" applyNumberFormat="1" applyFont="1" applyFill="1" applyBorder="1"/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66" fontId="5" fillId="0" borderId="11" xfId="1" applyNumberFormat="1" applyFont="1" applyBorder="1"/>
    <xf numFmtId="167" fontId="5" fillId="0" borderId="11" xfId="0" applyNumberFormat="1" applyFont="1" applyBorder="1"/>
    <xf numFmtId="166" fontId="4" fillId="3" borderId="10" xfId="7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0" xfId="0" applyNumberFormat="1" applyFont="1" applyBorder="1"/>
    <xf numFmtId="167" fontId="5" fillId="0" borderId="10" xfId="0" applyNumberFormat="1" applyFont="1" applyBorder="1"/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/>
    <xf numFmtId="14" fontId="5" fillId="0" borderId="14" xfId="0" applyNumberFormat="1" applyFont="1" applyBorder="1" applyAlignment="1">
      <alignment horizontal="center" vertical="center"/>
    </xf>
    <xf numFmtId="167" fontId="5" fillId="0" borderId="5" xfId="2" applyNumberFormat="1" applyFont="1" applyBorder="1"/>
    <xf numFmtId="3" fontId="5" fillId="0" borderId="14" xfId="0" applyNumberFormat="1" applyFont="1" applyBorder="1"/>
    <xf numFmtId="0" fontId="5" fillId="0" borderId="15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166" fontId="4" fillId="3" borderId="10" xfId="1" applyNumberFormat="1" applyFont="1" applyFill="1" applyBorder="1"/>
    <xf numFmtId="14" fontId="5" fillId="0" borderId="18" xfId="0" applyNumberFormat="1" applyFont="1" applyBorder="1" applyAlignment="1">
      <alignment horizontal="center" vertical="center"/>
    </xf>
    <xf numFmtId="166" fontId="5" fillId="0" borderId="11" xfId="1" applyNumberFormat="1" applyFont="1" applyFill="1" applyBorder="1"/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6" borderId="0" xfId="0" applyFont="1" applyFill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4</xdr:col>
      <xdr:colOff>1463754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A1:Q74"/>
  <sheetViews>
    <sheetView tabSelected="1" topLeftCell="F16" zoomScaleNormal="100" workbookViewId="0">
      <selection activeCell="J29" sqref="J29"/>
    </sheetView>
  </sheetViews>
  <sheetFormatPr defaultColWidth="11.42578125" defaultRowHeight="15"/>
  <cols>
    <col min="1" max="1" width="4.140625" customWidth="1"/>
    <col min="2" max="2" width="24.7109375" customWidth="1"/>
    <col min="3" max="3" width="24.42578125" style="1" customWidth="1"/>
    <col min="4" max="4" width="22.7109375" style="1" customWidth="1"/>
    <col min="5" max="5" width="23.140625" style="1" customWidth="1"/>
    <col min="6" max="6" width="25.28515625" style="1" customWidth="1"/>
    <col min="7" max="7" width="18.85546875" style="1" customWidth="1"/>
    <col min="8" max="8" width="20.28515625" style="1" bestFit="1" customWidth="1"/>
    <col min="9" max="9" width="18.42578125" customWidth="1"/>
    <col min="10" max="10" width="11.5703125" customWidth="1"/>
    <col min="11" max="11" width="19.140625" bestFit="1" customWidth="1"/>
    <col min="12" max="12" width="30.7109375" customWidth="1"/>
    <col min="13" max="13" width="30.28515625" customWidth="1"/>
    <col min="14" max="14" width="18.85546875" bestFit="1" customWidth="1"/>
    <col min="15" max="15" width="20.28515625" bestFit="1" customWidth="1"/>
  </cols>
  <sheetData>
    <row r="1" spans="1:17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45" customHeight="1">
      <c r="A2" s="8"/>
      <c r="B2" s="8"/>
      <c r="C2" s="8"/>
      <c r="D2" s="8"/>
      <c r="E2" s="8"/>
      <c r="F2" s="8"/>
      <c r="G2" s="8"/>
      <c r="H2" s="8"/>
      <c r="I2" s="8"/>
      <c r="J2" s="60" t="s">
        <v>0</v>
      </c>
      <c r="K2" s="60"/>
      <c r="L2" s="60"/>
      <c r="M2" s="60"/>
      <c r="N2" s="53"/>
      <c r="O2" s="53"/>
      <c r="P2" s="8"/>
      <c r="Q2" s="8"/>
    </row>
    <row r="3" spans="1:17">
      <c r="A3" s="8"/>
      <c r="B3" s="8"/>
      <c r="C3" s="8"/>
      <c r="D3" s="8"/>
      <c r="E3" s="8"/>
      <c r="F3" s="8"/>
      <c r="G3" s="8"/>
      <c r="H3" s="8"/>
      <c r="I3" s="8"/>
      <c r="J3" s="60"/>
      <c r="K3" s="60"/>
      <c r="L3" s="60"/>
      <c r="M3" s="60"/>
      <c r="N3" s="53"/>
      <c r="O3" s="53"/>
      <c r="P3" s="8"/>
      <c r="Q3" s="8"/>
    </row>
    <row r="4" spans="1:17">
      <c r="A4" s="8"/>
      <c r="B4" s="8"/>
      <c r="C4" s="8"/>
      <c r="D4" s="8"/>
      <c r="E4" s="8"/>
      <c r="F4" s="8"/>
      <c r="G4" s="8"/>
      <c r="H4" s="8"/>
      <c r="I4" s="8"/>
      <c r="J4" s="60"/>
      <c r="K4" s="60"/>
      <c r="L4" s="60"/>
      <c r="M4" s="60"/>
      <c r="N4" s="53"/>
      <c r="O4" s="53"/>
      <c r="P4" s="8"/>
      <c r="Q4" s="8"/>
    </row>
    <row r="5" spans="1:17" s="1" customFormat="1" ht="15" customHeight="1">
      <c r="A5" s="8"/>
      <c r="B5" s="8"/>
      <c r="C5" s="59" t="s">
        <v>1</v>
      </c>
      <c r="D5" s="59"/>
      <c r="E5" s="59"/>
      <c r="F5" s="59"/>
      <c r="G5" s="59"/>
      <c r="H5" s="8"/>
      <c r="I5" s="8"/>
      <c r="J5" s="60"/>
      <c r="K5" s="60"/>
      <c r="L5" s="60"/>
      <c r="M5" s="60"/>
      <c r="N5" s="53"/>
      <c r="O5" s="53"/>
      <c r="P5" s="8"/>
      <c r="Q5" s="8"/>
    </row>
    <row r="6" spans="1:17">
      <c r="A6" s="8"/>
      <c r="B6" s="8"/>
      <c r="C6" s="8"/>
      <c r="D6" s="8"/>
      <c r="E6" s="8"/>
      <c r="F6" s="8"/>
      <c r="G6" s="8"/>
      <c r="H6" s="8"/>
      <c r="I6" s="8"/>
      <c r="J6" s="60"/>
      <c r="K6" s="60"/>
      <c r="L6" s="60"/>
      <c r="M6" s="60"/>
      <c r="N6" s="53"/>
      <c r="O6" s="53"/>
      <c r="P6" s="8"/>
      <c r="Q6" s="8"/>
    </row>
    <row r="7" spans="1:17" ht="15" customHeight="1">
      <c r="A7" s="8"/>
      <c r="B7" s="58" t="s">
        <v>2</v>
      </c>
      <c r="C7" s="58"/>
      <c r="D7" s="58"/>
      <c r="E7" s="58"/>
      <c r="F7" s="58"/>
      <c r="G7" s="58"/>
      <c r="H7" s="58"/>
      <c r="I7" s="8"/>
      <c r="J7" s="60"/>
      <c r="K7" s="60"/>
      <c r="L7" s="60"/>
      <c r="M7" s="60"/>
      <c r="N7" s="53"/>
      <c r="O7" s="53"/>
      <c r="P7" s="8"/>
      <c r="Q7" s="8"/>
    </row>
    <row r="8" spans="1:17">
      <c r="A8" s="8"/>
      <c r="B8" s="9" t="s">
        <v>3</v>
      </c>
      <c r="C8" s="9" t="s">
        <v>4</v>
      </c>
      <c r="D8" s="9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8"/>
      <c r="J8" s="60"/>
      <c r="K8" s="60"/>
      <c r="L8" s="60"/>
      <c r="M8" s="60"/>
      <c r="N8" s="53"/>
      <c r="O8" s="53"/>
      <c r="P8" s="8"/>
      <c r="Q8" s="8"/>
    </row>
    <row r="9" spans="1:17">
      <c r="A9" s="8"/>
      <c r="B9" s="32" t="s">
        <v>10</v>
      </c>
      <c r="C9" s="32">
        <v>42650</v>
      </c>
      <c r="D9" s="45" t="s">
        <v>11</v>
      </c>
      <c r="E9" s="12">
        <v>4000000</v>
      </c>
      <c r="F9" s="46">
        <v>4932653</v>
      </c>
      <c r="G9" s="34">
        <f>F9-E9</f>
        <v>932653</v>
      </c>
      <c r="H9" s="34">
        <f>G9/30</f>
        <v>31088.433333333334</v>
      </c>
      <c r="I9" s="30"/>
      <c r="J9" s="60"/>
      <c r="K9" s="60"/>
      <c r="L9" s="60"/>
      <c r="M9" s="60"/>
      <c r="N9" s="53"/>
      <c r="O9" s="53"/>
      <c r="P9" s="8"/>
      <c r="Q9" s="8"/>
    </row>
    <row r="10" spans="1:17">
      <c r="A10" s="8"/>
      <c r="B10" s="32">
        <v>42681</v>
      </c>
      <c r="C10" s="32" t="s">
        <v>12</v>
      </c>
      <c r="D10" s="45" t="s">
        <v>11</v>
      </c>
      <c r="E10" s="12">
        <v>4000000</v>
      </c>
      <c r="F10" s="43">
        <v>5265607</v>
      </c>
      <c r="G10" s="34">
        <f t="shared" ref="G10:G13" si="0">F10-E10</f>
        <v>1265607</v>
      </c>
      <c r="H10" s="34">
        <f>G10/30</f>
        <v>42186.9</v>
      </c>
      <c r="I10" s="30"/>
      <c r="J10" s="60"/>
      <c r="K10" s="60"/>
      <c r="L10" s="60"/>
      <c r="M10" s="60"/>
      <c r="N10" s="53"/>
      <c r="O10" s="53"/>
      <c r="P10" s="8"/>
      <c r="Q10" s="8"/>
    </row>
    <row r="11" spans="1:17">
      <c r="A11" s="8"/>
      <c r="B11" s="32" t="s">
        <v>13</v>
      </c>
      <c r="C11" s="31" t="s">
        <v>14</v>
      </c>
      <c r="D11" s="45" t="s">
        <v>11</v>
      </c>
      <c r="E11" s="12">
        <v>4220000</v>
      </c>
      <c r="F11" s="43">
        <v>5265607</v>
      </c>
      <c r="G11" s="34">
        <f>F11-E11</f>
        <v>1045607</v>
      </c>
      <c r="H11" s="34">
        <f t="shared" ref="H11:H13" si="1">G11/30</f>
        <v>34853.566666666666</v>
      </c>
      <c r="I11" s="30"/>
      <c r="J11" s="60"/>
      <c r="K11" s="60"/>
      <c r="L11" s="60"/>
      <c r="M11" s="60"/>
      <c r="N11" s="53"/>
      <c r="O11" s="53"/>
      <c r="P11" s="8"/>
      <c r="Q11" s="8"/>
    </row>
    <row r="12" spans="1:17">
      <c r="A12" s="8"/>
      <c r="B12" s="31">
        <v>43374</v>
      </c>
      <c r="C12" s="31" t="s">
        <v>15</v>
      </c>
      <c r="D12" s="45" t="s">
        <v>11</v>
      </c>
      <c r="E12" s="12">
        <v>4220000</v>
      </c>
      <c r="F12" s="43">
        <v>5533628</v>
      </c>
      <c r="G12" s="34">
        <f t="shared" si="0"/>
        <v>1313628</v>
      </c>
      <c r="H12" s="34">
        <f t="shared" si="1"/>
        <v>43787.6</v>
      </c>
      <c r="I12" s="30"/>
      <c r="J12" s="60"/>
      <c r="K12" s="60"/>
      <c r="L12" s="60"/>
      <c r="M12" s="60"/>
      <c r="N12" s="53"/>
      <c r="O12" s="53"/>
      <c r="P12" s="8"/>
      <c r="Q12" s="8"/>
    </row>
    <row r="13" spans="1:17">
      <c r="A13" s="8"/>
      <c r="B13" s="31" t="s">
        <v>16</v>
      </c>
      <c r="C13" s="47">
        <v>43953</v>
      </c>
      <c r="D13" s="42" t="s">
        <v>11</v>
      </c>
      <c r="E13" s="48">
        <v>4220000</v>
      </c>
      <c r="F13" s="49">
        <v>6079100</v>
      </c>
      <c r="G13" s="44">
        <f t="shared" si="0"/>
        <v>1859100</v>
      </c>
      <c r="H13" s="44">
        <f t="shared" si="1"/>
        <v>61970</v>
      </c>
      <c r="I13" s="30"/>
      <c r="J13" s="60"/>
      <c r="K13" s="60"/>
      <c r="L13" s="60"/>
      <c r="M13" s="60"/>
      <c r="N13" s="53"/>
      <c r="O13" s="53"/>
      <c r="P13" s="8"/>
      <c r="Q13" s="8"/>
    </row>
    <row r="14" spans="1:17">
      <c r="A14" s="8"/>
      <c r="B14" s="8"/>
      <c r="C14" s="8"/>
      <c r="D14" s="8"/>
      <c r="E14" s="8"/>
      <c r="F14" s="8"/>
      <c r="G14" s="8"/>
      <c r="H14" s="8"/>
      <c r="I14" s="8"/>
      <c r="J14" s="60"/>
      <c r="K14" s="60"/>
      <c r="L14" s="60"/>
      <c r="M14" s="60"/>
      <c r="N14" s="53"/>
      <c r="O14" s="53"/>
      <c r="P14" s="8"/>
      <c r="Q14" s="8"/>
    </row>
    <row r="15" spans="1:17">
      <c r="A15" s="8"/>
      <c r="B15" s="3" t="s">
        <v>3</v>
      </c>
      <c r="C15" s="2" t="s">
        <v>4</v>
      </c>
      <c r="D15" s="2" t="s">
        <v>5</v>
      </c>
      <c r="E15" s="29" t="s">
        <v>17</v>
      </c>
      <c r="F15" s="36" t="s">
        <v>18</v>
      </c>
      <c r="G15" s="20"/>
      <c r="H15" s="8"/>
      <c r="I15" s="8"/>
      <c r="J15" s="60"/>
      <c r="K15" s="60"/>
      <c r="L15" s="60"/>
      <c r="M15" s="60"/>
      <c r="N15" s="53"/>
      <c r="O15" s="53"/>
      <c r="P15" s="8"/>
      <c r="Q15" s="8"/>
    </row>
    <row r="16" spans="1:17">
      <c r="A16" s="8"/>
      <c r="B16" s="32">
        <v>42324</v>
      </c>
      <c r="C16" s="32">
        <v>42561</v>
      </c>
      <c r="D16" s="45" t="s">
        <v>11</v>
      </c>
      <c r="E16" s="5">
        <f>DAYS360(B16,C16)+1</f>
        <v>235</v>
      </c>
      <c r="F16" s="14">
        <f>H9*E16</f>
        <v>7305781.833333334</v>
      </c>
      <c r="G16" s="21">
        <v>4577018</v>
      </c>
      <c r="H16" s="8">
        <v>2015</v>
      </c>
      <c r="I16" s="22"/>
      <c r="J16" s="60"/>
      <c r="K16" s="60"/>
      <c r="L16" s="60"/>
      <c r="M16" s="60"/>
      <c r="N16" s="53"/>
      <c r="O16" s="53"/>
      <c r="P16" s="8"/>
      <c r="Q16" s="8"/>
    </row>
    <row r="17" spans="1:17">
      <c r="A17" s="8"/>
      <c r="B17" s="32">
        <v>42562</v>
      </c>
      <c r="C17" s="32">
        <v>42968</v>
      </c>
      <c r="D17" s="45" t="s">
        <v>11</v>
      </c>
      <c r="E17" s="5">
        <f>DAYS360(B17,C17)+1</f>
        <v>401</v>
      </c>
      <c r="F17" s="14">
        <f>H9*E17</f>
        <v>12466461.766666668</v>
      </c>
      <c r="G17" s="21">
        <v>5783000</v>
      </c>
      <c r="H17" s="8">
        <v>2019</v>
      </c>
      <c r="I17" s="22"/>
      <c r="J17" s="60"/>
      <c r="K17" s="60"/>
      <c r="L17" s="60"/>
      <c r="M17" s="60"/>
      <c r="N17" s="53"/>
      <c r="O17" s="53"/>
      <c r="P17" s="8"/>
      <c r="Q17" s="8"/>
    </row>
    <row r="18" spans="1:17" ht="19.149999999999999" customHeight="1">
      <c r="A18" s="8"/>
      <c r="B18" s="31">
        <v>42969</v>
      </c>
      <c r="C18" s="32">
        <v>43086</v>
      </c>
      <c r="D18" s="45" t="s">
        <v>11</v>
      </c>
      <c r="E18" s="33">
        <f>DAYS360(B18,C18)+1</f>
        <v>116</v>
      </c>
      <c r="F18" s="34">
        <f>H9*E18</f>
        <v>3606258.2666666666</v>
      </c>
      <c r="G18" s="21"/>
      <c r="H18" s="8"/>
      <c r="I18" s="22"/>
      <c r="J18" s="53"/>
      <c r="K18" s="53"/>
      <c r="L18" s="53"/>
      <c r="M18" s="53"/>
      <c r="N18" s="53"/>
      <c r="O18" s="53"/>
      <c r="P18" s="8"/>
      <c r="Q18" s="8"/>
    </row>
    <row r="19" spans="1:17" ht="19.149999999999999" customHeight="1">
      <c r="A19" s="8"/>
      <c r="B19" s="32">
        <v>43110</v>
      </c>
      <c r="C19" s="31">
        <v>43180</v>
      </c>
      <c r="D19" s="45" t="s">
        <v>11</v>
      </c>
      <c r="E19" s="33">
        <f>DAYS360(B19,C19)+1</f>
        <v>72</v>
      </c>
      <c r="F19" s="34">
        <f>H10*E19</f>
        <v>3037456.8000000003</v>
      </c>
      <c r="G19" s="21"/>
      <c r="H19" s="8"/>
      <c r="I19" s="22"/>
      <c r="J19" s="53"/>
      <c r="K19" s="53"/>
      <c r="L19" s="53"/>
      <c r="M19" s="53"/>
      <c r="N19" s="53"/>
      <c r="O19" s="53"/>
      <c r="P19" s="8"/>
      <c r="Q19" s="8"/>
    </row>
    <row r="20" spans="1:17" ht="19.149999999999999" customHeight="1">
      <c r="A20" s="8"/>
      <c r="B20" s="31">
        <v>43181</v>
      </c>
      <c r="C20" s="47">
        <v>43866</v>
      </c>
      <c r="D20" s="42" t="s">
        <v>11</v>
      </c>
      <c r="E20" s="33">
        <f>DAYS360(B20,C20)+1</f>
        <v>674</v>
      </c>
      <c r="F20" s="34">
        <f>H11*E20</f>
        <v>23491303.933333334</v>
      </c>
      <c r="G20" s="21"/>
      <c r="H20" s="8"/>
      <c r="I20" s="22"/>
      <c r="J20" s="68" t="s">
        <v>19</v>
      </c>
      <c r="K20" s="61"/>
      <c r="L20" s="61"/>
      <c r="M20" s="61"/>
      <c r="N20" s="53"/>
      <c r="O20" s="53"/>
      <c r="P20" s="8"/>
      <c r="Q20" s="8"/>
    </row>
    <row r="21" spans="1:17" ht="15.75" customHeight="1">
      <c r="A21" s="8"/>
      <c r="B21" s="57" t="s">
        <v>20</v>
      </c>
      <c r="C21" s="57"/>
      <c r="D21" s="57"/>
      <c r="E21" s="57"/>
      <c r="F21" s="35">
        <f>SUM(F16:F20)</f>
        <v>49907262.600000001</v>
      </c>
      <c r="G21" s="23"/>
      <c r="H21" s="8"/>
      <c r="I21" s="8"/>
      <c r="J21" s="61"/>
      <c r="K21" s="61"/>
      <c r="L21" s="61"/>
      <c r="M21" s="61"/>
      <c r="N21" s="53"/>
      <c r="O21" s="53"/>
      <c r="P21" s="8"/>
      <c r="Q21" s="8"/>
    </row>
    <row r="22" spans="1:17" ht="15.75" customHeight="1">
      <c r="A22" s="8"/>
      <c r="B22" s="8"/>
      <c r="C22" s="8"/>
      <c r="D22" s="8"/>
      <c r="E22" s="8"/>
      <c r="F22" s="8"/>
      <c r="G22" s="8"/>
      <c r="H22" s="8"/>
      <c r="I22" s="8"/>
      <c r="J22" s="53"/>
      <c r="K22" s="53"/>
      <c r="L22" s="53"/>
      <c r="M22" s="53"/>
      <c r="N22" s="53"/>
      <c r="O22" s="53"/>
      <c r="P22" s="8"/>
      <c r="Q22" s="8"/>
    </row>
    <row r="23" spans="1:17" ht="15.75" customHeight="1">
      <c r="A23" s="8"/>
      <c r="B23" s="2" t="s">
        <v>5</v>
      </c>
      <c r="C23" s="3" t="s">
        <v>3</v>
      </c>
      <c r="D23" s="3" t="s">
        <v>4</v>
      </c>
      <c r="E23" s="3" t="s">
        <v>21</v>
      </c>
      <c r="F23" s="3" t="s">
        <v>17</v>
      </c>
      <c r="G23" s="4" t="s">
        <v>22</v>
      </c>
      <c r="H23" s="8"/>
      <c r="I23" s="8"/>
      <c r="J23" s="53"/>
      <c r="K23" s="53"/>
      <c r="L23" s="53"/>
      <c r="M23" s="53"/>
      <c r="N23" s="53"/>
      <c r="O23" s="53"/>
      <c r="P23" s="8"/>
      <c r="Q23" s="8"/>
    </row>
    <row r="24" spans="1:17" ht="15.75" customHeight="1">
      <c r="A24" s="8"/>
      <c r="B24" s="45" t="s">
        <v>11</v>
      </c>
      <c r="C24" s="32">
        <v>42324</v>
      </c>
      <c r="D24" s="32">
        <v>42368</v>
      </c>
      <c r="E24" s="14">
        <f>((4577018-E9)/30)*F24</f>
        <v>865527</v>
      </c>
      <c r="F24" s="5">
        <f>DAYS360(C24,D24)+1</f>
        <v>45</v>
      </c>
      <c r="G24" s="6">
        <f>(E24*F24)/360</f>
        <v>108190.875</v>
      </c>
      <c r="H24" s="8"/>
      <c r="I24" s="8"/>
      <c r="J24" s="67" t="s">
        <v>23</v>
      </c>
      <c r="K24" s="67"/>
      <c r="L24" s="67"/>
      <c r="M24" s="8"/>
      <c r="N24" s="8"/>
      <c r="O24" s="8"/>
      <c r="P24" s="8"/>
      <c r="Q24" s="8"/>
    </row>
    <row r="25" spans="1:17" ht="15.75" customHeight="1">
      <c r="A25" s="8"/>
      <c r="B25" s="45" t="s">
        <v>11</v>
      </c>
      <c r="C25" s="32">
        <v>42370</v>
      </c>
      <c r="D25" s="32">
        <v>42734</v>
      </c>
      <c r="E25" s="14">
        <f>H9*F25</f>
        <v>11191836</v>
      </c>
      <c r="F25" s="5">
        <f t="shared" ref="F25:F27" si="2">DAYS360(C25,D25)+1</f>
        <v>360</v>
      </c>
      <c r="G25" s="6">
        <f>(E25*F25)/360</f>
        <v>11191836</v>
      </c>
      <c r="H25" s="8"/>
      <c r="I25" s="8"/>
      <c r="J25" s="67"/>
      <c r="K25" s="67"/>
      <c r="L25" s="67"/>
      <c r="M25" s="8"/>
      <c r="N25" s="8"/>
      <c r="O25" s="8"/>
      <c r="P25" s="8"/>
      <c r="Q25" s="8"/>
    </row>
    <row r="26" spans="1:17" ht="15.75" customHeight="1">
      <c r="A26" s="8"/>
      <c r="B26" s="45" t="s">
        <v>11</v>
      </c>
      <c r="C26" s="32">
        <v>42736</v>
      </c>
      <c r="D26" s="32">
        <v>42968</v>
      </c>
      <c r="E26" s="14">
        <f>H10*F26</f>
        <v>9745173.9000000004</v>
      </c>
      <c r="F26" s="5">
        <f>DAYS360(C26,D26)+1</f>
        <v>231</v>
      </c>
      <c r="G26" s="6">
        <f>(E26*F26)/360</f>
        <v>6253153.2525000004</v>
      </c>
      <c r="H26" s="8"/>
      <c r="I26" s="8"/>
      <c r="J26" s="67"/>
      <c r="K26" s="67"/>
      <c r="L26" s="67"/>
      <c r="M26" s="8"/>
      <c r="N26" s="8"/>
      <c r="O26" s="8"/>
      <c r="P26" s="8"/>
      <c r="Q26" s="8"/>
    </row>
    <row r="27" spans="1:17" ht="15.75" customHeight="1">
      <c r="A27" s="8"/>
      <c r="B27" s="45" t="s">
        <v>11</v>
      </c>
      <c r="C27" s="32">
        <v>42969</v>
      </c>
      <c r="D27" s="32">
        <v>43086</v>
      </c>
      <c r="E27" s="14">
        <f>H11*F27</f>
        <v>4043013.7333333334</v>
      </c>
      <c r="F27" s="5">
        <f t="shared" si="2"/>
        <v>116</v>
      </c>
      <c r="G27" s="6">
        <f>(E27*F27)/360</f>
        <v>1302748.8696296297</v>
      </c>
      <c r="H27" s="8"/>
      <c r="I27" s="8"/>
      <c r="J27" s="67"/>
      <c r="K27" s="67"/>
      <c r="L27" s="67"/>
      <c r="M27" s="22"/>
      <c r="N27" s="22"/>
      <c r="O27" s="22"/>
      <c r="P27" s="22"/>
      <c r="Q27" s="22"/>
    </row>
    <row r="28" spans="1:17" ht="15.75" customHeight="1">
      <c r="A28" s="8"/>
      <c r="B28" s="45" t="s">
        <v>11</v>
      </c>
      <c r="C28" s="32">
        <v>43110</v>
      </c>
      <c r="D28" s="31">
        <v>43180</v>
      </c>
      <c r="E28" s="14">
        <f>F19</f>
        <v>3037456.8000000003</v>
      </c>
      <c r="F28" s="5">
        <f>DAYS360(C28,D28)+1</f>
        <v>72</v>
      </c>
      <c r="G28" s="6">
        <f>(E28*F28)/360</f>
        <v>607491.3600000001</v>
      </c>
      <c r="H28" s="8"/>
      <c r="I28" s="8"/>
      <c r="J28" s="67"/>
      <c r="K28" s="67"/>
      <c r="L28" s="67"/>
      <c r="M28" s="22"/>
      <c r="N28" s="22"/>
      <c r="O28" s="22"/>
      <c r="P28" s="22"/>
      <c r="Q28" s="22"/>
    </row>
    <row r="29" spans="1:17" ht="15.75" customHeight="1">
      <c r="A29" s="8"/>
      <c r="B29" s="45" t="s">
        <v>11</v>
      </c>
      <c r="C29" s="52">
        <v>43181</v>
      </c>
      <c r="D29" s="32">
        <v>43464</v>
      </c>
      <c r="E29" s="14">
        <f>H12*F29</f>
        <v>12216740.4</v>
      </c>
      <c r="F29" s="5">
        <f t="shared" ref="F29:F31" si="3">DAYS360(C29,D29)+1</f>
        <v>279</v>
      </c>
      <c r="G29" s="6">
        <f t="shared" ref="G29:G31" si="4">(E29*F29)/360</f>
        <v>9467973.8100000005</v>
      </c>
      <c r="H29" s="8"/>
      <c r="I29" s="8"/>
      <c r="J29" s="22"/>
      <c r="K29" s="22"/>
      <c r="L29" s="22"/>
      <c r="M29" s="22"/>
      <c r="N29" s="22"/>
      <c r="O29" s="22"/>
      <c r="P29" s="22"/>
      <c r="Q29" s="22"/>
    </row>
    <row r="30" spans="1:17" ht="15.75" customHeight="1">
      <c r="A30" s="8"/>
      <c r="B30" s="50" t="s">
        <v>11</v>
      </c>
      <c r="C30" s="31">
        <v>43466</v>
      </c>
      <c r="D30" s="51">
        <v>43829</v>
      </c>
      <c r="E30" s="14">
        <f>((5783000-E12)/30)*F30</f>
        <v>18756000</v>
      </c>
      <c r="F30" s="5">
        <f t="shared" si="3"/>
        <v>360</v>
      </c>
      <c r="G30" s="6">
        <f t="shared" si="4"/>
        <v>18756000</v>
      </c>
      <c r="H30" s="8"/>
      <c r="I30" s="8"/>
      <c r="J30" s="22"/>
      <c r="K30" s="22"/>
      <c r="L30" s="22"/>
      <c r="M30" s="22"/>
      <c r="N30" s="22"/>
      <c r="O30" s="22"/>
      <c r="P30" s="22"/>
      <c r="Q30" s="22"/>
    </row>
    <row r="31" spans="1:17" ht="15.75" customHeight="1">
      <c r="A31" s="8"/>
      <c r="B31" s="50" t="s">
        <v>11</v>
      </c>
      <c r="C31" s="52">
        <v>43831</v>
      </c>
      <c r="D31" s="55">
        <v>43866</v>
      </c>
      <c r="E31" s="34">
        <f>H13*F31</f>
        <v>2168950</v>
      </c>
      <c r="F31" s="33">
        <f t="shared" si="3"/>
        <v>35</v>
      </c>
      <c r="G31" s="56">
        <f t="shared" si="4"/>
        <v>210870.13888888888</v>
      </c>
      <c r="H31" s="8"/>
      <c r="I31" s="8"/>
      <c r="J31" s="22"/>
      <c r="K31" s="22"/>
      <c r="L31" s="22"/>
      <c r="M31" s="22"/>
      <c r="N31" s="22"/>
      <c r="O31" s="22"/>
      <c r="P31" s="22"/>
      <c r="Q31" s="22"/>
    </row>
    <row r="32" spans="1:17" ht="15.75" customHeight="1">
      <c r="A32" s="8"/>
      <c r="B32" s="57" t="s">
        <v>20</v>
      </c>
      <c r="C32" s="57"/>
      <c r="D32" s="57"/>
      <c r="E32" s="57"/>
      <c r="F32" s="57"/>
      <c r="G32" s="54">
        <f>SUM(G24:G27)</f>
        <v>18855928.99712963</v>
      </c>
      <c r="H32" s="8"/>
      <c r="I32" s="8"/>
      <c r="J32" s="22"/>
      <c r="K32" s="22"/>
      <c r="L32" s="22"/>
      <c r="M32" s="22"/>
      <c r="N32" s="22"/>
      <c r="O32" s="22"/>
      <c r="P32" s="22"/>
      <c r="Q32" s="22"/>
    </row>
    <row r="33" spans="1:17" ht="15.75" customHeight="1">
      <c r="A33" s="8"/>
      <c r="B33" s="41"/>
      <c r="C33" s="8"/>
      <c r="D33" s="8"/>
      <c r="E33" s="8"/>
      <c r="F33" s="8"/>
      <c r="G33" s="8"/>
      <c r="H33" s="8"/>
      <c r="I33" s="8"/>
      <c r="J33" s="22"/>
      <c r="K33" s="22"/>
      <c r="L33" s="22"/>
      <c r="M33" s="22"/>
      <c r="N33" s="22"/>
      <c r="O33" s="22"/>
      <c r="P33" s="22"/>
      <c r="Q33" s="22"/>
    </row>
    <row r="34" spans="1:17" ht="15.75" customHeight="1">
      <c r="A34" s="8"/>
      <c r="B34" s="41"/>
      <c r="C34" s="8"/>
      <c r="D34" s="8"/>
      <c r="E34" s="8"/>
      <c r="F34" s="8"/>
      <c r="G34" s="8"/>
      <c r="H34" s="8"/>
      <c r="I34" s="8"/>
      <c r="J34" s="22"/>
      <c r="K34" s="22"/>
      <c r="L34" s="22"/>
      <c r="M34" s="22"/>
      <c r="N34" s="22"/>
      <c r="O34" s="22"/>
      <c r="P34" s="22"/>
      <c r="Q34" s="22"/>
    </row>
    <row r="35" spans="1:17" ht="15.75" customHeight="1">
      <c r="A35" s="8"/>
      <c r="B35" s="2" t="s">
        <v>5</v>
      </c>
      <c r="C35" s="3" t="s">
        <v>3</v>
      </c>
      <c r="D35" s="3" t="s">
        <v>4</v>
      </c>
      <c r="E35" s="3" t="s">
        <v>21</v>
      </c>
      <c r="F35" s="3" t="s">
        <v>17</v>
      </c>
      <c r="G35" s="4" t="s">
        <v>24</v>
      </c>
      <c r="H35" s="8"/>
      <c r="I35" s="8"/>
      <c r="J35" s="22"/>
      <c r="K35" s="22"/>
      <c r="L35" s="22"/>
      <c r="M35" s="22"/>
      <c r="N35" s="22"/>
      <c r="O35" s="22"/>
      <c r="P35" s="22"/>
      <c r="Q35" s="22"/>
    </row>
    <row r="36" spans="1:17" ht="15.75" customHeight="1">
      <c r="A36" s="8"/>
      <c r="B36" s="45" t="s">
        <v>11</v>
      </c>
      <c r="C36" s="32">
        <v>42324</v>
      </c>
      <c r="D36" s="32">
        <v>42368</v>
      </c>
      <c r="E36" s="14">
        <f>((4577018-E9)/30)*F24</f>
        <v>865527</v>
      </c>
      <c r="F36" s="5">
        <f>DAYS360(C36,D36)+1</f>
        <v>45</v>
      </c>
      <c r="G36" s="6">
        <f>(E36*F36)/360</f>
        <v>108190.875</v>
      </c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15.75" customHeight="1">
      <c r="A37" s="8"/>
      <c r="B37" s="45" t="s">
        <v>11</v>
      </c>
      <c r="C37" s="32">
        <v>42370</v>
      </c>
      <c r="D37" s="32">
        <v>42734</v>
      </c>
      <c r="E37" s="14">
        <f>H9*F25</f>
        <v>11191836</v>
      </c>
      <c r="F37" s="5">
        <f t="shared" ref="F37:F39" si="5">DAYS360(C37,D37)+1</f>
        <v>360</v>
      </c>
      <c r="G37" s="6">
        <f>(E37*F37)/360</f>
        <v>11191836</v>
      </c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15.75" customHeight="1">
      <c r="A38" s="8"/>
      <c r="B38" s="45" t="s">
        <v>11</v>
      </c>
      <c r="C38" s="32">
        <v>42736</v>
      </c>
      <c r="D38" s="32">
        <v>42968</v>
      </c>
      <c r="E38" s="14">
        <f>H10*F26</f>
        <v>9745173.9000000004</v>
      </c>
      <c r="F38" s="5">
        <f t="shared" si="5"/>
        <v>231</v>
      </c>
      <c r="G38" s="6">
        <f>(E38*F38)/360</f>
        <v>6253153.2525000004</v>
      </c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15.75" customHeight="1">
      <c r="A39" s="8"/>
      <c r="B39" s="45" t="s">
        <v>11</v>
      </c>
      <c r="C39" s="32">
        <v>42969</v>
      </c>
      <c r="D39" s="32">
        <v>43086</v>
      </c>
      <c r="E39" s="14">
        <f>H11*F27</f>
        <v>4043013.7333333334</v>
      </c>
      <c r="F39" s="5">
        <f t="shared" si="5"/>
        <v>116</v>
      </c>
      <c r="G39" s="6">
        <f>(E39*F39)/360</f>
        <v>1302748.8696296297</v>
      </c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15.75" customHeight="1">
      <c r="A40" s="8"/>
      <c r="B40" s="45" t="s">
        <v>11</v>
      </c>
      <c r="C40" s="32">
        <v>43110</v>
      </c>
      <c r="D40" s="31">
        <v>43180</v>
      </c>
      <c r="E40" s="14">
        <f>F19</f>
        <v>3037456.8000000003</v>
      </c>
      <c r="F40" s="5">
        <f>DAYS360(C40,D40)+1</f>
        <v>72</v>
      </c>
      <c r="G40" s="6">
        <f>(E40*F40)/360</f>
        <v>607491.3600000001</v>
      </c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75" customHeight="1">
      <c r="A41" s="8"/>
      <c r="B41" s="45" t="s">
        <v>11</v>
      </c>
      <c r="C41" s="52">
        <v>43181</v>
      </c>
      <c r="D41" s="32">
        <v>43464</v>
      </c>
      <c r="E41" s="14">
        <f>H12*F29</f>
        <v>12216740.4</v>
      </c>
      <c r="F41" s="5">
        <f t="shared" ref="F41:F43" si="6">DAYS360(C41,D41)+1</f>
        <v>279</v>
      </c>
      <c r="G41" s="6">
        <f t="shared" ref="G41:G43" si="7">(E41*F41)/360</f>
        <v>9467973.8100000005</v>
      </c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15.75" customHeight="1">
      <c r="A42" s="8"/>
      <c r="B42" s="50" t="s">
        <v>11</v>
      </c>
      <c r="C42" s="31">
        <v>43466</v>
      </c>
      <c r="D42" s="51">
        <v>43829</v>
      </c>
      <c r="E42" s="14">
        <f>((5783000-E12)/30)*F30</f>
        <v>18756000</v>
      </c>
      <c r="F42" s="5">
        <f t="shared" si="6"/>
        <v>360</v>
      </c>
      <c r="G42" s="6">
        <f t="shared" si="7"/>
        <v>18756000</v>
      </c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.75" customHeight="1">
      <c r="A43" s="8"/>
      <c r="B43" s="50" t="s">
        <v>11</v>
      </c>
      <c r="C43" s="52">
        <v>43831</v>
      </c>
      <c r="D43" s="55">
        <v>43866</v>
      </c>
      <c r="E43" s="34">
        <f>H13*F31</f>
        <v>2168950</v>
      </c>
      <c r="F43" s="33">
        <f t="shared" si="6"/>
        <v>35</v>
      </c>
      <c r="G43" s="56">
        <f t="shared" si="7"/>
        <v>210870.13888888888</v>
      </c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75" customHeight="1">
      <c r="A44" s="8"/>
      <c r="B44" s="57" t="s">
        <v>20</v>
      </c>
      <c r="C44" s="57"/>
      <c r="D44" s="57"/>
      <c r="E44" s="57"/>
      <c r="F44" s="57"/>
      <c r="G44" s="54">
        <f>SUM(G36:G39)</f>
        <v>18855928.99712963</v>
      </c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.75" customHeight="1" thickBot="1">
      <c r="A45" s="8"/>
      <c r="B45" s="8"/>
      <c r="C45" s="62"/>
      <c r="D45" s="62"/>
      <c r="E45" s="62"/>
      <c r="F45" s="62"/>
      <c r="G45" s="19"/>
      <c r="H45" s="8"/>
      <c r="I45" s="8"/>
      <c r="J45" s="8"/>
      <c r="K45" s="8"/>
      <c r="L45" s="8"/>
      <c r="M45" s="8"/>
      <c r="N45" s="8"/>
      <c r="O45" s="8"/>
    </row>
    <row r="46" spans="1:17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25" t="s">
        <v>25</v>
      </c>
      <c r="M46" s="26" t="s">
        <v>26</v>
      </c>
      <c r="N46" s="8"/>
      <c r="O46" s="8"/>
    </row>
    <row r="47" spans="1:17" ht="22.5" customHeight="1">
      <c r="A47" s="8"/>
      <c r="B47" s="2" t="s">
        <v>5</v>
      </c>
      <c r="C47" s="3" t="s">
        <v>3</v>
      </c>
      <c r="D47" s="3" t="s">
        <v>4</v>
      </c>
      <c r="E47" s="3" t="s">
        <v>27</v>
      </c>
      <c r="F47" s="3" t="s">
        <v>17</v>
      </c>
      <c r="G47" s="4" t="s">
        <v>28</v>
      </c>
      <c r="H47" s="8"/>
      <c r="I47" s="8"/>
      <c r="J47" s="8"/>
      <c r="K47" s="8"/>
      <c r="L47" s="27" t="s">
        <v>29</v>
      </c>
      <c r="M47" s="28" t="s">
        <v>29</v>
      </c>
      <c r="N47" s="8"/>
      <c r="O47" s="8"/>
    </row>
    <row r="48" spans="1:17">
      <c r="A48" s="8"/>
      <c r="B48" s="45" t="s">
        <v>11</v>
      </c>
      <c r="C48" s="32">
        <v>42324</v>
      </c>
      <c r="D48" s="32">
        <v>42369</v>
      </c>
      <c r="E48" s="14">
        <f t="shared" ref="E48:E55" si="8">G36</f>
        <v>108190.875</v>
      </c>
      <c r="F48" s="5">
        <f>DAYS360(C48,D48)+1</f>
        <v>46</v>
      </c>
      <c r="G48" s="5">
        <f t="shared" ref="G48:G55" si="9">(E48*F48*0.12)/360</f>
        <v>1658.9267500000001</v>
      </c>
      <c r="H48" s="8"/>
      <c r="I48" s="8"/>
      <c r="J48" s="8"/>
      <c r="K48" s="8"/>
      <c r="L48" s="38"/>
      <c r="M48" s="39"/>
      <c r="N48" s="8"/>
      <c r="O48" s="8"/>
    </row>
    <row r="49" spans="1:17">
      <c r="A49" s="8"/>
      <c r="B49" s="45" t="s">
        <v>11</v>
      </c>
      <c r="C49" s="32">
        <v>42370</v>
      </c>
      <c r="D49" s="32">
        <v>42735</v>
      </c>
      <c r="E49" s="14">
        <f t="shared" si="8"/>
        <v>11191836</v>
      </c>
      <c r="F49" s="5">
        <f t="shared" ref="F49:F51" si="10">DAYS360(C49,D49)+1</f>
        <v>361</v>
      </c>
      <c r="G49" s="5">
        <f t="shared" si="9"/>
        <v>1346750.932</v>
      </c>
      <c r="H49" s="8"/>
      <c r="I49" s="8"/>
      <c r="J49" s="8"/>
      <c r="K49" s="8"/>
      <c r="L49" s="38"/>
      <c r="M49" s="39"/>
      <c r="N49" s="8"/>
      <c r="O49" s="8"/>
    </row>
    <row r="50" spans="1:17">
      <c r="A50" s="8"/>
      <c r="B50" s="45" t="s">
        <v>11</v>
      </c>
      <c r="C50" s="32">
        <v>42736</v>
      </c>
      <c r="D50" s="32">
        <v>42968</v>
      </c>
      <c r="E50" s="14">
        <f t="shared" si="8"/>
        <v>6253153.2525000004</v>
      </c>
      <c r="F50" s="5">
        <f t="shared" si="10"/>
        <v>231</v>
      </c>
      <c r="G50" s="5">
        <f t="shared" si="9"/>
        <v>481492.80044249998</v>
      </c>
      <c r="H50" s="8"/>
      <c r="I50" s="8"/>
      <c r="J50" s="8"/>
      <c r="K50" s="8"/>
      <c r="L50" s="38"/>
      <c r="M50" s="39"/>
      <c r="N50" s="8"/>
      <c r="O50" s="8"/>
    </row>
    <row r="51" spans="1:17">
      <c r="A51" s="8"/>
      <c r="B51" s="45" t="s">
        <v>11</v>
      </c>
      <c r="C51" s="32">
        <v>42969</v>
      </c>
      <c r="D51" s="32">
        <v>43086</v>
      </c>
      <c r="E51" s="14">
        <f t="shared" si="8"/>
        <v>1302748.8696296297</v>
      </c>
      <c r="F51" s="5">
        <f t="shared" si="10"/>
        <v>116</v>
      </c>
      <c r="G51" s="5">
        <f t="shared" si="9"/>
        <v>50372.956292345683</v>
      </c>
      <c r="H51" s="8"/>
      <c r="I51" s="8"/>
      <c r="J51" s="8"/>
      <c r="K51" s="8"/>
      <c r="L51" s="38"/>
      <c r="M51" s="39"/>
      <c r="N51" s="8"/>
      <c r="O51" s="8"/>
    </row>
    <row r="52" spans="1:17">
      <c r="A52" s="8"/>
      <c r="B52" s="45" t="s">
        <v>11</v>
      </c>
      <c r="C52" s="32">
        <v>43110</v>
      </c>
      <c r="D52" s="31">
        <v>43180</v>
      </c>
      <c r="E52" s="14">
        <f t="shared" si="8"/>
        <v>607491.3600000001</v>
      </c>
      <c r="F52" s="5">
        <f>DAYS360(C52,D52)+1</f>
        <v>72</v>
      </c>
      <c r="G52" s="5">
        <f t="shared" si="9"/>
        <v>14579.792640000001</v>
      </c>
      <c r="H52" s="8"/>
      <c r="I52" s="8"/>
      <c r="J52" s="8"/>
      <c r="K52" s="8"/>
      <c r="L52" s="38"/>
      <c r="M52" s="39"/>
      <c r="N52" s="8"/>
      <c r="O52" s="8"/>
    </row>
    <row r="53" spans="1:17" ht="16.5" customHeight="1">
      <c r="A53" s="8"/>
      <c r="B53" s="45" t="s">
        <v>11</v>
      </c>
      <c r="C53" s="52">
        <v>43181</v>
      </c>
      <c r="D53" s="32">
        <v>43465</v>
      </c>
      <c r="E53" s="14">
        <f t="shared" si="8"/>
        <v>9467973.8100000005</v>
      </c>
      <c r="F53" s="5">
        <f t="shared" ref="F53:F55" si="11">DAYS360(C53,D53)+1</f>
        <v>280</v>
      </c>
      <c r="G53" s="5">
        <f t="shared" si="9"/>
        <v>883677.55560000008</v>
      </c>
      <c r="H53" s="8"/>
      <c r="I53" s="8"/>
      <c r="J53" s="8"/>
      <c r="K53" s="8"/>
      <c r="L53" s="38" t="s">
        <v>30</v>
      </c>
      <c r="M53" s="39" t="s">
        <v>31</v>
      </c>
      <c r="N53" s="8"/>
      <c r="O53" s="8"/>
    </row>
    <row r="54" spans="1:17">
      <c r="A54" s="8"/>
      <c r="B54" s="50" t="s">
        <v>11</v>
      </c>
      <c r="C54" s="31">
        <v>43466</v>
      </c>
      <c r="D54" s="51">
        <v>43830</v>
      </c>
      <c r="E54" s="14">
        <f t="shared" si="8"/>
        <v>18756000</v>
      </c>
      <c r="F54" s="5">
        <f t="shared" si="11"/>
        <v>361</v>
      </c>
      <c r="G54" s="5">
        <f t="shared" si="9"/>
        <v>2256972</v>
      </c>
      <c r="H54" s="8"/>
      <c r="I54" s="8"/>
      <c r="J54" s="8"/>
      <c r="K54" s="8"/>
      <c r="L54" s="40" t="s">
        <v>32</v>
      </c>
      <c r="M54" s="40" t="s">
        <v>33</v>
      </c>
      <c r="N54" s="8"/>
      <c r="O54" s="8"/>
    </row>
    <row r="55" spans="1:17">
      <c r="A55" s="8"/>
      <c r="B55" s="50" t="s">
        <v>11</v>
      </c>
      <c r="C55" s="52">
        <v>43831</v>
      </c>
      <c r="D55" s="55">
        <v>43866</v>
      </c>
      <c r="E55" s="14">
        <f t="shared" si="8"/>
        <v>210870.13888888888</v>
      </c>
      <c r="F55" s="33">
        <f t="shared" si="11"/>
        <v>35</v>
      </c>
      <c r="G55" s="5">
        <f t="shared" si="9"/>
        <v>2460.15162037037</v>
      </c>
      <c r="H55" s="8"/>
      <c r="I55" s="8"/>
      <c r="J55" s="8"/>
      <c r="K55" s="8"/>
      <c r="L55" s="37"/>
      <c r="M55" s="37"/>
      <c r="N55" s="8"/>
      <c r="O55" s="8"/>
    </row>
    <row r="56" spans="1:17">
      <c r="A56" s="8"/>
      <c r="B56" s="57" t="s">
        <v>20</v>
      </c>
      <c r="C56" s="57"/>
      <c r="D56" s="57"/>
      <c r="E56" s="57"/>
      <c r="F56" s="57"/>
      <c r="G56" s="7">
        <f>SUM(G48:G55)</f>
        <v>5037965.1153452164</v>
      </c>
      <c r="H56" s="8"/>
      <c r="I56" s="8"/>
      <c r="J56" s="8"/>
      <c r="K56" s="8"/>
      <c r="L56" s="37"/>
      <c r="M56" s="37"/>
      <c r="N56" s="8"/>
      <c r="O56" s="8"/>
      <c r="P56" s="8"/>
      <c r="Q56" s="8"/>
    </row>
    <row r="57" spans="1:1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>
      <c r="A58" s="8"/>
      <c r="B58" s="8"/>
      <c r="C58" s="3" t="s">
        <v>3</v>
      </c>
      <c r="D58" s="3" t="s">
        <v>4</v>
      </c>
      <c r="E58" s="3" t="s">
        <v>34</v>
      </c>
      <c r="F58" s="3" t="s">
        <v>17</v>
      </c>
      <c r="G58" s="4" t="s">
        <v>35</v>
      </c>
      <c r="H58" s="8"/>
      <c r="J58" s="8"/>
      <c r="K58" s="8"/>
      <c r="L58" s="8"/>
      <c r="M58" s="8"/>
      <c r="N58" s="8"/>
      <c r="O58" s="8"/>
      <c r="P58" s="8"/>
      <c r="Q58" s="8"/>
    </row>
    <row r="59" spans="1:17">
      <c r="A59" s="8"/>
      <c r="B59" s="8"/>
      <c r="C59" s="11">
        <v>42292</v>
      </c>
      <c r="D59" s="11">
        <v>43866</v>
      </c>
      <c r="E59" s="15">
        <f>F13</f>
        <v>6079100</v>
      </c>
      <c r="F59" s="5">
        <f>DAYS360(C59,D59)+1</f>
        <v>1551</v>
      </c>
      <c r="G59" s="5">
        <f>(E59*F59)/720</f>
        <v>13095394.583333334</v>
      </c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>
      <c r="A60" s="8"/>
      <c r="B60" s="8"/>
      <c r="C60" s="66" t="s">
        <v>20</v>
      </c>
      <c r="D60" s="66"/>
      <c r="E60" s="66"/>
      <c r="F60" s="66"/>
      <c r="G60" s="7">
        <f>G59</f>
        <v>13095394.583333334</v>
      </c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>
      <c r="A63" s="8"/>
      <c r="B63" s="8"/>
      <c r="C63" s="58" t="s">
        <v>36</v>
      </c>
      <c r="D63" s="58"/>
      <c r="E63" s="58"/>
      <c r="F63" s="58"/>
      <c r="G63" s="5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>
      <c r="A64" s="8"/>
      <c r="B64" s="8"/>
      <c r="C64" s="3" t="s">
        <v>3</v>
      </c>
      <c r="D64" s="3" t="s">
        <v>4</v>
      </c>
      <c r="E64" s="3" t="s">
        <v>34</v>
      </c>
      <c r="F64" s="3" t="s">
        <v>17</v>
      </c>
      <c r="G64" s="16" t="s">
        <v>37</v>
      </c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>
      <c r="A65" s="8"/>
      <c r="B65" s="8"/>
      <c r="C65" s="17">
        <v>42415</v>
      </c>
      <c r="D65" s="17">
        <v>42735</v>
      </c>
      <c r="E65" s="13">
        <v>5873254</v>
      </c>
      <c r="F65" s="5">
        <f t="shared" ref="F65" si="12">DAYS360(C65,D65)+1</f>
        <v>317</v>
      </c>
      <c r="G65" s="5">
        <f>(E65/30)*F65</f>
        <v>62060717.266666666</v>
      </c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>
      <c r="A66" s="8"/>
      <c r="B66" s="8"/>
      <c r="C66" s="17">
        <v>42781</v>
      </c>
      <c r="D66" s="17">
        <v>43100</v>
      </c>
      <c r="E66" s="13">
        <v>6238725</v>
      </c>
      <c r="F66" s="5">
        <f>DAYS360(C66,D66)+1</f>
        <v>317</v>
      </c>
      <c r="G66" s="5">
        <f>(E66/30)*F66</f>
        <v>65922527.5</v>
      </c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>
      <c r="A67" s="8"/>
      <c r="B67" s="8"/>
      <c r="C67" s="17">
        <v>43146</v>
      </c>
      <c r="D67" s="17">
        <v>43465</v>
      </c>
      <c r="E67" s="13">
        <v>6445661</v>
      </c>
      <c r="F67" s="5">
        <f t="shared" ref="F67:F68" si="13">DAYS360(C67,D67)+1</f>
        <v>317</v>
      </c>
      <c r="G67" s="5">
        <f t="shared" ref="G67:G68" si="14">(E67/30)*F67</f>
        <v>68109151.233333334</v>
      </c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>
      <c r="A68" s="8"/>
      <c r="B68" s="8"/>
      <c r="C68" s="17">
        <v>43511</v>
      </c>
      <c r="D68" s="17">
        <v>43830</v>
      </c>
      <c r="E68" s="13">
        <v>7270198</v>
      </c>
      <c r="F68" s="5">
        <f t="shared" si="13"/>
        <v>317</v>
      </c>
      <c r="G68" s="5">
        <f t="shared" si="14"/>
        <v>76821758.86666666</v>
      </c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>
      <c r="A69" s="8"/>
      <c r="B69" s="8"/>
      <c r="C69" s="66" t="s">
        <v>20</v>
      </c>
      <c r="D69" s="66"/>
      <c r="E69" s="66"/>
      <c r="F69" s="66"/>
      <c r="G69" s="7">
        <f>SUM(G65:G65)</f>
        <v>62060717.266666666</v>
      </c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>
      <c r="A70" s="8"/>
      <c r="B70" s="8"/>
      <c r="C70" s="18"/>
      <c r="D70" s="18"/>
      <c r="E70" s="18"/>
      <c r="F70" s="18"/>
      <c r="G70" s="19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>
      <c r="A71" s="8"/>
      <c r="B71" s="8"/>
      <c r="C71" s="18"/>
      <c r="D71" s="18"/>
      <c r="E71" s="18"/>
      <c r="F71" s="18"/>
      <c r="G71" s="19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>
      <c r="A72" s="8"/>
      <c r="B72" s="8"/>
      <c r="C72" s="18"/>
      <c r="D72" s="18"/>
      <c r="E72" s="18"/>
      <c r="F72" s="18"/>
      <c r="G72" s="19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>
      <c r="A73" s="8"/>
      <c r="B73" s="8"/>
      <c r="C73" s="63" t="s">
        <v>38</v>
      </c>
      <c r="D73" s="64"/>
      <c r="E73" s="64"/>
      <c r="F73" s="65"/>
      <c r="G73" s="24">
        <f>G69+G60+G56+G45+G32+F21</f>
        <v>148957268.56247485</v>
      </c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>
      <c r="A74" s="8"/>
    </row>
  </sheetData>
  <mergeCells count="14">
    <mergeCell ref="J2:M17"/>
    <mergeCell ref="J20:M21"/>
    <mergeCell ref="B32:F32"/>
    <mergeCell ref="C45:F45"/>
    <mergeCell ref="C73:F73"/>
    <mergeCell ref="C69:F69"/>
    <mergeCell ref="C60:F60"/>
    <mergeCell ref="C63:G63"/>
    <mergeCell ref="J24:L28"/>
    <mergeCell ref="B44:F44"/>
    <mergeCell ref="B56:F56"/>
    <mergeCell ref="B7:H7"/>
    <mergeCell ref="C5:G5"/>
    <mergeCell ref="B21:E21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/>
  <cp:revision/>
  <dcterms:created xsi:type="dcterms:W3CDTF">2023-05-23T18:21:31Z</dcterms:created>
  <dcterms:modified xsi:type="dcterms:W3CDTF">2025-05-30T23:53:00Z</dcterms:modified>
  <cp:category/>
  <cp:contentStatus/>
</cp:coreProperties>
</file>