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vorozco\Downloads\"/>
    </mc:Choice>
  </mc:AlternateContent>
  <xr:revisionPtr revIDLastSave="0" documentId="13_ncr:1_{005404F0-1967-4B63-B7AB-4603E17ABF76}" xr6:coauthVersionLast="47" xr6:coauthVersionMax="47" xr10:uidLastSave="{00000000-0000-0000-0000-000000000000}"/>
  <bookViews>
    <workbookView xWindow="-120" yWindow="-120" windowWidth="24240" windowHeight="13020" xr2:uid="{69AAD36E-CAFA-43EB-832F-400E58192986}"/>
  </bookViews>
  <sheets>
    <sheet name="LIQ. PRETENSIONES DEMANDA" sheetId="12" r:id="rId1"/>
    <sheet name="NÓMINA" sheetId="13" r:id="rId2"/>
    <sheet name="LIQ. INTERESES" sheetId="14"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4" l="1"/>
  <c r="D44" i="12"/>
  <c r="D43" i="12"/>
  <c r="D49" i="12" s="1"/>
  <c r="E59" i="12"/>
  <c r="F59" i="12"/>
  <c r="E58" i="12"/>
  <c r="F58" i="12"/>
  <c r="F60" i="12" s="1"/>
  <c r="E54" i="12"/>
  <c r="E53" i="12"/>
  <c r="E49" i="12"/>
  <c r="F49" i="12"/>
  <c r="D54" i="12" s="1"/>
  <c r="F54" i="12" s="1"/>
  <c r="E48" i="12"/>
  <c r="F48" i="12" s="1"/>
  <c r="E44" i="12"/>
  <c r="F44" i="12"/>
  <c r="E43" i="12"/>
  <c r="F43" i="12"/>
  <c r="F45" i="12" s="1"/>
  <c r="E67" i="12"/>
  <c r="E68" i="12"/>
  <c r="E69" i="12"/>
  <c r="F71" i="12"/>
  <c r="D53" i="12" l="1"/>
  <c r="F53" i="12" s="1"/>
  <c r="F55" i="12" s="1"/>
  <c r="F50" i="12"/>
  <c r="H66" i="12"/>
  <c r="I66" i="12" s="1"/>
  <c r="E10" i="12" l="1"/>
  <c r="E39" i="12"/>
  <c r="F39" i="12" s="1"/>
  <c r="E38" i="12"/>
  <c r="F38" i="12" s="1"/>
  <c r="E32" i="12"/>
  <c r="E31" i="12"/>
  <c r="E25" i="12"/>
  <c r="E24" i="12"/>
  <c r="E18" i="12"/>
  <c r="E11" i="12"/>
  <c r="E30" i="12"/>
  <c r="E23" i="12"/>
  <c r="E16" i="12"/>
  <c r="E17" i="12"/>
  <c r="E9" i="12"/>
  <c r="M11" i="13"/>
  <c r="M12" i="13"/>
  <c r="M13" i="13"/>
  <c r="M14" i="13"/>
  <c r="M15" i="13"/>
  <c r="M16" i="13"/>
  <c r="M17" i="13"/>
  <c r="M18" i="13"/>
  <c r="M19" i="13"/>
  <c r="M22" i="13" s="1"/>
  <c r="M9" i="13"/>
  <c r="M5" i="13"/>
  <c r="M7" i="13"/>
  <c r="M8" i="13"/>
  <c r="M4" i="13"/>
  <c r="M3" i="13"/>
  <c r="N3" i="13" s="1"/>
  <c r="E22" i="12"/>
  <c r="E29" i="12"/>
  <c r="D8" i="12" l="1"/>
  <c r="D29" i="12"/>
  <c r="N7" i="13"/>
  <c r="D30" i="12" s="1"/>
  <c r="D32" i="12"/>
  <c r="D18" i="12"/>
  <c r="D11" i="12"/>
  <c r="N11" i="13"/>
  <c r="F40" i="12"/>
  <c r="F32" i="12"/>
  <c r="F18" i="12"/>
  <c r="D25" i="12" s="1"/>
  <c r="F25" i="12" s="1"/>
  <c r="F11" i="12"/>
  <c r="H11" i="12" s="1"/>
  <c r="F30" i="12"/>
  <c r="H30" i="12" s="1"/>
  <c r="D17" i="12"/>
  <c r="F17" i="12" s="1"/>
  <c r="D10" i="12"/>
  <c r="F10" i="12" s="1"/>
  <c r="H10" i="12" s="1"/>
  <c r="D16" i="12"/>
  <c r="F16" i="12" s="1"/>
  <c r="D9" i="12"/>
  <c r="F9" i="12" s="1"/>
  <c r="H9" i="12" s="1"/>
  <c r="D15" i="12"/>
  <c r="E8" i="12"/>
  <c r="B76" i="12" l="1"/>
  <c r="E79" i="12"/>
  <c r="D31" i="12"/>
  <c r="F31" i="12" s="1"/>
  <c r="H31" i="12" s="1"/>
  <c r="F8" i="12"/>
  <c r="D24" i="12"/>
  <c r="F24" i="12" s="1"/>
  <c r="H24" i="12" s="1"/>
  <c r="H17" i="12"/>
  <c r="D23" i="12"/>
  <c r="F23" i="12" s="1"/>
  <c r="H23" i="12" s="1"/>
  <c r="H16" i="12"/>
  <c r="E15" i="12"/>
  <c r="F29" i="12" l="1"/>
  <c r="F33" i="12" l="1"/>
  <c r="H29" i="12"/>
  <c r="F15" i="12"/>
  <c r="F12" i="12" l="1"/>
  <c r="H8" i="12"/>
  <c r="F19" i="12"/>
  <c r="H15" i="12"/>
  <c r="D22" i="12"/>
  <c r="F22" i="12" s="1"/>
  <c r="F26" i="12" l="1"/>
  <c r="H22" i="12"/>
</calcChain>
</file>

<file path=xl/sharedStrings.xml><?xml version="1.0" encoding="utf-8"?>
<sst xmlns="http://schemas.openxmlformats.org/spreadsheetml/2006/main" count="174" uniqueCount="115">
  <si>
    <t>LIQUIDACIÓN DE LAS PRETENSIONES DE LA DEMANDA</t>
  </si>
  <si>
    <r>
      <rPr>
        <b/>
        <sz val="9"/>
        <color rgb="FF000000"/>
        <rFont val="Arial"/>
      </rPr>
      <t>Nota 1:</t>
    </r>
    <r>
      <rPr>
        <sz val="9"/>
        <color rgb="FF000000"/>
        <rFont val="Arial"/>
      </rPr>
      <t xml:space="preserve"> El demandante aduce una relación laboral del 18/03/2018 al 01/01/2019, y solicita el pago de salarios, prestaciones sociales y vacaciones (dejados de percibir durante el periodo "no laborado"), reajuste de prestaciones sociales, vacaciones y viaticos. 
Sanción por no consignación de cesantías, indemnización art. 64 y 65 del CST.
Adicionalmente pide el reajuste de salarios conforme los auxilios y bonificaciones habituales</t>
    </r>
  </si>
  <si>
    <t>DESDE</t>
  </si>
  <si>
    <t>HASTA</t>
  </si>
  <si>
    <t>SALARIO</t>
  </si>
  <si>
    <t>DÍAS</t>
  </si>
  <si>
    <t>PRIMA</t>
  </si>
  <si>
    <t>PAGADAS</t>
  </si>
  <si>
    <t>DIFERENCIA</t>
  </si>
  <si>
    <t>TOTAL ADEUDADO</t>
  </si>
  <si>
    <t>CESANTÍAS</t>
  </si>
  <si>
    <t>INTERESES</t>
  </si>
  <si>
    <r>
      <rPr>
        <b/>
        <sz val="9"/>
        <color theme="1"/>
        <rFont val="Arial"/>
        <family val="2"/>
      </rPr>
      <t>Nota 3:</t>
    </r>
    <r>
      <rPr>
        <sz val="9"/>
        <color theme="1"/>
        <rFont val="Arial"/>
        <family val="2"/>
      </rPr>
      <t xml:space="preserve"> La Póliza de Cumplimiento No. EC003595 ampara el pago de salarios, prestaciones sociales e indemnizaciones cuya vigencia data del 01/01/2018 al 21/11/2019 (sin tener en cuenta el término trienal de prescripción)
Por tanto, se liquida teniendo en cuenta la vigencia y amparos.</t>
    </r>
  </si>
  <si>
    <t xml:space="preserve"> VACACIONES </t>
  </si>
  <si>
    <t>TOTAL SALARIOS</t>
  </si>
  <si>
    <t>INDEMNIZACIÓN ARTÍCULO 64 DEL C.S.T.</t>
  </si>
  <si>
    <t>AÑO</t>
  </si>
  <si>
    <t>MES</t>
  </si>
  <si>
    <t>DÍA</t>
  </si>
  <si>
    <t>Tiempo Laborado en:</t>
  </si>
  <si>
    <t>Fecha de Terminación:</t>
  </si>
  <si>
    <t>Días</t>
  </si>
  <si>
    <t>Años</t>
  </si>
  <si>
    <t>Fecha de Ingreso:</t>
  </si>
  <si>
    <t>Ingreso Mensual:</t>
  </si>
  <si>
    <t>Ingreso Diario:</t>
  </si>
  <si>
    <t>Indemnización primer año</t>
  </si>
  <si>
    <t>Indemnización años adicionales:</t>
  </si>
  <si>
    <t>Total Indemnizacón:</t>
  </si>
  <si>
    <t>INTERESES MORATORIOS DESDE 02/01/2019 hasta 29/11/2019</t>
  </si>
  <si>
    <t>CAPITAL PRESTACIONES SOCIALES</t>
  </si>
  <si>
    <t>Total</t>
  </si>
  <si>
    <t>TOTAL LIQUIDACIÓN</t>
  </si>
  <si>
    <t>LIQUIDACION DE INTERESES DE MORA VARIABLES</t>
  </si>
  <si>
    <t>Valor mora</t>
  </si>
  <si>
    <t xml:space="preserve"> Inicio Mora </t>
  </si>
  <si>
    <t xml:space="preserve"> Final Mora </t>
  </si>
  <si>
    <t xml:space="preserve">      7.964.672,00</t>
  </si>
  <si>
    <t>29/11/2019</t>
  </si>
  <si>
    <t>DIAS DE MORA:</t>
  </si>
  <si>
    <t>VALOR DE LA MORA:</t>
  </si>
  <si>
    <t>TASA (1=cte, 2=mora)</t>
  </si>
  <si>
    <t>PERIODO</t>
  </si>
  <si>
    <t xml:space="preserve"> INTERES ANUAL CTE </t>
  </si>
  <si>
    <t xml:space="preserve"> INTERES ANUAL DE MORA </t>
  </si>
  <si>
    <t>DIAS DE MORA</t>
  </si>
  <si>
    <t>DIAS ACUMULADOS</t>
  </si>
  <si>
    <t xml:space="preserve"> VALOR INT. DE MORA </t>
  </si>
  <si>
    <t>31/01/2019</t>
  </si>
  <si>
    <t xml:space="preserve">                19,16</t>
  </si>
  <si>
    <t xml:space="preserve">        28,74</t>
  </si>
  <si>
    <t xml:space="preserve">            167.104,69</t>
  </si>
  <si>
    <t>28/02/2019</t>
  </si>
  <si>
    <t xml:space="preserve">                19,70</t>
  </si>
  <si>
    <t xml:space="preserve">        29,55</t>
  </si>
  <si>
    <t xml:space="preserve">            159.764,18</t>
  </si>
  <si>
    <t>31/03/2019</t>
  </si>
  <si>
    <t xml:space="preserve">                19,37</t>
  </si>
  <si>
    <t xml:space="preserve">        29,06</t>
  </si>
  <si>
    <t xml:space="preserve">            174.423,97</t>
  </si>
  <si>
    <t>30/04/2019</t>
  </si>
  <si>
    <t xml:space="preserve">                19,32</t>
  </si>
  <si>
    <t xml:space="preserve">        28,98</t>
  </si>
  <si>
    <t xml:space="preserve">            168.349,61</t>
  </si>
  <si>
    <t>31/05/2019</t>
  </si>
  <si>
    <t xml:space="preserve">                19,34</t>
  </si>
  <si>
    <t xml:space="preserve">        29,01</t>
  </si>
  <si>
    <t xml:space="preserve">            174.182,89</t>
  </si>
  <si>
    <t>30/06/2019</t>
  </si>
  <si>
    <t xml:space="preserve">                19,30</t>
  </si>
  <si>
    <t xml:space="preserve">        28,95</t>
  </si>
  <si>
    <t xml:space="preserve">            168.194,11</t>
  </si>
  <si>
    <t>31/07/2019</t>
  </si>
  <si>
    <t xml:space="preserve">                19,28</t>
  </si>
  <si>
    <t xml:space="preserve">        28,92</t>
  </si>
  <si>
    <t xml:space="preserve">            173.700,51</t>
  </si>
  <si>
    <t>31/08/2019</t>
  </si>
  <si>
    <t xml:space="preserve">            174.022,13</t>
  </si>
  <si>
    <t>30/09/2019</t>
  </si>
  <si>
    <t>31/10/2019</t>
  </si>
  <si>
    <t xml:space="preserve">                19,10</t>
  </si>
  <si>
    <t xml:space="preserve">        28,65</t>
  </si>
  <si>
    <t xml:space="preserve">            172.251,52</t>
  </si>
  <si>
    <t>21/11/2019</t>
  </si>
  <si>
    <t xml:space="preserve">                19,03</t>
  </si>
  <si>
    <t xml:space="preserve">        28,55</t>
  </si>
  <si>
    <t xml:space="preserve">            160.499,83</t>
  </si>
  <si>
    <t xml:space="preserve"> $      1.816.246,04</t>
  </si>
  <si>
    <t>BÁSICO</t>
  </si>
  <si>
    <t>PRIMA HABIT</t>
  </si>
  <si>
    <t>AUX ALIMENT</t>
  </si>
  <si>
    <t>AUX TRANSP</t>
  </si>
  <si>
    <t>HE Y RECARGOS</t>
  </si>
  <si>
    <t>PRIMA EXT. VACAS</t>
  </si>
  <si>
    <t>PRIMA CONVENC</t>
  </si>
  <si>
    <t>PRIMA DE MONTE</t>
  </si>
  <si>
    <t>VIATICOS PERMANENTES</t>
  </si>
  <si>
    <t>VIATICOS OCASIONALES</t>
  </si>
  <si>
    <t>TOTAL SALARIALES</t>
  </si>
  <si>
    <t>PROMEDIOS</t>
  </si>
  <si>
    <t>MARZO</t>
  </si>
  <si>
    <t>ABRIL</t>
  </si>
  <si>
    <t>MAYO</t>
  </si>
  <si>
    <t>SIN CONTRATO</t>
  </si>
  <si>
    <t>JUNIO</t>
  </si>
  <si>
    <t>JULIO</t>
  </si>
  <si>
    <t>AGOSTO</t>
  </si>
  <si>
    <t>SEPTIEMBRE</t>
  </si>
  <si>
    <t>OCTUBRE</t>
  </si>
  <si>
    <t>NOVIEMBRE</t>
  </si>
  <si>
    <t>DICIEMBRE</t>
  </si>
  <si>
    <t>ENERO</t>
  </si>
  <si>
    <r>
      <rPr>
        <b/>
        <sz val="9"/>
        <color rgb="FF000000"/>
        <rFont val="Arial"/>
      </rPr>
      <t>Nota 4:</t>
    </r>
    <r>
      <rPr>
        <sz val="9"/>
        <color rgb="FF000000"/>
        <rFont val="Arial"/>
      </rPr>
      <t xml:space="preserve"> Teniendo en cuenta que el demandante solicita el reconocimienot de una relación laboral sin interrupciones desde el 18/03/2018 al 01/01/2019,  se liquidan salarios, prestaciones sociales y vacaicones de los periodos de interrupción</t>
    </r>
  </si>
  <si>
    <t>LIQUIDACIÓN CORRESPONDIENTE A PERIODOS DE INTERRUPCIÓN</t>
  </si>
  <si>
    <r>
      <rPr>
        <b/>
        <sz val="9"/>
        <color theme="1"/>
        <rFont val="Arial"/>
        <family val="2"/>
      </rPr>
      <t>Nota 2:</t>
    </r>
    <r>
      <rPr>
        <sz val="9"/>
        <color theme="1"/>
        <rFont val="Arial"/>
        <family val="2"/>
      </rPr>
      <t xml:space="preserve"> El salario se tomó del promedio de los conceptos de: salario base, recargos y horas extras, prima de habitación, auxilio de alimentación y viaticos permanentes, los últimos por ser habituales.
No es posible efectuar el rejauste de viaticos teniendo en cuenta que no hay un comparativo de cuánto debió percibir.
Se liquidan intereses moratorios de que trata el art. 65 del CST toda vez que la reclamación se efectuó dos años después de la terminación laboral.
No se liquida la sanción por no consignacion de cesantías, ya que no nació la obligación del empleador de consignarlas  a un fondo.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</si>
</sst>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_ &quot;$&quot;\ * #,##0_ ;_ &quot;$&quot;\ * \-#,##0_ ;_ &quot;$&quot;\ * &quot;-&quot;_ ;_ @_ "/>
    <numFmt numFmtId="167" formatCode="_ * #,##0_ ;_ * \-#,##0_ ;_ * &quot;-&quot;_ ;_ @_ "/>
    <numFmt numFmtId="168" formatCode="_ &quot;$&quot;\ * #,##0.00_ ;_ &quot;$&quot;\ * \-#,##0.00_ ;_ &quot;$&quot;\ * &quot;-&quot;??_ ;_ @_ "/>
    <numFmt numFmtId="169" formatCode="0.0"/>
  </numFmts>
  <fonts count="22"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color theme="1"/>
      <name val="Arial"/>
      <family val="2"/>
    </font>
    <font>
      <sz val="8"/>
      <name val="Calibri"/>
      <family val="2"/>
      <scheme val="minor"/>
    </font>
    <font>
      <sz val="10"/>
      <color theme="1"/>
      <name val="Arial"/>
      <family val="2"/>
    </font>
    <font>
      <b/>
      <sz val="9"/>
      <color theme="1"/>
      <name val="Arial"/>
      <family val="2"/>
    </font>
    <font>
      <b/>
      <u/>
      <sz val="9"/>
      <color theme="1"/>
      <name val="Arial"/>
      <family val="2"/>
    </font>
    <font>
      <b/>
      <sz val="11"/>
      <color theme="1"/>
      <name val="Calibri"/>
      <family val="2"/>
      <scheme val="minor"/>
    </font>
    <font>
      <b/>
      <u/>
      <sz val="11"/>
      <color theme="1"/>
      <name val="Calibri"/>
      <family val="2"/>
      <scheme val="minor"/>
    </font>
    <font>
      <sz val="9"/>
      <color rgb="FFFF0000"/>
      <name val="Arial"/>
      <family val="2"/>
    </font>
    <font>
      <sz val="9"/>
      <name val="Arial"/>
      <family val="2"/>
    </font>
    <font>
      <b/>
      <sz val="9"/>
      <name val="Arial"/>
      <family val="2"/>
    </font>
    <font>
      <b/>
      <u/>
      <sz val="9"/>
      <color theme="0"/>
      <name val="Arial"/>
      <family val="2"/>
    </font>
    <font>
      <b/>
      <u val="singleAccounting"/>
      <sz val="9"/>
      <color theme="0"/>
      <name val="Arial"/>
      <family val="2"/>
    </font>
    <font>
      <b/>
      <sz val="9"/>
      <color rgb="FF000000"/>
      <name val="Arial"/>
    </font>
    <font>
      <sz val="9"/>
      <color rgb="FF000000"/>
      <name val="Arial"/>
    </font>
    <font>
      <b/>
      <sz val="10"/>
      <color rgb="FF000000"/>
      <name val="Arial"/>
      <family val="2"/>
    </font>
    <font>
      <sz val="10"/>
      <color rgb="FF000000"/>
      <name val="Arial"/>
      <family val="2"/>
    </font>
    <font>
      <b/>
      <i/>
      <sz val="10"/>
      <color rgb="FF000000"/>
      <name val="Arial"/>
      <family val="2"/>
    </font>
    <font>
      <b/>
      <i/>
      <sz val="8"/>
      <color rgb="FF00000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rgb="FFD9D9D9"/>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rgb="FF000000"/>
      </right>
      <top style="thin">
        <color indexed="64"/>
      </top>
      <bottom/>
      <diagonal/>
    </border>
    <border>
      <left style="thin">
        <color indexed="64"/>
      </left>
      <right/>
      <top/>
      <bottom/>
      <diagonal/>
    </border>
    <border>
      <left/>
      <right style="thin">
        <color rgb="FF000000"/>
      </right>
      <top/>
      <bottom/>
      <diagonal/>
    </border>
    <border>
      <left style="thin">
        <color indexed="64"/>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3" fontId="1"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25">
    <xf numFmtId="0" fontId="0" fillId="0" borderId="0" xfId="0"/>
    <xf numFmtId="0" fontId="3" fillId="0" borderId="0" xfId="0" applyFont="1"/>
    <xf numFmtId="0" fontId="4" fillId="0" borderId="0" xfId="0" applyFont="1"/>
    <xf numFmtId="0" fontId="6" fillId="0" borderId="0" xfId="0" applyFont="1"/>
    <xf numFmtId="0" fontId="7" fillId="0" borderId="1" xfId="0" applyFont="1" applyBorder="1" applyAlignment="1">
      <alignment horizontal="center" vertical="center"/>
    </xf>
    <xf numFmtId="0" fontId="6" fillId="0" borderId="0" xfId="0" applyFont="1" applyAlignment="1">
      <alignment vertical="center" wrapText="1"/>
    </xf>
    <xf numFmtId="0" fontId="4" fillId="0" borderId="1" xfId="0" applyFont="1" applyBorder="1"/>
    <xf numFmtId="14" fontId="4" fillId="0" borderId="1" xfId="0" applyNumberFormat="1" applyFont="1" applyBorder="1" applyAlignment="1">
      <alignment horizontal="center" vertical="center"/>
    </xf>
    <xf numFmtId="3" fontId="4" fillId="0" borderId="1" xfId="0" applyNumberFormat="1" applyFont="1" applyBorder="1"/>
    <xf numFmtId="164" fontId="4" fillId="0" borderId="1" xfId="1" applyNumberFormat="1" applyFont="1" applyBorder="1"/>
    <xf numFmtId="0" fontId="7" fillId="0" borderId="1" xfId="0" applyFont="1" applyBorder="1" applyAlignment="1">
      <alignment horizontal="center"/>
    </xf>
    <xf numFmtId="164" fontId="7" fillId="0" borderId="0" xfId="6" applyNumberFormat="1" applyFont="1" applyFill="1" applyBorder="1" applyAlignment="1">
      <alignment horizontal="center" vertical="center"/>
    </xf>
    <xf numFmtId="0" fontId="7" fillId="0" borderId="0" xfId="0" applyFont="1" applyAlignment="1">
      <alignment horizontal="center"/>
    </xf>
    <xf numFmtId="164" fontId="7" fillId="2" borderId="1" xfId="1" applyNumberFormat="1" applyFont="1" applyFill="1" applyBorder="1" applyAlignment="1">
      <alignment horizontal="center"/>
    </xf>
    <xf numFmtId="0" fontId="4" fillId="0" borderId="0" xfId="0" applyFont="1" applyAlignment="1">
      <alignment vertical="center" wrapText="1"/>
    </xf>
    <xf numFmtId="164" fontId="4" fillId="0" borderId="1" xfId="1" applyNumberFormat="1" applyFont="1" applyFill="1" applyBorder="1"/>
    <xf numFmtId="164" fontId="4" fillId="0" borderId="1" xfId="0" applyNumberFormat="1" applyFont="1" applyBorder="1" applyAlignment="1">
      <alignment horizontal="center"/>
    </xf>
    <xf numFmtId="164" fontId="7" fillId="3" borderId="1" xfId="0" applyNumberFormat="1" applyFont="1" applyFill="1" applyBorder="1"/>
    <xf numFmtId="0" fontId="7" fillId="2" borderId="1" xfId="0" applyFont="1" applyFill="1" applyBorder="1" applyAlignment="1">
      <alignment horizontal="center" vertical="center"/>
    </xf>
    <xf numFmtId="3" fontId="4" fillId="0" borderId="3" xfId="0" applyNumberFormat="1" applyFont="1" applyBorder="1"/>
    <xf numFmtId="0" fontId="9" fillId="0" borderId="1" xfId="0" applyFont="1" applyBorder="1" applyAlignment="1">
      <alignment horizontal="center" vertical="center"/>
    </xf>
    <xf numFmtId="0" fontId="0" fillId="0" borderId="1" xfId="0" applyBorder="1"/>
    <xf numFmtId="165" fontId="0" fillId="0" borderId="1" xfId="18" applyNumberFormat="1" applyFont="1" applyBorder="1"/>
    <xf numFmtId="165" fontId="0" fillId="0" borderId="1" xfId="18" applyNumberFormat="1" applyFont="1" applyFill="1" applyBorder="1"/>
    <xf numFmtId="0" fontId="0" fillId="0" borderId="1" xfId="0" applyBorder="1" applyAlignment="1">
      <alignment vertical="center"/>
    </xf>
    <xf numFmtId="0" fontId="0" fillId="0" borderId="1" xfId="0" applyBorder="1" applyAlignment="1">
      <alignment horizontal="center" vertical="center"/>
    </xf>
    <xf numFmtId="165" fontId="0" fillId="0" borderId="1" xfId="0" applyNumberFormat="1" applyBorder="1"/>
    <xf numFmtId="0" fontId="0" fillId="5" borderId="1" xfId="0" applyFill="1" applyBorder="1" applyAlignment="1">
      <alignment horizontal="center" vertical="center"/>
    </xf>
    <xf numFmtId="0" fontId="10" fillId="0" borderId="0" xfId="0" applyFont="1" applyAlignment="1">
      <alignment horizontal="center" vertical="center"/>
    </xf>
    <xf numFmtId="165" fontId="10" fillId="0" borderId="0" xfId="0" applyNumberFormat="1" applyFont="1" applyAlignment="1">
      <alignment horizontal="center" vertical="center"/>
    </xf>
    <xf numFmtId="164" fontId="11" fillId="0" borderId="1" xfId="1" applyNumberFormat="1" applyFont="1" applyFill="1" applyBorder="1"/>
    <xf numFmtId="164" fontId="11" fillId="0" borderId="1" xfId="1" applyNumberFormat="1" applyFont="1" applyBorder="1"/>
    <xf numFmtId="3" fontId="11" fillId="0" borderId="1" xfId="0" applyNumberFormat="1" applyFont="1" applyBorder="1"/>
    <xf numFmtId="0" fontId="13" fillId="0" borderId="6" xfId="0" applyFont="1"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3" fillId="2" borderId="1" xfId="0" applyFont="1" applyFill="1" applyBorder="1" applyAlignment="1">
      <alignment horizontal="center"/>
    </xf>
    <xf numFmtId="169" fontId="13" fillId="2" borderId="1" xfId="0" applyNumberFormat="1" applyFont="1" applyFill="1" applyBorder="1" applyAlignment="1">
      <alignment horizontal="center"/>
    </xf>
    <xf numFmtId="0" fontId="12" fillId="0" borderId="5" xfId="0" applyFont="1" applyBorder="1" applyAlignment="1">
      <alignment horizontal="center"/>
    </xf>
    <xf numFmtId="0" fontId="12" fillId="0" borderId="8" xfId="0" applyFont="1" applyBorder="1" applyAlignment="1">
      <alignment horizontal="center"/>
    </xf>
    <xf numFmtId="3" fontId="12" fillId="0" borderId="1" xfId="0" applyNumberFormat="1" applyFont="1" applyBorder="1" applyAlignment="1">
      <alignment horizontal="center"/>
    </xf>
    <xf numFmtId="2" fontId="12" fillId="0" borderId="1" xfId="0" applyNumberFormat="1" applyFont="1" applyBorder="1" applyAlignment="1">
      <alignment horizontal="center"/>
    </xf>
    <xf numFmtId="2" fontId="13" fillId="0" borderId="6" xfId="0" applyNumberFormat="1" applyFont="1" applyBorder="1" applyAlignment="1">
      <alignment horizontal="center"/>
    </xf>
    <xf numFmtId="0" fontId="13" fillId="0" borderId="1" xfId="0" applyFont="1" applyBorder="1"/>
    <xf numFmtId="164" fontId="15" fillId="4" borderId="1" xfId="0" applyNumberFormat="1" applyFont="1" applyFill="1" applyBorder="1"/>
    <xf numFmtId="44" fontId="7" fillId="0" borderId="0" xfId="0" applyNumberFormat="1" applyFont="1" applyAlignment="1">
      <alignment horizontal="center"/>
    </xf>
    <xf numFmtId="44" fontId="4" fillId="0" borderId="0" xfId="18" applyFont="1" applyBorder="1" applyAlignment="1">
      <alignment horizontal="center" vertical="center" wrapText="1"/>
    </xf>
    <xf numFmtId="164" fontId="7" fillId="6" borderId="1" xfId="0" applyNumberFormat="1" applyFont="1" applyFill="1" applyBorder="1"/>
    <xf numFmtId="164" fontId="7" fillId="6" borderId="1" xfId="1" applyNumberFormat="1" applyFont="1" applyFill="1" applyBorder="1"/>
    <xf numFmtId="0" fontId="19" fillId="0" borderId="0" xfId="0" applyFont="1"/>
    <xf numFmtId="14" fontId="19" fillId="0" borderId="0" xfId="0" applyNumberFormat="1" applyFont="1"/>
    <xf numFmtId="0" fontId="20" fillId="7" borderId="0" xfId="0" applyFont="1" applyFill="1"/>
    <xf numFmtId="0" fontId="20" fillId="0" borderId="0" xfId="0" applyFont="1"/>
    <xf numFmtId="0" fontId="18" fillId="0" borderId="18" xfId="0" applyFont="1" applyBorder="1"/>
    <xf numFmtId="3" fontId="11" fillId="0" borderId="5" xfId="0" applyNumberFormat="1" applyFont="1" applyBorder="1" applyAlignment="1">
      <alignment horizontal="right" vertical="center"/>
    </xf>
    <xf numFmtId="3" fontId="11" fillId="0" borderId="6" xfId="0" applyNumberFormat="1" applyFont="1" applyBorder="1" applyAlignment="1">
      <alignment horizontal="right" vertical="center"/>
    </xf>
    <xf numFmtId="164" fontId="11" fillId="0" borderId="5" xfId="1" applyNumberFormat="1" applyFont="1" applyFill="1" applyBorder="1" applyAlignment="1">
      <alignment horizontal="center" vertical="center"/>
    </xf>
    <xf numFmtId="164" fontId="11" fillId="0" borderId="6" xfId="1" applyNumberFormat="1" applyFont="1" applyFill="1" applyBorder="1" applyAlignment="1">
      <alignment horizontal="center" vertical="center"/>
    </xf>
    <xf numFmtId="0" fontId="8" fillId="3" borderId="0" xfId="0" applyFont="1" applyFill="1" applyAlignment="1">
      <alignment horizontal="center"/>
    </xf>
    <xf numFmtId="0" fontId="14" fillId="4" borderId="3" xfId="0" applyFont="1" applyFill="1" applyBorder="1" applyAlignment="1">
      <alignment horizontal="center"/>
    </xf>
    <xf numFmtId="0" fontId="14" fillId="4" borderId="4" xfId="0" applyFont="1" applyFill="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64" fontId="4" fillId="0" borderId="5" xfId="1" applyNumberFormat="1" applyFont="1" applyBorder="1" applyAlignment="1">
      <alignment horizontal="center" vertical="center"/>
    </xf>
    <xf numFmtId="164" fontId="4" fillId="0" borderId="6" xfId="1" applyNumberFormat="1" applyFont="1" applyBorder="1" applyAlignment="1">
      <alignment horizontal="center" vertical="center"/>
    </xf>
    <xf numFmtId="164" fontId="4" fillId="0" borderId="5" xfId="1" applyNumberFormat="1" applyFont="1" applyFill="1" applyBorder="1" applyAlignment="1">
      <alignment horizontal="center" vertical="center"/>
    </xf>
    <xf numFmtId="164" fontId="4" fillId="0" borderId="6" xfId="1" applyNumberFormat="1" applyFont="1" applyFill="1" applyBorder="1" applyAlignment="1">
      <alignment horizontal="center" vertical="center"/>
    </xf>
    <xf numFmtId="3" fontId="4" fillId="0" borderId="1" xfId="0" applyNumberFormat="1" applyFont="1" applyBorder="1" applyAlignment="1">
      <alignment horizontal="right" vertical="center"/>
    </xf>
    <xf numFmtId="44" fontId="4" fillId="0" borderId="1" xfId="18" applyFont="1" applyBorder="1" applyAlignment="1">
      <alignment horizontal="center" vertical="center" wrapText="1"/>
    </xf>
    <xf numFmtId="44" fontId="7" fillId="3" borderId="1" xfId="0" applyNumberFormat="1" applyFont="1" applyFill="1" applyBorder="1" applyAlignment="1">
      <alignment horizontal="center"/>
    </xf>
    <xf numFmtId="0" fontId="7" fillId="2" borderId="1" xfId="0" applyFont="1" applyFill="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8" fontId="13" fillId="0" borderId="2" xfId="0" applyNumberFormat="1" applyFont="1" applyBorder="1" applyAlignment="1">
      <alignment horizontal="center"/>
    </xf>
    <xf numFmtId="8" fontId="13" fillId="0" borderId="3" xfId="0" applyNumberFormat="1" applyFont="1" applyBorder="1" applyAlignment="1">
      <alignment horizontal="center"/>
    </xf>
    <xf numFmtId="8" fontId="13" fillId="0" borderId="4" xfId="0" applyNumberFormat="1"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8" fontId="13" fillId="3" borderId="2" xfId="0" applyNumberFormat="1" applyFont="1" applyFill="1" applyBorder="1" applyAlignment="1">
      <alignment horizontal="center"/>
    </xf>
    <xf numFmtId="8" fontId="13" fillId="3" borderId="3" xfId="0" applyNumberFormat="1" applyFont="1" applyFill="1" applyBorder="1" applyAlignment="1">
      <alignment horizontal="center"/>
    </xf>
    <xf numFmtId="8" fontId="13" fillId="3" borderId="4" xfId="0" applyNumberFormat="1" applyFont="1" applyFill="1" applyBorder="1" applyAlignment="1">
      <alignment horizontal="center"/>
    </xf>
    <xf numFmtId="0" fontId="17" fillId="2" borderId="0" xfId="0" applyFont="1" applyFill="1" applyAlignment="1">
      <alignment horizontal="center" vertical="center" wrapText="1"/>
    </xf>
    <xf numFmtId="0" fontId="4" fillId="2" borderId="0" xfId="0" applyFont="1" applyFill="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8" fontId="12" fillId="0" borderId="2" xfId="0" applyNumberFormat="1" applyFont="1" applyBorder="1" applyAlignment="1">
      <alignment horizontal="center"/>
    </xf>
    <xf numFmtId="8" fontId="12" fillId="0" borderId="3" xfId="0" applyNumberFormat="1" applyFont="1" applyBorder="1" applyAlignment="1">
      <alignment horizontal="center"/>
    </xf>
    <xf numFmtId="8" fontId="12" fillId="0" borderId="4" xfId="0" applyNumberFormat="1" applyFont="1" applyBorder="1" applyAlignment="1">
      <alignment horizontal="center"/>
    </xf>
    <xf numFmtId="164" fontId="11" fillId="0" borderId="5" xfId="1" applyNumberFormat="1" applyFont="1" applyBorder="1" applyAlignment="1">
      <alignment horizontal="center" vertical="center"/>
    </xf>
    <xf numFmtId="164" fontId="11" fillId="0" borderId="6" xfId="1" applyNumberFormat="1" applyFont="1" applyBorder="1" applyAlignment="1">
      <alignment horizontal="center" vertic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18" fillId="0" borderId="0" xfId="0" applyFont="1" applyAlignment="1">
      <alignment horizontal="center" vertical="center"/>
    </xf>
    <xf numFmtId="165" fontId="0" fillId="0" borderId="5" xfId="0" applyNumberFormat="1" applyBorder="1" applyAlignment="1">
      <alignment horizontal="center" vertical="center"/>
    </xf>
    <xf numFmtId="165" fontId="0" fillId="0" borderId="7" xfId="0" applyNumberFormat="1" applyBorder="1" applyAlignment="1">
      <alignment horizontal="center" vertical="center"/>
    </xf>
    <xf numFmtId="165" fontId="0" fillId="0" borderId="6" xfId="0" applyNumberForma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165" fontId="0" fillId="5" borderId="2" xfId="18" applyNumberFormat="1" applyFont="1" applyFill="1" applyBorder="1" applyAlignment="1">
      <alignment horizontal="center"/>
    </xf>
    <xf numFmtId="165" fontId="0" fillId="5" borderId="3" xfId="18" applyNumberFormat="1" applyFont="1" applyFill="1" applyBorder="1" applyAlignment="1">
      <alignment horizontal="center"/>
    </xf>
    <xf numFmtId="165" fontId="0" fillId="5" borderId="4" xfId="18" applyNumberFormat="1" applyFont="1" applyFill="1" applyBorder="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14" fontId="19" fillId="0" borderId="0" xfId="0" applyNumberFormat="1" applyFont="1" applyAlignment="1">
      <alignment horizontal="right"/>
    </xf>
    <xf numFmtId="0" fontId="19" fillId="0" borderId="0" xfId="0" applyFont="1" applyAlignment="1">
      <alignment horizontal="right"/>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cellXfs>
  <cellStyles count="19">
    <cellStyle name="Millares" xfId="1" builtinId="3"/>
    <cellStyle name="Millares [0] 2" xfId="3" xr:uid="{3555D9B7-EA0C-4C21-A235-0CD6BE1EC253}"/>
    <cellStyle name="Millares 2" xfId="8" xr:uid="{52E748A6-508A-43EC-9983-10807D820023}"/>
    <cellStyle name="Millares 3" xfId="10" xr:uid="{489BD241-C3FF-4DFE-89AE-EA3930EC2C75}"/>
    <cellStyle name="Millares 4" xfId="6" xr:uid="{30B7C3BA-0FB0-470D-88BE-FBEF74427B88}"/>
    <cellStyle name="Millares 5" xfId="12" xr:uid="{79326964-5294-479E-B982-0A5948E6458E}"/>
    <cellStyle name="Millares 6" xfId="15" xr:uid="{ABFDC7D0-759F-45EB-9979-8CD3F87889E5}"/>
    <cellStyle name="Millares 7" xfId="16" xr:uid="{FFF4BEC4-3F5B-40BE-AC92-6362DAEDDD14}"/>
    <cellStyle name="Moneda" xfId="18" builtinId="4"/>
    <cellStyle name="Moneda [0] 2" xfId="5" xr:uid="{40580231-C906-4C03-A65D-3EA45064320D}"/>
    <cellStyle name="Moneda 2" xfId="4" xr:uid="{60B0EB24-56E2-4FB9-B187-077D7FCBAA83}"/>
    <cellStyle name="Moneda 3" xfId="9" xr:uid="{B553DF60-E9E3-43DE-950B-5D5A0815FFF2}"/>
    <cellStyle name="Moneda 4" xfId="11" xr:uid="{91876A93-028D-40C8-982D-CCA51D4D575D}"/>
    <cellStyle name="Moneda 5" xfId="7" xr:uid="{A7350134-E2AE-4379-A4D5-B823FC54C5D3}"/>
    <cellStyle name="Moneda 6" xfId="13" xr:uid="{BF3C704B-FB29-4786-98E8-8A8CE20070B2}"/>
    <cellStyle name="Moneda 7" xfId="14" xr:uid="{B8E0172D-6407-491A-BE97-75C736043314}"/>
    <cellStyle name="Moneda 8" xfId="17" xr:uid="{2F89C845-0DCC-444B-8884-C9A0330B6C73}"/>
    <cellStyle name="Normal" xfId="0" builtinId="0"/>
    <cellStyle name="Normal 2" xfId="2"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739854</xdr:colOff>
      <xdr:row>3</xdr:row>
      <xdr:rowOff>161925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A3:M80"/>
  <sheetViews>
    <sheetView tabSelected="1" topLeftCell="A52" zoomScale="80" zoomScaleNormal="80" workbookViewId="0">
      <selection activeCell="N19" sqref="N19"/>
    </sheetView>
  </sheetViews>
  <sheetFormatPr baseColWidth="10" defaultColWidth="11.42578125" defaultRowHeight="15" x14ac:dyDescent="0.25"/>
  <cols>
    <col min="1" max="1" width="4.5703125" customWidth="1"/>
    <col min="2" max="2" width="15.42578125" style="1" customWidth="1"/>
    <col min="3" max="3" width="16" style="1" customWidth="1"/>
    <col min="4" max="4" width="17.5703125" style="1" customWidth="1"/>
    <col min="5" max="5" width="16.7109375" style="1" customWidth="1"/>
    <col min="6" max="6" width="20.5703125" style="1" customWidth="1"/>
    <col min="7" max="7" width="18.140625" style="1" customWidth="1"/>
    <col min="8" max="8" width="18.85546875" customWidth="1"/>
    <col min="9" max="9" width="17.5703125" customWidth="1"/>
    <col min="10" max="10" width="15.85546875" customWidth="1"/>
    <col min="11" max="11" width="21.28515625" customWidth="1"/>
    <col min="12" max="12" width="23" bestFit="1" customWidth="1"/>
    <col min="13" max="13" width="15.7109375" customWidth="1"/>
    <col min="14" max="14" width="20.28515625" bestFit="1" customWidth="1"/>
  </cols>
  <sheetData>
    <row r="3" spans="1:13" x14ac:dyDescent="0.25">
      <c r="A3" s="2"/>
      <c r="B3" s="2"/>
      <c r="C3" s="2"/>
      <c r="D3" s="2"/>
      <c r="E3" s="2"/>
      <c r="F3" s="2"/>
      <c r="G3" s="2"/>
      <c r="H3" s="2"/>
      <c r="I3" s="2"/>
      <c r="J3" s="2"/>
      <c r="K3" s="2"/>
      <c r="L3" s="2"/>
    </row>
    <row r="4" spans="1:13" x14ac:dyDescent="0.25">
      <c r="A4" s="2"/>
      <c r="B4" s="2"/>
      <c r="C4" s="2"/>
      <c r="D4" s="2"/>
      <c r="E4" s="2"/>
      <c r="F4" s="2"/>
      <c r="G4" s="2"/>
      <c r="H4" s="2"/>
      <c r="I4" s="2"/>
      <c r="J4" s="2"/>
      <c r="K4" s="2"/>
      <c r="L4" s="2"/>
      <c r="M4" s="3"/>
    </row>
    <row r="5" spans="1:13" s="1" customFormat="1" ht="15" customHeight="1" x14ac:dyDescent="0.2">
      <c r="A5" s="2"/>
      <c r="B5" s="58" t="s">
        <v>0</v>
      </c>
      <c r="C5" s="58"/>
      <c r="D5" s="58"/>
      <c r="E5" s="58"/>
      <c r="F5" s="58"/>
      <c r="G5" s="58"/>
      <c r="H5" s="2"/>
      <c r="I5" s="2"/>
      <c r="J5" s="2"/>
      <c r="K5" s="2"/>
      <c r="L5" s="2"/>
      <c r="M5" s="3"/>
    </row>
    <row r="6" spans="1:13" x14ac:dyDescent="0.25">
      <c r="A6" s="2"/>
      <c r="B6" s="2"/>
      <c r="C6" s="2"/>
      <c r="D6" s="2"/>
      <c r="E6" s="2"/>
      <c r="F6" s="2"/>
      <c r="G6" s="2"/>
      <c r="H6" s="2"/>
      <c r="I6" s="2"/>
      <c r="J6" s="85" t="s">
        <v>1</v>
      </c>
      <c r="K6" s="86"/>
      <c r="L6" s="86"/>
      <c r="M6" s="3"/>
    </row>
    <row r="7" spans="1:13" ht="15.75" customHeight="1" x14ac:dyDescent="0.25">
      <c r="A7" s="2"/>
      <c r="B7" s="10" t="s">
        <v>2</v>
      </c>
      <c r="C7" s="10" t="s">
        <v>3</v>
      </c>
      <c r="D7" s="10" t="s">
        <v>4</v>
      </c>
      <c r="E7" s="10" t="s">
        <v>5</v>
      </c>
      <c r="F7" s="13" t="s">
        <v>6</v>
      </c>
      <c r="G7" s="13" t="s">
        <v>7</v>
      </c>
      <c r="H7" s="13" t="s">
        <v>8</v>
      </c>
      <c r="I7" s="2"/>
      <c r="J7" s="86"/>
      <c r="K7" s="86"/>
      <c r="L7" s="86"/>
      <c r="M7" s="3"/>
    </row>
    <row r="8" spans="1:13" ht="15.75" customHeight="1" x14ac:dyDescent="0.25">
      <c r="A8" s="2"/>
      <c r="B8" s="7">
        <v>43177</v>
      </c>
      <c r="C8" s="7">
        <v>43209</v>
      </c>
      <c r="D8" s="8">
        <f>+NÓMINA!N3</f>
        <v>2021682</v>
      </c>
      <c r="E8" s="9">
        <f t="shared" ref="E8:E11" si="0">DAYS360(B8,C8)+1</f>
        <v>32</v>
      </c>
      <c r="F8" s="15">
        <f>(D8*E8)/360</f>
        <v>179705.06666666668</v>
      </c>
      <c r="G8" s="15">
        <v>497062</v>
      </c>
      <c r="H8" s="30">
        <f>+F8-G8</f>
        <v>-317356.93333333335</v>
      </c>
      <c r="I8" s="2"/>
      <c r="J8" s="86"/>
      <c r="K8" s="86"/>
      <c r="L8" s="86"/>
      <c r="M8" s="3"/>
    </row>
    <row r="9" spans="1:13" ht="15.75" customHeight="1" x14ac:dyDescent="0.25">
      <c r="A9" s="2"/>
      <c r="B9" s="7">
        <v>43274</v>
      </c>
      <c r="C9" s="7">
        <v>43298</v>
      </c>
      <c r="D9" s="8">
        <f>+NÓMINA!N7</f>
        <v>1361580</v>
      </c>
      <c r="E9" s="9">
        <f t="shared" si="0"/>
        <v>25</v>
      </c>
      <c r="F9" s="15">
        <f t="shared" ref="F9:F11" si="1">(D9*E9)/360</f>
        <v>94554.166666666672</v>
      </c>
      <c r="G9" s="15">
        <v>281331</v>
      </c>
      <c r="H9" s="30">
        <f t="shared" ref="H9:H11" si="2">+F9-G9</f>
        <v>-186776.83333333331</v>
      </c>
      <c r="I9" s="2"/>
      <c r="J9" s="86"/>
      <c r="K9" s="86"/>
      <c r="L9" s="86"/>
      <c r="M9" s="3"/>
    </row>
    <row r="10" spans="1:13" ht="15.75" customHeight="1" x14ac:dyDescent="0.25">
      <c r="A10" s="2"/>
      <c r="B10" s="7">
        <v>43340</v>
      </c>
      <c r="C10" s="7">
        <v>43465</v>
      </c>
      <c r="D10" s="8">
        <f>+NÓMINA!N11</f>
        <v>3426262.5</v>
      </c>
      <c r="E10" s="9">
        <f>DAYS360(B10,C10)+1</f>
        <v>124</v>
      </c>
      <c r="F10" s="15">
        <f t="shared" si="1"/>
        <v>1180157.0833333333</v>
      </c>
      <c r="G10" s="15">
        <v>2533920</v>
      </c>
      <c r="H10" s="30">
        <f t="shared" si="2"/>
        <v>-1353762.9166666667</v>
      </c>
      <c r="I10" s="2"/>
      <c r="J10" s="86"/>
      <c r="K10" s="86"/>
      <c r="L10" s="86"/>
      <c r="M10" s="3"/>
    </row>
    <row r="11" spans="1:13" ht="15.75" customHeight="1" x14ac:dyDescent="0.25">
      <c r="A11" s="2"/>
      <c r="B11" s="7">
        <v>43466</v>
      </c>
      <c r="C11" s="7">
        <v>43466</v>
      </c>
      <c r="D11" s="8">
        <f>+NÓMINA!M22</f>
        <v>2168913</v>
      </c>
      <c r="E11" s="9">
        <f t="shared" si="0"/>
        <v>1</v>
      </c>
      <c r="F11" s="15">
        <f t="shared" si="1"/>
        <v>6024.7583333333332</v>
      </c>
      <c r="G11" s="15">
        <v>234590</v>
      </c>
      <c r="H11" s="30">
        <f t="shared" si="2"/>
        <v>-228565.24166666667</v>
      </c>
      <c r="I11" s="2"/>
      <c r="J11" s="86"/>
      <c r="K11" s="86"/>
      <c r="L11" s="86"/>
      <c r="M11" s="3"/>
    </row>
    <row r="12" spans="1:13" ht="15.75" customHeight="1" x14ac:dyDescent="0.25">
      <c r="A12" s="2"/>
      <c r="B12" s="61" t="s">
        <v>9</v>
      </c>
      <c r="C12" s="61"/>
      <c r="D12" s="61"/>
      <c r="E12" s="61"/>
      <c r="F12" s="48">
        <f>SUM(F8:F11)</f>
        <v>1460441.075</v>
      </c>
      <c r="G12" s="11"/>
      <c r="H12" s="2"/>
      <c r="I12" s="2"/>
      <c r="J12" s="86"/>
      <c r="K12" s="86"/>
      <c r="L12" s="86"/>
      <c r="M12" s="3"/>
    </row>
    <row r="13" spans="1:13" ht="15.75" customHeight="1" x14ac:dyDescent="0.25">
      <c r="A13" s="2"/>
      <c r="B13" s="12"/>
      <c r="C13" s="12"/>
      <c r="D13" s="12"/>
      <c r="E13" s="12"/>
      <c r="F13" s="11"/>
      <c r="G13" s="11"/>
      <c r="H13" s="2"/>
      <c r="I13" s="2"/>
      <c r="M13" s="3"/>
    </row>
    <row r="14" spans="1:13" ht="15.75" customHeight="1" x14ac:dyDescent="0.25">
      <c r="A14" s="2"/>
      <c r="B14" s="10" t="s">
        <v>2</v>
      </c>
      <c r="C14" s="10" t="s">
        <v>3</v>
      </c>
      <c r="D14" s="10" t="s">
        <v>4</v>
      </c>
      <c r="E14" s="10" t="s">
        <v>5</v>
      </c>
      <c r="F14" s="13" t="s">
        <v>10</v>
      </c>
      <c r="G14" s="13" t="s">
        <v>7</v>
      </c>
      <c r="H14" s="13" t="s">
        <v>8</v>
      </c>
      <c r="I14" s="14"/>
      <c r="J14" s="86" t="s">
        <v>114</v>
      </c>
      <c r="K14" s="86"/>
      <c r="L14" s="86"/>
      <c r="M14" s="5"/>
    </row>
    <row r="15" spans="1:13" ht="15.75" customHeight="1" x14ac:dyDescent="0.25">
      <c r="A15" s="2"/>
      <c r="B15" s="7">
        <v>43177</v>
      </c>
      <c r="C15" s="7">
        <v>43209</v>
      </c>
      <c r="D15" s="8">
        <f>+NÓMINA!N3</f>
        <v>2021682</v>
      </c>
      <c r="E15" s="9">
        <f t="shared" ref="E15:E18" si="3">DAYS360(B15,C15)+1</f>
        <v>32</v>
      </c>
      <c r="F15" s="15">
        <f t="shared" ref="F15:F18" si="4">(D15*E15)/360</f>
        <v>179705.06666666668</v>
      </c>
      <c r="G15" s="15">
        <v>497062</v>
      </c>
      <c r="H15" s="30">
        <f>+F15-G15</f>
        <v>-317356.93333333335</v>
      </c>
      <c r="I15" s="14"/>
      <c r="J15" s="86"/>
      <c r="K15" s="86"/>
      <c r="L15" s="86"/>
      <c r="M15" s="5"/>
    </row>
    <row r="16" spans="1:13" ht="15.75" customHeight="1" x14ac:dyDescent="0.25">
      <c r="A16" s="2"/>
      <c r="B16" s="7">
        <v>43274</v>
      </c>
      <c r="C16" s="7">
        <v>43298</v>
      </c>
      <c r="D16" s="8">
        <f>+NÓMINA!N7</f>
        <v>1361580</v>
      </c>
      <c r="E16" s="9">
        <f t="shared" si="3"/>
        <v>25</v>
      </c>
      <c r="F16" s="15">
        <f t="shared" si="4"/>
        <v>94554.166666666672</v>
      </c>
      <c r="G16" s="15">
        <v>334453</v>
      </c>
      <c r="H16" s="30">
        <f>+F16-G16</f>
        <v>-239898.83333333331</v>
      </c>
      <c r="I16" s="14"/>
      <c r="J16" s="86"/>
      <c r="K16" s="86"/>
      <c r="L16" s="86"/>
      <c r="M16" s="5"/>
    </row>
    <row r="17" spans="1:13" ht="15.75" customHeight="1" x14ac:dyDescent="0.25">
      <c r="A17" s="2"/>
      <c r="B17" s="7">
        <v>43340</v>
      </c>
      <c r="C17" s="7">
        <v>43465</v>
      </c>
      <c r="D17" s="8">
        <f>+NÓMINA!N11</f>
        <v>3426262.5</v>
      </c>
      <c r="E17" s="9">
        <f t="shared" si="3"/>
        <v>124</v>
      </c>
      <c r="F17" s="15">
        <f t="shared" si="4"/>
        <v>1180157.0833333333</v>
      </c>
      <c r="G17" s="67">
        <v>3176658</v>
      </c>
      <c r="H17" s="56">
        <f>+F17+F18-G17</f>
        <v>-1990476.1583333334</v>
      </c>
      <c r="I17" s="14"/>
      <c r="J17" s="86"/>
      <c r="K17" s="86"/>
      <c r="L17" s="86"/>
      <c r="M17" s="5"/>
    </row>
    <row r="18" spans="1:13" ht="15.75" customHeight="1" x14ac:dyDescent="0.25">
      <c r="A18" s="2"/>
      <c r="B18" s="7">
        <v>43466</v>
      </c>
      <c r="C18" s="7">
        <v>43466</v>
      </c>
      <c r="D18" s="8">
        <f>+NÓMINA!M22</f>
        <v>2168913</v>
      </c>
      <c r="E18" s="9">
        <f t="shared" si="3"/>
        <v>1</v>
      </c>
      <c r="F18" s="15">
        <f t="shared" si="4"/>
        <v>6024.7583333333332</v>
      </c>
      <c r="G18" s="68"/>
      <c r="H18" s="57"/>
      <c r="I18" s="14"/>
      <c r="J18" s="86"/>
      <c r="K18" s="86"/>
      <c r="L18" s="86"/>
      <c r="M18" s="5"/>
    </row>
    <row r="19" spans="1:13" ht="15.75" customHeight="1" x14ac:dyDescent="0.25">
      <c r="A19" s="2"/>
      <c r="B19" s="61" t="s">
        <v>9</v>
      </c>
      <c r="C19" s="61"/>
      <c r="D19" s="61"/>
      <c r="E19" s="61"/>
      <c r="F19" s="48">
        <f>SUM(F15:F18)</f>
        <v>1460441.075</v>
      </c>
      <c r="G19" s="2"/>
      <c r="H19" s="2"/>
      <c r="I19" s="14"/>
      <c r="J19" s="86"/>
      <c r="K19" s="86"/>
      <c r="L19" s="86"/>
      <c r="M19" s="5"/>
    </row>
    <row r="20" spans="1:13" ht="15.75" customHeight="1" x14ac:dyDescent="0.25">
      <c r="A20" s="2"/>
      <c r="B20" s="2"/>
      <c r="C20" s="2"/>
      <c r="D20" s="2"/>
      <c r="E20" s="2"/>
      <c r="F20" s="2"/>
      <c r="G20" s="2"/>
      <c r="H20" s="2"/>
      <c r="I20" s="14"/>
      <c r="J20" s="86"/>
      <c r="K20" s="86"/>
      <c r="L20" s="86"/>
      <c r="M20" s="5"/>
    </row>
    <row r="21" spans="1:13" ht="15.75" customHeight="1" x14ac:dyDescent="0.25">
      <c r="A21" s="2"/>
      <c r="B21" s="10" t="s">
        <v>2</v>
      </c>
      <c r="C21" s="10" t="s">
        <v>3</v>
      </c>
      <c r="D21" s="10" t="s">
        <v>10</v>
      </c>
      <c r="E21" s="10" t="s">
        <v>5</v>
      </c>
      <c r="F21" s="13" t="s">
        <v>11</v>
      </c>
      <c r="G21" s="13" t="s">
        <v>7</v>
      </c>
      <c r="H21" s="13" t="s">
        <v>8</v>
      </c>
      <c r="I21" s="14"/>
      <c r="J21" s="86"/>
      <c r="K21" s="86"/>
      <c r="L21" s="86"/>
      <c r="M21" s="5"/>
    </row>
    <row r="22" spans="1:13" ht="15.75" customHeight="1" x14ac:dyDescent="0.25">
      <c r="A22" s="2"/>
      <c r="B22" s="7">
        <v>43177</v>
      </c>
      <c r="C22" s="7">
        <v>43209</v>
      </c>
      <c r="D22" s="16">
        <f>+F15</f>
        <v>179705.06666666668</v>
      </c>
      <c r="E22" s="9">
        <f>DAYS360(B22,C22)+1</f>
        <v>32</v>
      </c>
      <c r="F22" s="9">
        <f t="shared" ref="F22:F24" si="5">(D22*E22*0.12)/360</f>
        <v>1916.8540444444445</v>
      </c>
      <c r="G22" s="9">
        <v>5393</v>
      </c>
      <c r="H22" s="31">
        <f>+F22-G22</f>
        <v>-3476.1459555555557</v>
      </c>
      <c r="I22" s="14"/>
      <c r="J22" s="86"/>
      <c r="K22" s="86"/>
      <c r="L22" s="86"/>
      <c r="M22" s="5"/>
    </row>
    <row r="23" spans="1:13" ht="15.75" customHeight="1" x14ac:dyDescent="0.25">
      <c r="A23" s="2"/>
      <c r="B23" s="7">
        <v>43274</v>
      </c>
      <c r="C23" s="7">
        <v>43298</v>
      </c>
      <c r="D23" s="16">
        <f>+F16</f>
        <v>94554.166666666672</v>
      </c>
      <c r="E23" s="9">
        <f t="shared" ref="E23:E25" si="6">DAYS360(B23,C23)+1</f>
        <v>25</v>
      </c>
      <c r="F23" s="9">
        <f t="shared" si="5"/>
        <v>787.95138888888891</v>
      </c>
      <c r="G23" s="9">
        <v>2749</v>
      </c>
      <c r="H23" s="31">
        <f>+F23-G23</f>
        <v>-1961.0486111111111</v>
      </c>
      <c r="I23" s="14"/>
      <c r="J23" s="86"/>
      <c r="K23" s="86"/>
      <c r="L23" s="86"/>
      <c r="M23" s="5"/>
    </row>
    <row r="24" spans="1:13" ht="15.75" customHeight="1" x14ac:dyDescent="0.25">
      <c r="A24" s="2"/>
      <c r="B24" s="7">
        <v>43340</v>
      </c>
      <c r="C24" s="7">
        <v>43465</v>
      </c>
      <c r="D24" s="16">
        <f>+F17</f>
        <v>1180157.0833333333</v>
      </c>
      <c r="E24" s="9">
        <f t="shared" si="6"/>
        <v>124</v>
      </c>
      <c r="F24" s="9">
        <f t="shared" si="5"/>
        <v>48779.826111111106</v>
      </c>
      <c r="G24" s="65">
        <v>121952</v>
      </c>
      <c r="H24" s="92">
        <f>+F24+F25-G24</f>
        <v>-73170.165636111109</v>
      </c>
      <c r="I24" s="14"/>
      <c r="J24" s="86"/>
      <c r="K24" s="86"/>
      <c r="L24" s="86"/>
      <c r="M24" s="5"/>
    </row>
    <row r="25" spans="1:13" ht="15.75" customHeight="1" x14ac:dyDescent="0.25">
      <c r="A25" s="2"/>
      <c r="B25" s="7">
        <v>43466</v>
      </c>
      <c r="C25" s="7">
        <v>43466</v>
      </c>
      <c r="D25" s="16">
        <f t="shared" ref="D25" si="7">+F18</f>
        <v>6024.7583333333332</v>
      </c>
      <c r="E25" s="9">
        <f t="shared" si="6"/>
        <v>1</v>
      </c>
      <c r="F25" s="9">
        <f>(D25*E25*0.12)/360</f>
        <v>2.0082527777777779</v>
      </c>
      <c r="G25" s="66"/>
      <c r="H25" s="93"/>
      <c r="J25" s="86"/>
      <c r="K25" s="86"/>
      <c r="L25" s="86"/>
    </row>
    <row r="26" spans="1:13" x14ac:dyDescent="0.25">
      <c r="A26" s="2"/>
      <c r="B26" s="62" t="s">
        <v>9</v>
      </c>
      <c r="C26" s="63"/>
      <c r="D26" s="63"/>
      <c r="E26" s="64"/>
      <c r="F26" s="47">
        <f>SUM(F22:F25)</f>
        <v>51486.639797222218</v>
      </c>
      <c r="G26" s="2"/>
      <c r="H26" s="2"/>
    </row>
    <row r="27" spans="1:13" ht="15" customHeight="1" x14ac:dyDescent="0.25">
      <c r="B27" s="2"/>
      <c r="C27" s="2"/>
      <c r="D27" s="2"/>
      <c r="E27" s="2"/>
      <c r="F27" s="2"/>
      <c r="G27" s="2"/>
      <c r="H27" s="2"/>
      <c r="J27" s="86" t="s">
        <v>12</v>
      </c>
      <c r="K27" s="86"/>
      <c r="L27" s="86"/>
    </row>
    <row r="28" spans="1:13" x14ac:dyDescent="0.25">
      <c r="B28" s="4" t="s">
        <v>2</v>
      </c>
      <c r="C28" s="4" t="s">
        <v>3</v>
      </c>
      <c r="D28" s="10" t="s">
        <v>4</v>
      </c>
      <c r="E28" s="4" t="s">
        <v>5</v>
      </c>
      <c r="F28" s="18" t="s">
        <v>13</v>
      </c>
      <c r="G28" s="13" t="s">
        <v>7</v>
      </c>
      <c r="H28" s="13" t="s">
        <v>8</v>
      </c>
      <c r="J28" s="86"/>
      <c r="K28" s="86"/>
      <c r="L28" s="86"/>
    </row>
    <row r="29" spans="1:13" x14ac:dyDescent="0.25">
      <c r="B29" s="7">
        <v>43177</v>
      </c>
      <c r="C29" s="7">
        <v>43209</v>
      </c>
      <c r="D29" s="8">
        <f>+NÓMINA!N3</f>
        <v>2021682</v>
      </c>
      <c r="E29" s="6">
        <f>DAYS360(B29,C29)+1</f>
        <v>32</v>
      </c>
      <c r="F29" s="8">
        <f>(D29*E29)/720</f>
        <v>89852.53333333334</v>
      </c>
      <c r="G29" s="8">
        <v>248519</v>
      </c>
      <c r="H29" s="32">
        <f>+F29-G29</f>
        <v>-158666.46666666667</v>
      </c>
      <c r="J29" s="86"/>
      <c r="K29" s="86"/>
      <c r="L29" s="86"/>
    </row>
    <row r="30" spans="1:13" ht="15.75" customHeight="1" x14ac:dyDescent="0.25">
      <c r="A30" s="2"/>
      <c r="B30" s="7">
        <v>43274</v>
      </c>
      <c r="C30" s="7">
        <v>43298</v>
      </c>
      <c r="D30" s="19">
        <f>+NÓMINA!N7</f>
        <v>1361580</v>
      </c>
      <c r="E30" s="6">
        <f t="shared" ref="E30:E32" si="8">DAYS360(B30,C30)+1</f>
        <v>25</v>
      </c>
      <c r="F30" s="8">
        <f t="shared" ref="F30:F32" si="9">(D30*E30)/720</f>
        <v>47277.083333333336</v>
      </c>
      <c r="G30" s="8">
        <v>161858</v>
      </c>
      <c r="H30" s="32">
        <f>+F30-G30</f>
        <v>-114580.91666666666</v>
      </c>
      <c r="I30" s="2"/>
      <c r="J30" s="86"/>
      <c r="K30" s="86"/>
      <c r="L30" s="86"/>
    </row>
    <row r="31" spans="1:13" ht="15" customHeight="1" x14ac:dyDescent="0.25">
      <c r="A31" s="2"/>
      <c r="B31" s="7">
        <v>43340</v>
      </c>
      <c r="C31" s="7">
        <v>43465</v>
      </c>
      <c r="D31" s="19">
        <f>+NÓMINA!N11</f>
        <v>3426262.5</v>
      </c>
      <c r="E31" s="6">
        <f t="shared" si="8"/>
        <v>124</v>
      </c>
      <c r="F31" s="8">
        <f t="shared" si="9"/>
        <v>590078.54166666663</v>
      </c>
      <c r="G31" s="69">
        <v>1384235</v>
      </c>
      <c r="H31" s="54">
        <f>+F31+F32-G31</f>
        <v>-791144.07916666672</v>
      </c>
      <c r="I31" s="2"/>
      <c r="J31" s="86"/>
      <c r="K31" s="86"/>
      <c r="L31" s="86"/>
    </row>
    <row r="32" spans="1:13" x14ac:dyDescent="0.25">
      <c r="A32" s="2"/>
      <c r="B32" s="7">
        <v>43466</v>
      </c>
      <c r="C32" s="7">
        <v>43466</v>
      </c>
      <c r="D32" s="19">
        <f>+NÓMINA!M22</f>
        <v>2168913</v>
      </c>
      <c r="E32" s="6">
        <f t="shared" si="8"/>
        <v>1</v>
      </c>
      <c r="F32" s="8">
        <f t="shared" si="9"/>
        <v>3012.3791666666666</v>
      </c>
      <c r="G32" s="69"/>
      <c r="H32" s="55"/>
      <c r="I32" s="2"/>
      <c r="J32" s="86"/>
      <c r="K32" s="86"/>
      <c r="L32" s="86"/>
    </row>
    <row r="33" spans="1:12" x14ac:dyDescent="0.25">
      <c r="A33" s="2"/>
      <c r="B33" s="62" t="s">
        <v>9</v>
      </c>
      <c r="C33" s="63"/>
      <c r="D33" s="63"/>
      <c r="E33" s="64"/>
      <c r="F33" s="47">
        <f>SUM(F29:F29)</f>
        <v>89852.53333333334</v>
      </c>
      <c r="G33" s="2"/>
      <c r="H33" s="2"/>
      <c r="I33" s="2"/>
    </row>
    <row r="34" spans="1:12" x14ac:dyDescent="0.25">
      <c r="A34" s="2"/>
      <c r="B34" s="2"/>
      <c r="C34" s="2"/>
      <c r="D34" s="2"/>
      <c r="E34" s="2"/>
      <c r="F34" s="2"/>
      <c r="G34" s="2"/>
      <c r="H34" s="2"/>
      <c r="I34" s="2"/>
    </row>
    <row r="35" spans="1:12" x14ac:dyDescent="0.25">
      <c r="A35" s="2"/>
      <c r="B35" s="58" t="s">
        <v>113</v>
      </c>
      <c r="C35" s="58"/>
      <c r="D35" s="58"/>
      <c r="E35" s="58"/>
      <c r="F35" s="58"/>
      <c r="G35" s="58"/>
      <c r="H35" s="2"/>
      <c r="I35" s="2"/>
      <c r="J35" s="85" t="s">
        <v>112</v>
      </c>
      <c r="K35" s="86"/>
      <c r="L35" s="86"/>
    </row>
    <row r="36" spans="1:12" x14ac:dyDescent="0.25">
      <c r="A36" s="2"/>
      <c r="B36" s="2"/>
      <c r="C36" s="2"/>
      <c r="D36" s="2"/>
      <c r="E36" s="2"/>
      <c r="F36" s="2"/>
      <c r="G36" s="2"/>
      <c r="H36" s="2"/>
      <c r="I36" s="2"/>
      <c r="J36" s="86"/>
      <c r="K36" s="86"/>
      <c r="L36" s="86"/>
    </row>
    <row r="37" spans="1:12" x14ac:dyDescent="0.25">
      <c r="A37" s="2"/>
      <c r="B37" s="4" t="s">
        <v>2</v>
      </c>
      <c r="C37" s="4" t="s">
        <v>3</v>
      </c>
      <c r="D37" s="10" t="s">
        <v>4</v>
      </c>
      <c r="E37" s="4" t="s">
        <v>5</v>
      </c>
      <c r="F37" s="18" t="s">
        <v>14</v>
      </c>
      <c r="G37" s="2"/>
      <c r="H37" s="2"/>
      <c r="I37" s="2"/>
      <c r="J37" s="86"/>
      <c r="K37" s="86"/>
      <c r="L37" s="86"/>
    </row>
    <row r="38" spans="1:12" x14ac:dyDescent="0.25">
      <c r="A38" s="2"/>
      <c r="B38" s="7">
        <v>43210</v>
      </c>
      <c r="C38" s="7">
        <v>43273</v>
      </c>
      <c r="D38" s="8">
        <v>1985850</v>
      </c>
      <c r="E38" s="6">
        <f>DAYS360(B38,C38)+1</f>
        <v>63</v>
      </c>
      <c r="F38" s="8">
        <f>D38/30*E38</f>
        <v>4170285</v>
      </c>
      <c r="G38" s="2"/>
      <c r="H38" s="2"/>
      <c r="I38" s="2"/>
      <c r="J38" s="86"/>
      <c r="K38" s="86"/>
      <c r="L38" s="86"/>
    </row>
    <row r="39" spans="1:12" x14ac:dyDescent="0.25">
      <c r="A39" s="2"/>
      <c r="B39" s="7">
        <v>43299</v>
      </c>
      <c r="C39" s="7">
        <v>43339</v>
      </c>
      <c r="D39" s="8">
        <v>1985850</v>
      </c>
      <c r="E39" s="6">
        <f>DAYS360(B39,C39)+1</f>
        <v>40</v>
      </c>
      <c r="F39" s="8">
        <f>D39/30*E39</f>
        <v>2647800</v>
      </c>
      <c r="G39" s="2"/>
      <c r="H39" s="2"/>
      <c r="I39" s="2"/>
      <c r="J39" s="86"/>
      <c r="K39" s="86"/>
      <c r="L39" s="86"/>
    </row>
    <row r="40" spans="1:12" x14ac:dyDescent="0.25">
      <c r="A40" s="2"/>
      <c r="B40" s="62" t="s">
        <v>9</v>
      </c>
      <c r="C40" s="63"/>
      <c r="D40" s="63"/>
      <c r="E40" s="64"/>
      <c r="F40" s="17">
        <f>+F38+F39</f>
        <v>6818085</v>
      </c>
      <c r="G40" s="2"/>
      <c r="H40" s="2"/>
      <c r="I40" s="2"/>
      <c r="J40" s="86"/>
      <c r="K40" s="86"/>
      <c r="L40" s="86"/>
    </row>
    <row r="41" spans="1:12" x14ac:dyDescent="0.25">
      <c r="A41" s="2"/>
      <c r="B41" s="12"/>
      <c r="C41" s="12"/>
      <c r="D41" s="12"/>
      <c r="E41" s="12"/>
      <c r="F41" s="2"/>
      <c r="G41" s="2"/>
      <c r="H41" s="2"/>
      <c r="I41" s="2"/>
      <c r="J41" s="86"/>
      <c r="K41" s="86"/>
      <c r="L41" s="86"/>
    </row>
    <row r="42" spans="1:12" x14ac:dyDescent="0.25">
      <c r="A42" s="2"/>
      <c r="B42" s="10" t="s">
        <v>2</v>
      </c>
      <c r="C42" s="10" t="s">
        <v>3</v>
      </c>
      <c r="D42" s="10" t="s">
        <v>4</v>
      </c>
      <c r="E42" s="10" t="s">
        <v>5</v>
      </c>
      <c r="F42" s="13" t="s">
        <v>6</v>
      </c>
      <c r="G42" s="2"/>
      <c r="H42" s="2"/>
      <c r="I42" s="2"/>
    </row>
    <row r="43" spans="1:12" x14ac:dyDescent="0.25">
      <c r="A43" s="2"/>
      <c r="B43" s="7">
        <v>43210</v>
      </c>
      <c r="C43" s="7">
        <v>43273</v>
      </c>
      <c r="D43" s="8">
        <f>+D38</f>
        <v>1985850</v>
      </c>
      <c r="E43" s="9">
        <f t="shared" ref="E43:E44" si="10">DAYS360(B43,C43)+1</f>
        <v>63</v>
      </c>
      <c r="F43" s="15">
        <f>(D43*E43)/360</f>
        <v>347523.75</v>
      </c>
      <c r="G43" s="2"/>
      <c r="H43" s="2"/>
      <c r="I43" s="2"/>
    </row>
    <row r="44" spans="1:12" x14ac:dyDescent="0.25">
      <c r="A44" s="2"/>
      <c r="B44" s="7">
        <v>43299</v>
      </c>
      <c r="C44" s="7">
        <v>43339</v>
      </c>
      <c r="D44" s="8">
        <f>+D39</f>
        <v>1985850</v>
      </c>
      <c r="E44" s="9">
        <f t="shared" si="10"/>
        <v>40</v>
      </c>
      <c r="F44" s="15">
        <f t="shared" ref="F44" si="11">(D44*E44)/360</f>
        <v>220650</v>
      </c>
      <c r="G44" s="2"/>
      <c r="H44" s="2"/>
      <c r="I44" s="2"/>
    </row>
    <row r="45" spans="1:12" x14ac:dyDescent="0.25">
      <c r="A45" s="2"/>
      <c r="B45" s="61" t="s">
        <v>9</v>
      </c>
      <c r="C45" s="61"/>
      <c r="D45" s="61"/>
      <c r="E45" s="61"/>
      <c r="F45" s="17">
        <f>SUM(F43:F44)</f>
        <v>568173.75</v>
      </c>
      <c r="G45" s="2"/>
      <c r="H45" s="2"/>
      <c r="I45" s="2"/>
    </row>
    <row r="46" spans="1:12" x14ac:dyDescent="0.25">
      <c r="A46" s="2"/>
      <c r="B46" s="12"/>
      <c r="C46" s="12"/>
      <c r="D46" s="12"/>
      <c r="E46" s="12"/>
      <c r="F46" s="11"/>
      <c r="G46" s="2"/>
      <c r="H46" s="2"/>
      <c r="I46" s="2"/>
    </row>
    <row r="47" spans="1:12" x14ac:dyDescent="0.25">
      <c r="A47" s="2"/>
      <c r="B47" s="10" t="s">
        <v>2</v>
      </c>
      <c r="C47" s="10" t="s">
        <v>3</v>
      </c>
      <c r="D47" s="10" t="s">
        <v>4</v>
      </c>
      <c r="E47" s="10" t="s">
        <v>5</v>
      </c>
      <c r="F47" s="13" t="s">
        <v>10</v>
      </c>
      <c r="G47" s="2"/>
      <c r="H47" s="2"/>
      <c r="I47" s="2"/>
    </row>
    <row r="48" spans="1:12" x14ac:dyDescent="0.25">
      <c r="A48" s="2"/>
      <c r="B48" s="7">
        <v>43210</v>
      </c>
      <c r="C48" s="7">
        <v>43273</v>
      </c>
      <c r="D48" s="8">
        <v>1985850</v>
      </c>
      <c r="E48" s="9">
        <f t="shared" ref="E48:E49" si="12">DAYS360(B48,C48)+1</f>
        <v>63</v>
      </c>
      <c r="F48" s="15">
        <f>(D48*E48)/360</f>
        <v>347523.75</v>
      </c>
      <c r="G48" s="2"/>
      <c r="H48" s="2"/>
      <c r="I48" s="2"/>
    </row>
    <row r="49" spans="1:9" x14ac:dyDescent="0.25">
      <c r="A49" s="2"/>
      <c r="B49" s="7">
        <v>43299</v>
      </c>
      <c r="C49" s="7">
        <v>43339</v>
      </c>
      <c r="D49" s="8">
        <f>+D43</f>
        <v>1985850</v>
      </c>
      <c r="E49" s="9">
        <f t="shared" si="12"/>
        <v>40</v>
      </c>
      <c r="F49" s="15">
        <f t="shared" ref="F49" si="13">(D49*E49)/360</f>
        <v>220650</v>
      </c>
      <c r="G49" s="2"/>
      <c r="H49" s="2"/>
      <c r="I49" s="2"/>
    </row>
    <row r="50" spans="1:9" x14ac:dyDescent="0.25">
      <c r="A50" s="2"/>
      <c r="B50" s="61" t="s">
        <v>9</v>
      </c>
      <c r="C50" s="61"/>
      <c r="D50" s="61"/>
      <c r="E50" s="61"/>
      <c r="F50" s="17">
        <f>SUM(F48:F49)</f>
        <v>568173.75</v>
      </c>
      <c r="G50" s="2"/>
      <c r="H50" s="2"/>
      <c r="I50" s="2"/>
    </row>
    <row r="51" spans="1:9" x14ac:dyDescent="0.25">
      <c r="A51" s="2"/>
      <c r="B51" s="2"/>
      <c r="C51" s="2"/>
      <c r="D51" s="2"/>
      <c r="E51" s="2"/>
      <c r="F51" s="2"/>
      <c r="G51" s="2"/>
      <c r="H51" s="2"/>
      <c r="I51" s="2"/>
    </row>
    <row r="52" spans="1:9" x14ac:dyDescent="0.25">
      <c r="A52" s="2"/>
      <c r="B52" s="10" t="s">
        <v>2</v>
      </c>
      <c r="C52" s="10" t="s">
        <v>3</v>
      </c>
      <c r="D52" s="10" t="s">
        <v>10</v>
      </c>
      <c r="E52" s="10" t="s">
        <v>5</v>
      </c>
      <c r="F52" s="13" t="s">
        <v>11</v>
      </c>
      <c r="G52" s="2"/>
      <c r="H52" s="2"/>
      <c r="I52" s="2"/>
    </row>
    <row r="53" spans="1:9" x14ac:dyDescent="0.25">
      <c r="A53" s="2"/>
      <c r="B53" s="7">
        <v>43210</v>
      </c>
      <c r="C53" s="7">
        <v>43273</v>
      </c>
      <c r="D53" s="16">
        <f>+F48</f>
        <v>347523.75</v>
      </c>
      <c r="E53" s="9">
        <f>DAYS360(B53,C53)+1</f>
        <v>63</v>
      </c>
      <c r="F53" s="9">
        <f t="shared" ref="F53:F54" si="14">(D53*E53*0.12)/360</f>
        <v>7297.9987499999997</v>
      </c>
      <c r="G53" s="2"/>
      <c r="H53" s="2"/>
      <c r="I53" s="2"/>
    </row>
    <row r="54" spans="1:9" x14ac:dyDescent="0.25">
      <c r="A54" s="2"/>
      <c r="B54" s="7">
        <v>43299</v>
      </c>
      <c r="C54" s="7">
        <v>43339</v>
      </c>
      <c r="D54" s="16">
        <f>+F49</f>
        <v>220650</v>
      </c>
      <c r="E54" s="9">
        <f t="shared" ref="E54" si="15">DAYS360(B54,C54)+1</f>
        <v>40</v>
      </c>
      <c r="F54" s="9">
        <f t="shared" si="14"/>
        <v>2942</v>
      </c>
      <c r="G54" s="2"/>
      <c r="H54" s="2"/>
      <c r="I54" s="2"/>
    </row>
    <row r="55" spans="1:9" x14ac:dyDescent="0.25">
      <c r="A55" s="2"/>
      <c r="B55" s="62" t="s">
        <v>9</v>
      </c>
      <c r="C55" s="63"/>
      <c r="D55" s="63"/>
      <c r="E55" s="64"/>
      <c r="F55" s="17">
        <f>SUM(F53:F54)</f>
        <v>10239.998749999999</v>
      </c>
      <c r="G55" s="2"/>
      <c r="H55" s="2"/>
      <c r="I55" s="2"/>
    </row>
    <row r="56" spans="1:9" x14ac:dyDescent="0.25">
      <c r="A56" s="2"/>
      <c r="B56" s="2"/>
      <c r="C56" s="2"/>
      <c r="D56" s="2"/>
      <c r="E56" s="2"/>
      <c r="F56" s="2"/>
      <c r="G56" s="2"/>
      <c r="H56" s="2"/>
      <c r="I56" s="2"/>
    </row>
    <row r="57" spans="1:9" x14ac:dyDescent="0.25">
      <c r="A57" s="2"/>
      <c r="B57" s="4" t="s">
        <v>2</v>
      </c>
      <c r="C57" s="4" t="s">
        <v>3</v>
      </c>
      <c r="D57" s="10" t="s">
        <v>4</v>
      </c>
      <c r="E57" s="4" t="s">
        <v>5</v>
      </c>
      <c r="F57" s="18" t="s">
        <v>13</v>
      </c>
      <c r="G57" s="2"/>
      <c r="H57" s="2"/>
      <c r="I57" s="2"/>
    </row>
    <row r="58" spans="1:9" x14ac:dyDescent="0.25">
      <c r="A58" s="2"/>
      <c r="B58" s="7">
        <v>43210</v>
      </c>
      <c r="C58" s="7">
        <v>43273</v>
      </c>
      <c r="D58" s="8">
        <v>1985850</v>
      </c>
      <c r="E58" s="6">
        <f>DAYS360(B58,C58)+1</f>
        <v>63</v>
      </c>
      <c r="F58" s="8">
        <f>(D58*E58)/720</f>
        <v>173761.875</v>
      </c>
      <c r="G58" s="2"/>
      <c r="H58" s="2"/>
      <c r="I58" s="2"/>
    </row>
    <row r="59" spans="1:9" x14ac:dyDescent="0.25">
      <c r="A59" s="2"/>
      <c r="B59" s="7">
        <v>43299</v>
      </c>
      <c r="C59" s="7">
        <v>43339</v>
      </c>
      <c r="D59" s="8">
        <v>1985850</v>
      </c>
      <c r="E59" s="6">
        <f t="shared" ref="E59" si="16">DAYS360(B59,C59)+1</f>
        <v>40</v>
      </c>
      <c r="F59" s="8">
        <f t="shared" ref="F59" si="17">(D59*E59)/720</f>
        <v>110325</v>
      </c>
      <c r="G59" s="2"/>
      <c r="H59" s="2"/>
      <c r="I59" s="2"/>
    </row>
    <row r="60" spans="1:9" x14ac:dyDescent="0.25">
      <c r="A60" s="2"/>
      <c r="B60" s="62" t="s">
        <v>9</v>
      </c>
      <c r="C60" s="63"/>
      <c r="D60" s="63"/>
      <c r="E60" s="64"/>
      <c r="F60" s="17">
        <f>SUM(F58:F58)</f>
        <v>173761.875</v>
      </c>
      <c r="G60" s="2"/>
      <c r="H60" s="2"/>
      <c r="I60" s="2"/>
    </row>
    <row r="61" spans="1:9" x14ac:dyDescent="0.25">
      <c r="A61" s="2"/>
      <c r="B61" s="12"/>
      <c r="C61" s="12"/>
      <c r="D61" s="12"/>
      <c r="E61" s="12"/>
      <c r="F61" s="2"/>
      <c r="G61" s="2"/>
      <c r="H61" s="2"/>
      <c r="I61" s="2"/>
    </row>
    <row r="62" spans="1:9" x14ac:dyDescent="0.25">
      <c r="A62" s="2"/>
      <c r="B62" s="2"/>
      <c r="C62" s="2"/>
      <c r="D62" s="2"/>
      <c r="E62" s="2"/>
      <c r="F62" s="2"/>
      <c r="G62" s="2"/>
      <c r="H62" s="2"/>
      <c r="I62" s="2"/>
    </row>
    <row r="63" spans="1:9" x14ac:dyDescent="0.25">
      <c r="A63" s="2"/>
      <c r="B63" s="94" t="s">
        <v>15</v>
      </c>
      <c r="C63" s="95"/>
      <c r="D63" s="95"/>
      <c r="E63" s="95"/>
      <c r="F63" s="95"/>
      <c r="G63" s="95"/>
      <c r="H63" s="95"/>
      <c r="I63" s="96"/>
    </row>
    <row r="64" spans="1:9" x14ac:dyDescent="0.25">
      <c r="A64" s="2"/>
      <c r="B64" s="73"/>
      <c r="C64" s="74"/>
      <c r="D64" s="75"/>
      <c r="E64" s="33" t="s">
        <v>16</v>
      </c>
      <c r="F64" s="33" t="s">
        <v>17</v>
      </c>
      <c r="G64" s="33" t="s">
        <v>18</v>
      </c>
      <c r="H64" s="62" t="s">
        <v>19</v>
      </c>
      <c r="I64" s="64"/>
    </row>
    <row r="65" spans="1:9" x14ac:dyDescent="0.25">
      <c r="A65" s="2"/>
      <c r="B65" s="73" t="s">
        <v>20</v>
      </c>
      <c r="C65" s="74"/>
      <c r="D65" s="75"/>
      <c r="E65" s="34">
        <v>2019</v>
      </c>
      <c r="F65" s="34">
        <v>1</v>
      </c>
      <c r="G65" s="35">
        <v>1</v>
      </c>
      <c r="H65" s="36" t="s">
        <v>21</v>
      </c>
      <c r="I65" s="37" t="s">
        <v>22</v>
      </c>
    </row>
    <row r="66" spans="1:9" x14ac:dyDescent="0.25">
      <c r="A66" s="2"/>
      <c r="B66" s="73" t="s">
        <v>23</v>
      </c>
      <c r="C66" s="74"/>
      <c r="D66" s="75"/>
      <c r="E66" s="38">
        <v>2018</v>
      </c>
      <c r="F66" s="38">
        <v>3</v>
      </c>
      <c r="G66" s="39">
        <v>18</v>
      </c>
      <c r="H66" s="40">
        <f>(E65-E66)*360+(F65-F66)*30+(G65-G66+1)</f>
        <v>284</v>
      </c>
      <c r="I66" s="41">
        <f>H66/360</f>
        <v>0.78888888888888886</v>
      </c>
    </row>
    <row r="67" spans="1:9" x14ac:dyDescent="0.25">
      <c r="A67" s="2"/>
      <c r="B67" s="73" t="s">
        <v>24</v>
      </c>
      <c r="C67" s="74"/>
      <c r="D67" s="75"/>
      <c r="E67" s="89">
        <f>+NÓMINA!N11</f>
        <v>3426262.5</v>
      </c>
      <c r="F67" s="90"/>
      <c r="G67" s="90"/>
      <c r="H67" s="90"/>
      <c r="I67" s="91"/>
    </row>
    <row r="68" spans="1:9" x14ac:dyDescent="0.25">
      <c r="A68" s="2"/>
      <c r="B68" s="73" t="s">
        <v>25</v>
      </c>
      <c r="C68" s="74"/>
      <c r="D68" s="75"/>
      <c r="E68" s="76">
        <f>E67/30</f>
        <v>114208.75</v>
      </c>
      <c r="F68" s="77"/>
      <c r="G68" s="77"/>
      <c r="H68" s="77"/>
      <c r="I68" s="78"/>
    </row>
    <row r="69" spans="1:9" x14ac:dyDescent="0.25">
      <c r="A69" s="2"/>
      <c r="B69" s="73" t="s">
        <v>26</v>
      </c>
      <c r="C69" s="74"/>
      <c r="D69" s="75"/>
      <c r="E69" s="76">
        <f>E67</f>
        <v>3426262.5</v>
      </c>
      <c r="F69" s="77"/>
      <c r="G69" s="77"/>
      <c r="H69" s="77"/>
      <c r="I69" s="78"/>
    </row>
    <row r="70" spans="1:9" x14ac:dyDescent="0.25">
      <c r="A70" s="2"/>
      <c r="B70" s="73" t="s">
        <v>27</v>
      </c>
      <c r="C70" s="74"/>
      <c r="D70" s="75"/>
      <c r="E70" s="42"/>
      <c r="F70" s="76"/>
      <c r="G70" s="77"/>
      <c r="H70" s="77"/>
      <c r="I70" s="78"/>
    </row>
    <row r="71" spans="1:9" x14ac:dyDescent="0.25">
      <c r="A71" s="2"/>
      <c r="B71" s="79" t="s">
        <v>28</v>
      </c>
      <c r="C71" s="80"/>
      <c r="D71" s="81"/>
      <c r="E71" s="43"/>
      <c r="F71" s="82">
        <f>+E69</f>
        <v>3426262.5</v>
      </c>
      <c r="G71" s="83"/>
      <c r="H71" s="83"/>
      <c r="I71" s="84"/>
    </row>
    <row r="72" spans="1:9" x14ac:dyDescent="0.25">
      <c r="A72" s="2"/>
      <c r="B72" s="2"/>
      <c r="C72" s="2"/>
      <c r="D72" s="2"/>
      <c r="E72" s="2"/>
      <c r="F72" s="2"/>
      <c r="G72" s="2"/>
      <c r="H72" s="2"/>
      <c r="I72" s="2"/>
    </row>
    <row r="73" spans="1:9" x14ac:dyDescent="0.25">
      <c r="A73" s="2"/>
      <c r="B73" s="2"/>
      <c r="C73" s="2"/>
      <c r="D73" s="2"/>
      <c r="E73" s="2"/>
      <c r="F73" s="2"/>
      <c r="G73" s="2"/>
      <c r="H73" s="2"/>
      <c r="I73" s="2"/>
    </row>
    <row r="74" spans="1:9" ht="15" customHeight="1" x14ac:dyDescent="0.25">
      <c r="A74" s="2"/>
      <c r="B74" s="72" t="s">
        <v>29</v>
      </c>
      <c r="C74" s="72"/>
      <c r="D74" s="72"/>
      <c r="E74" s="72"/>
      <c r="F74" s="2"/>
      <c r="G74" s="2"/>
      <c r="H74" s="2"/>
      <c r="I74" s="2"/>
    </row>
    <row r="75" spans="1:9" ht="21" customHeight="1" x14ac:dyDescent="0.25">
      <c r="A75" s="2"/>
      <c r="B75" s="87" t="s">
        <v>30</v>
      </c>
      <c r="C75" s="87"/>
      <c r="D75" s="88" t="s">
        <v>31</v>
      </c>
      <c r="E75" s="88"/>
      <c r="F75" s="2"/>
      <c r="G75" s="2"/>
      <c r="H75" s="2"/>
      <c r="I75" s="2"/>
    </row>
    <row r="76" spans="1:9" x14ac:dyDescent="0.25">
      <c r="A76" s="2"/>
      <c r="B76" s="70">
        <f>+F40+F45+F50+F55</f>
        <v>7964672.4987500003</v>
      </c>
      <c r="C76" s="70"/>
      <c r="D76" s="71">
        <v>1816246.9128226396</v>
      </c>
      <c r="E76" s="71"/>
      <c r="F76" s="2"/>
      <c r="G76" s="2"/>
      <c r="H76" s="2"/>
      <c r="I76" s="2"/>
    </row>
    <row r="77" spans="1:9" x14ac:dyDescent="0.25">
      <c r="A77" s="2"/>
      <c r="B77" s="46"/>
      <c r="C77" s="46"/>
      <c r="D77" s="45"/>
      <c r="E77" s="45"/>
      <c r="F77" s="2"/>
      <c r="G77" s="2"/>
      <c r="H77" s="2"/>
      <c r="I77" s="2"/>
    </row>
    <row r="78" spans="1:9" x14ac:dyDescent="0.25">
      <c r="A78" s="2"/>
      <c r="B78" s="2"/>
      <c r="C78" s="2"/>
      <c r="D78" s="2"/>
      <c r="E78" s="2"/>
      <c r="F78" s="2"/>
      <c r="G78" s="2"/>
      <c r="H78" s="2"/>
      <c r="I78" s="2"/>
    </row>
    <row r="79" spans="1:9" ht="16.5" x14ac:dyDescent="0.35">
      <c r="A79" s="2"/>
      <c r="B79" s="59" t="s">
        <v>32</v>
      </c>
      <c r="C79" s="59"/>
      <c r="D79" s="60"/>
      <c r="E79" s="44">
        <f>+F71+F40+D76+F60+F55+F50+F45</f>
        <v>13380943.786572639</v>
      </c>
      <c r="F79" s="2"/>
      <c r="G79" s="2"/>
      <c r="H79" s="2"/>
      <c r="I79" s="2"/>
    </row>
    <row r="80" spans="1:9" x14ac:dyDescent="0.25">
      <c r="A80" s="2"/>
      <c r="B80" s="2"/>
      <c r="C80" s="2"/>
      <c r="D80" s="2"/>
      <c r="E80" s="2"/>
      <c r="F80" s="2"/>
      <c r="G80" s="2"/>
      <c r="H80" s="2"/>
      <c r="I80" s="2"/>
    </row>
  </sheetData>
  <mergeCells count="42">
    <mergeCell ref="J35:L41"/>
    <mergeCell ref="J6:L12"/>
    <mergeCell ref="J14:L25"/>
    <mergeCell ref="J27:L32"/>
    <mergeCell ref="B75:C75"/>
    <mergeCell ref="D75:E75"/>
    <mergeCell ref="B65:D65"/>
    <mergeCell ref="B66:D66"/>
    <mergeCell ref="B67:D67"/>
    <mergeCell ref="E67:I67"/>
    <mergeCell ref="B68:D68"/>
    <mergeCell ref="E68:I68"/>
    <mergeCell ref="H24:H25"/>
    <mergeCell ref="B40:E40"/>
    <mergeCell ref="B63:I63"/>
    <mergeCell ref="B64:D64"/>
    <mergeCell ref="H64:I64"/>
    <mergeCell ref="B76:C76"/>
    <mergeCell ref="D76:E76"/>
    <mergeCell ref="B74:E74"/>
    <mergeCell ref="B69:D69"/>
    <mergeCell ref="E69:I69"/>
    <mergeCell ref="B70:D70"/>
    <mergeCell ref="F70:I70"/>
    <mergeCell ref="B71:D71"/>
    <mergeCell ref="F71:I71"/>
    <mergeCell ref="H31:H32"/>
    <mergeCell ref="H17:H18"/>
    <mergeCell ref="B5:G5"/>
    <mergeCell ref="B79:D79"/>
    <mergeCell ref="B19:E19"/>
    <mergeCell ref="B26:E26"/>
    <mergeCell ref="B33:E33"/>
    <mergeCell ref="B12:E12"/>
    <mergeCell ref="G24:G25"/>
    <mergeCell ref="G17:G18"/>
    <mergeCell ref="G31:G32"/>
    <mergeCell ref="B60:E60"/>
    <mergeCell ref="B45:E45"/>
    <mergeCell ref="B50:E50"/>
    <mergeCell ref="B55:E55"/>
    <mergeCell ref="B35:G35"/>
  </mergeCells>
  <phoneticPr fontId="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CEA23-A7BB-4E99-BE11-482CA7F22496}">
  <dimension ref="A2:N22"/>
  <sheetViews>
    <sheetView zoomScale="90" zoomScaleNormal="90" workbookViewId="0">
      <selection activeCell="D17" sqref="D17"/>
    </sheetView>
  </sheetViews>
  <sheetFormatPr baseColWidth="10" defaultColWidth="11.42578125" defaultRowHeight="15" x14ac:dyDescent="0.25"/>
  <cols>
    <col min="2" max="2" width="16.140625" customWidth="1"/>
    <col min="3" max="3" width="16.5703125" customWidth="1"/>
    <col min="4" max="4" width="17.5703125" customWidth="1"/>
    <col min="5" max="5" width="16.85546875" customWidth="1"/>
    <col min="6" max="6" width="15.85546875" customWidth="1"/>
    <col min="7" max="7" width="17.42578125" customWidth="1"/>
    <col min="8" max="8" width="18.140625" customWidth="1"/>
    <col min="9" max="9" width="16.140625" customWidth="1"/>
    <col min="10" max="10" width="18.28515625" customWidth="1"/>
    <col min="11" max="11" width="23.140625" customWidth="1"/>
    <col min="12" max="12" width="23.7109375" customWidth="1"/>
    <col min="13" max="13" width="20.85546875" customWidth="1"/>
    <col min="14" max="14" width="17.28515625" customWidth="1"/>
  </cols>
  <sheetData>
    <row r="2" spans="1:14" x14ac:dyDescent="0.25">
      <c r="A2" s="20" t="s">
        <v>16</v>
      </c>
      <c r="B2" s="20" t="s">
        <v>17</v>
      </c>
      <c r="C2" s="20" t="s">
        <v>88</v>
      </c>
      <c r="D2" s="20" t="s">
        <v>89</v>
      </c>
      <c r="E2" s="20" t="s">
        <v>90</v>
      </c>
      <c r="F2" s="20" t="s">
        <v>91</v>
      </c>
      <c r="G2" s="20" t="s">
        <v>92</v>
      </c>
      <c r="H2" s="20" t="s">
        <v>93</v>
      </c>
      <c r="I2" s="20" t="s">
        <v>94</v>
      </c>
      <c r="J2" s="20" t="s">
        <v>95</v>
      </c>
      <c r="K2" s="20" t="s">
        <v>96</v>
      </c>
      <c r="L2" s="20" t="s">
        <v>97</v>
      </c>
      <c r="M2" s="20" t="s">
        <v>98</v>
      </c>
      <c r="N2" s="20" t="s">
        <v>99</v>
      </c>
    </row>
    <row r="3" spans="1:14" x14ac:dyDescent="0.25">
      <c r="A3" s="101">
        <v>2018</v>
      </c>
      <c r="B3" s="25" t="s">
        <v>100</v>
      </c>
      <c r="C3" s="22">
        <v>887586</v>
      </c>
      <c r="D3" s="22">
        <v>125781</v>
      </c>
      <c r="E3" s="22">
        <v>198044</v>
      </c>
      <c r="F3" s="22">
        <v>45556</v>
      </c>
      <c r="G3" s="22"/>
      <c r="H3" s="22"/>
      <c r="I3" s="22"/>
      <c r="J3" s="22"/>
      <c r="K3" s="23"/>
      <c r="L3" s="23"/>
      <c r="M3" s="26">
        <f>C3+D3+E3</f>
        <v>1211411</v>
      </c>
      <c r="N3" s="98">
        <f>AVERAGE(M3:M5)</f>
        <v>2021682</v>
      </c>
    </row>
    <row r="4" spans="1:14" x14ac:dyDescent="0.25">
      <c r="A4" s="102"/>
      <c r="B4" s="101" t="s">
        <v>101</v>
      </c>
      <c r="C4" s="22">
        <v>950985</v>
      </c>
      <c r="D4" s="22">
        <v>134766</v>
      </c>
      <c r="E4" s="22">
        <v>212190</v>
      </c>
      <c r="F4" s="22">
        <v>48810</v>
      </c>
      <c r="G4" s="22">
        <v>2100093</v>
      </c>
      <c r="H4" s="22"/>
      <c r="I4" s="22"/>
      <c r="J4" s="22"/>
      <c r="K4" s="23"/>
      <c r="L4" s="23"/>
      <c r="M4" s="26">
        <f>+C4+D4+E4+G4</f>
        <v>3398034</v>
      </c>
      <c r="N4" s="99"/>
    </row>
    <row r="5" spans="1:14" x14ac:dyDescent="0.25">
      <c r="A5" s="102"/>
      <c r="B5" s="103"/>
      <c r="C5" s="22">
        <v>253596</v>
      </c>
      <c r="D5" s="22">
        <v>35937</v>
      </c>
      <c r="E5" s="22">
        <v>56584</v>
      </c>
      <c r="F5" s="22">
        <v>13016</v>
      </c>
      <c r="G5" s="22">
        <v>1109484</v>
      </c>
      <c r="H5" s="22">
        <v>171951</v>
      </c>
      <c r="I5" s="22">
        <v>277414</v>
      </c>
      <c r="J5" s="22"/>
      <c r="K5" s="23"/>
      <c r="L5" s="23"/>
      <c r="M5" s="26">
        <f>+C5+D5+E5+G5</f>
        <v>1455601</v>
      </c>
      <c r="N5" s="100"/>
    </row>
    <row r="6" spans="1:14" x14ac:dyDescent="0.25">
      <c r="A6" s="102"/>
      <c r="B6" s="27" t="s">
        <v>102</v>
      </c>
      <c r="C6" s="104" t="s">
        <v>103</v>
      </c>
      <c r="D6" s="105"/>
      <c r="E6" s="105"/>
      <c r="F6" s="105"/>
      <c r="G6" s="105"/>
      <c r="H6" s="105"/>
      <c r="I6" s="105"/>
      <c r="J6" s="105"/>
      <c r="K6" s="105"/>
      <c r="L6" s="105"/>
      <c r="M6" s="106"/>
      <c r="N6" s="24"/>
    </row>
    <row r="7" spans="1:14" x14ac:dyDescent="0.25">
      <c r="A7" s="102"/>
      <c r="B7" s="25" t="s">
        <v>104</v>
      </c>
      <c r="C7" s="22">
        <v>507192</v>
      </c>
      <c r="D7" s="22">
        <v>71875</v>
      </c>
      <c r="E7" s="22">
        <v>113168</v>
      </c>
      <c r="F7" s="22">
        <v>26032</v>
      </c>
      <c r="G7" s="22"/>
      <c r="H7" s="22"/>
      <c r="I7" s="22">
        <v>67252</v>
      </c>
      <c r="J7" s="22"/>
      <c r="K7" s="23"/>
      <c r="L7" s="23"/>
      <c r="M7" s="26">
        <f>+C7+D7+E7+G7</f>
        <v>692235</v>
      </c>
      <c r="N7" s="98">
        <f>AVERAGE(M7:M9)</f>
        <v>1361580</v>
      </c>
    </row>
    <row r="8" spans="1:14" x14ac:dyDescent="0.25">
      <c r="A8" s="102"/>
      <c r="B8" s="101" t="s">
        <v>105</v>
      </c>
      <c r="C8" s="22">
        <v>950985</v>
      </c>
      <c r="D8" s="22">
        <v>134766</v>
      </c>
      <c r="E8" s="22">
        <v>212190</v>
      </c>
      <c r="F8" s="22">
        <v>48810</v>
      </c>
      <c r="G8" s="22">
        <v>200103</v>
      </c>
      <c r="H8" s="22"/>
      <c r="I8" s="22"/>
      <c r="J8" s="22">
        <v>21264</v>
      </c>
      <c r="K8" s="23"/>
      <c r="L8" s="23"/>
      <c r="M8" s="26">
        <f>+C8+D8+E8+G8</f>
        <v>1498044</v>
      </c>
      <c r="N8" s="99"/>
    </row>
    <row r="9" spans="1:14" x14ac:dyDescent="0.25">
      <c r="A9" s="102"/>
      <c r="B9" s="103"/>
      <c r="C9" s="22">
        <v>126798</v>
      </c>
      <c r="D9" s="22">
        <v>17969</v>
      </c>
      <c r="E9" s="22">
        <v>28292</v>
      </c>
      <c r="F9" s="22">
        <v>6508</v>
      </c>
      <c r="G9" s="22">
        <v>463606</v>
      </c>
      <c r="H9" s="22"/>
      <c r="I9" s="22">
        <v>140580</v>
      </c>
      <c r="J9" s="22">
        <v>21264</v>
      </c>
      <c r="K9" s="23">
        <v>1257796</v>
      </c>
      <c r="L9" s="23"/>
      <c r="M9" s="26">
        <f>+C9+D9+E9+G9+K9</f>
        <v>1894461</v>
      </c>
      <c r="N9" s="100"/>
    </row>
    <row r="10" spans="1:14" x14ac:dyDescent="0.25">
      <c r="A10" s="102"/>
      <c r="B10" s="27" t="s">
        <v>106</v>
      </c>
      <c r="C10" s="104" t="s">
        <v>103</v>
      </c>
      <c r="D10" s="105"/>
      <c r="E10" s="105"/>
      <c r="F10" s="105"/>
      <c r="G10" s="105"/>
      <c r="H10" s="105"/>
      <c r="I10" s="105"/>
      <c r="J10" s="105"/>
      <c r="K10" s="105"/>
      <c r="L10" s="105"/>
      <c r="M10" s="106"/>
      <c r="N10" s="24"/>
    </row>
    <row r="11" spans="1:14" x14ac:dyDescent="0.25">
      <c r="A11" s="102"/>
      <c r="B11" s="101" t="s">
        <v>107</v>
      </c>
      <c r="C11" s="22">
        <v>1204581</v>
      </c>
      <c r="D11" s="22">
        <v>170703</v>
      </c>
      <c r="E11" s="22">
        <v>268774</v>
      </c>
      <c r="F11" s="22">
        <v>61826</v>
      </c>
      <c r="G11" s="22">
        <v>647858</v>
      </c>
      <c r="H11" s="22"/>
      <c r="I11" s="22"/>
      <c r="J11" s="22"/>
      <c r="K11" s="23">
        <v>15625</v>
      </c>
      <c r="L11" s="23"/>
      <c r="M11" s="26">
        <f t="shared" ref="M11:M19" si="0">+C11+D11+E11+G11+K11</f>
        <v>2307541</v>
      </c>
      <c r="N11" s="98">
        <f>AVERAGE(M11:M18)</f>
        <v>3426262.5</v>
      </c>
    </row>
    <row r="12" spans="1:14" x14ac:dyDescent="0.25">
      <c r="A12" s="102"/>
      <c r="B12" s="103"/>
      <c r="C12" s="22">
        <v>950985</v>
      </c>
      <c r="D12" s="22">
        <v>134766</v>
      </c>
      <c r="E12" s="22">
        <v>212190</v>
      </c>
      <c r="F12" s="22">
        <v>48810</v>
      </c>
      <c r="G12" s="22">
        <v>1473630</v>
      </c>
      <c r="H12" s="22"/>
      <c r="I12" s="22"/>
      <c r="J12" s="22"/>
      <c r="K12" s="23"/>
      <c r="L12" s="23"/>
      <c r="M12" s="26">
        <f t="shared" si="0"/>
        <v>2771571</v>
      </c>
      <c r="N12" s="99"/>
    </row>
    <row r="13" spans="1:14" x14ac:dyDescent="0.25">
      <c r="A13" s="102"/>
      <c r="B13" s="107" t="s">
        <v>108</v>
      </c>
      <c r="C13" s="22">
        <v>950985</v>
      </c>
      <c r="D13" s="22">
        <v>134766</v>
      </c>
      <c r="E13" s="22">
        <v>212190</v>
      </c>
      <c r="F13" s="22">
        <v>48810</v>
      </c>
      <c r="G13" s="22">
        <v>1372589</v>
      </c>
      <c r="H13" s="22"/>
      <c r="I13" s="22"/>
      <c r="J13" s="22"/>
      <c r="K13" s="23">
        <v>2187472</v>
      </c>
      <c r="L13" s="23">
        <v>273434</v>
      </c>
      <c r="M13" s="26">
        <f t="shared" si="0"/>
        <v>4858002</v>
      </c>
      <c r="N13" s="99"/>
    </row>
    <row r="14" spans="1:14" x14ac:dyDescent="0.25">
      <c r="A14" s="102"/>
      <c r="B14" s="108"/>
      <c r="C14" s="22">
        <v>1014384</v>
      </c>
      <c r="D14" s="22">
        <v>134766</v>
      </c>
      <c r="E14" s="22">
        <v>226336</v>
      </c>
      <c r="F14" s="22">
        <v>48810</v>
      </c>
      <c r="G14" s="22">
        <v>1289378</v>
      </c>
      <c r="H14" s="22"/>
      <c r="I14" s="22"/>
      <c r="J14" s="22"/>
      <c r="K14" s="23"/>
      <c r="L14" s="23">
        <v>390620</v>
      </c>
      <c r="M14" s="26">
        <f t="shared" si="0"/>
        <v>2664864</v>
      </c>
      <c r="N14" s="99"/>
    </row>
    <row r="15" spans="1:14" x14ac:dyDescent="0.25">
      <c r="A15" s="102"/>
      <c r="B15" s="101" t="s">
        <v>109</v>
      </c>
      <c r="C15" s="22">
        <v>992925</v>
      </c>
      <c r="D15" s="22">
        <v>138054</v>
      </c>
      <c r="E15" s="22">
        <v>216975</v>
      </c>
      <c r="F15" s="22">
        <v>50216</v>
      </c>
      <c r="G15" s="22">
        <v>1249432</v>
      </c>
      <c r="H15" s="22"/>
      <c r="I15" s="22"/>
      <c r="J15" s="22"/>
      <c r="K15" s="23">
        <v>2031224</v>
      </c>
      <c r="L15" s="23">
        <v>253903</v>
      </c>
      <c r="M15" s="26">
        <f t="shared" si="0"/>
        <v>4628610</v>
      </c>
      <c r="N15" s="99"/>
    </row>
    <row r="16" spans="1:14" x14ac:dyDescent="0.25">
      <c r="A16" s="102"/>
      <c r="B16" s="103"/>
      <c r="C16" s="22">
        <v>992952</v>
      </c>
      <c r="D16" s="22">
        <v>138054</v>
      </c>
      <c r="E16" s="22">
        <v>216975</v>
      </c>
      <c r="F16" s="22">
        <v>50216</v>
      </c>
      <c r="G16" s="22">
        <v>2066525</v>
      </c>
      <c r="H16" s="22"/>
      <c r="I16" s="22">
        <v>820242</v>
      </c>
      <c r="J16" s="22"/>
      <c r="K16" s="23">
        <v>1710916</v>
      </c>
      <c r="L16" s="23">
        <v>195310</v>
      </c>
      <c r="M16" s="26">
        <f t="shared" si="0"/>
        <v>5125422</v>
      </c>
      <c r="N16" s="99"/>
    </row>
    <row r="17" spans="1:14" x14ac:dyDescent="0.25">
      <c r="A17" s="102"/>
      <c r="B17" s="101" t="s">
        <v>110</v>
      </c>
      <c r="C17" s="22">
        <v>992925</v>
      </c>
      <c r="D17" s="22">
        <v>138054</v>
      </c>
      <c r="E17" s="22">
        <v>216975</v>
      </c>
      <c r="F17" s="22">
        <v>50216</v>
      </c>
      <c r="G17" s="22">
        <v>529559</v>
      </c>
      <c r="H17" s="22"/>
      <c r="I17" s="22"/>
      <c r="J17" s="22"/>
      <c r="K17" s="23">
        <v>234372</v>
      </c>
      <c r="L17" s="23"/>
      <c r="M17" s="26">
        <f t="shared" si="0"/>
        <v>2111885</v>
      </c>
      <c r="N17" s="99"/>
    </row>
    <row r="18" spans="1:14" x14ac:dyDescent="0.25">
      <c r="A18" s="103"/>
      <c r="B18" s="103"/>
      <c r="C18" s="22">
        <v>1059120</v>
      </c>
      <c r="D18" s="22">
        <v>138054</v>
      </c>
      <c r="E18" s="22">
        <v>231440</v>
      </c>
      <c r="F18" s="22">
        <v>50216</v>
      </c>
      <c r="G18" s="22">
        <v>1279219</v>
      </c>
      <c r="H18" s="22"/>
      <c r="I18" s="22">
        <v>267658</v>
      </c>
      <c r="J18" s="22"/>
      <c r="K18" s="23">
        <v>234372</v>
      </c>
      <c r="L18" s="23"/>
      <c r="M18" s="26">
        <f t="shared" si="0"/>
        <v>2942205</v>
      </c>
      <c r="N18" s="100"/>
    </row>
    <row r="19" spans="1:14" x14ac:dyDescent="0.25">
      <c r="A19" s="25">
        <v>2019</v>
      </c>
      <c r="B19" s="25" t="s">
        <v>111</v>
      </c>
      <c r="C19" s="22">
        <v>66195</v>
      </c>
      <c r="D19" s="22">
        <v>9204</v>
      </c>
      <c r="E19" s="22">
        <v>14465</v>
      </c>
      <c r="F19" s="22">
        <v>3348</v>
      </c>
      <c r="G19" s="22">
        <v>891564</v>
      </c>
      <c r="H19" s="22">
        <v>690957</v>
      </c>
      <c r="I19" s="22"/>
      <c r="J19" s="22"/>
      <c r="K19" s="23">
        <v>1187485</v>
      </c>
      <c r="L19" s="23">
        <v>58593</v>
      </c>
      <c r="M19" s="26">
        <f t="shared" si="0"/>
        <v>2168913</v>
      </c>
      <c r="N19" s="21"/>
    </row>
    <row r="21" spans="1:14" x14ac:dyDescent="0.25">
      <c r="L21" s="28"/>
      <c r="M21" s="29"/>
    </row>
    <row r="22" spans="1:14" x14ac:dyDescent="0.25">
      <c r="L22" s="28"/>
      <c r="M22" s="29">
        <f>+M19</f>
        <v>2168913</v>
      </c>
    </row>
  </sheetData>
  <mergeCells count="12">
    <mergeCell ref="N3:N5"/>
    <mergeCell ref="N7:N9"/>
    <mergeCell ref="N11:N18"/>
    <mergeCell ref="A3:A18"/>
    <mergeCell ref="C6:M6"/>
    <mergeCell ref="C10:M10"/>
    <mergeCell ref="B17:B18"/>
    <mergeCell ref="B15:B16"/>
    <mergeCell ref="B8:B9"/>
    <mergeCell ref="B4:B5"/>
    <mergeCell ref="B11:B12"/>
    <mergeCell ref="B13:B14"/>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79AD6-8445-4015-A8AB-145200648D86}">
  <dimension ref="A1:G24"/>
  <sheetViews>
    <sheetView workbookViewId="0">
      <selection activeCell="K18" sqref="K18"/>
    </sheetView>
  </sheetViews>
  <sheetFormatPr baseColWidth="10" defaultColWidth="9.140625" defaultRowHeight="15" x14ac:dyDescent="0.25"/>
  <cols>
    <col min="1" max="1" width="13.7109375" customWidth="1"/>
    <col min="2" max="2" width="13" customWidth="1"/>
    <col min="3" max="3" width="16.28515625" customWidth="1"/>
    <col min="4" max="4" width="13.5703125" customWidth="1"/>
    <col min="5" max="5" width="14.42578125" customWidth="1"/>
    <col min="6" max="6" width="11.5703125" customWidth="1"/>
    <col min="7" max="7" width="22.42578125" customWidth="1"/>
  </cols>
  <sheetData>
    <row r="1" spans="1:7" x14ac:dyDescent="0.25">
      <c r="A1" s="97" t="s">
        <v>33</v>
      </c>
      <c r="B1" s="97"/>
      <c r="C1" s="97"/>
      <c r="D1" s="97"/>
      <c r="E1" s="97"/>
      <c r="F1" s="97"/>
      <c r="G1" s="97"/>
    </row>
    <row r="2" spans="1:7" x14ac:dyDescent="0.25">
      <c r="A2" s="49"/>
      <c r="B2" s="49"/>
      <c r="C2" s="49"/>
      <c r="D2" s="49"/>
      <c r="E2" s="49"/>
      <c r="F2" s="49"/>
      <c r="G2" s="49"/>
    </row>
    <row r="3" spans="1:7" x14ac:dyDescent="0.25">
      <c r="A3" s="49"/>
      <c r="B3" s="49"/>
      <c r="C3" s="120" t="s">
        <v>34</v>
      </c>
      <c r="D3" s="121" t="s">
        <v>35</v>
      </c>
      <c r="E3" s="121" t="s">
        <v>36</v>
      </c>
      <c r="F3" s="49"/>
      <c r="G3" s="49"/>
    </row>
    <row r="4" spans="1:7" x14ac:dyDescent="0.25">
      <c r="A4" s="49"/>
      <c r="B4" s="49"/>
      <c r="C4" s="49" t="s">
        <v>37</v>
      </c>
      <c r="D4" s="50">
        <v>43497</v>
      </c>
      <c r="E4" s="49" t="s">
        <v>38</v>
      </c>
      <c r="F4" s="49"/>
      <c r="G4" s="49"/>
    </row>
    <row r="5" spans="1:7" x14ac:dyDescent="0.25">
      <c r="A5" s="49" t="s">
        <v>39</v>
      </c>
      <c r="B5" s="49"/>
      <c r="C5" s="49">
        <v>332</v>
      </c>
      <c r="D5" s="49"/>
      <c r="E5" s="49"/>
      <c r="F5" s="49"/>
      <c r="G5" s="49"/>
    </row>
    <row r="6" spans="1:7" x14ac:dyDescent="0.25">
      <c r="A6" s="51" t="s">
        <v>40</v>
      </c>
      <c r="B6" s="51"/>
      <c r="C6" s="51" t="str">
        <f>+G23</f>
        <v xml:space="preserve"> $      1.816.246,04</v>
      </c>
      <c r="D6" s="52"/>
      <c r="E6" s="52"/>
      <c r="F6" s="52"/>
      <c r="G6" s="52"/>
    </row>
    <row r="7" spans="1:7" x14ac:dyDescent="0.25">
      <c r="A7" s="49" t="s">
        <v>41</v>
      </c>
      <c r="B7" s="49"/>
      <c r="C7" s="49">
        <v>2</v>
      </c>
      <c r="D7" s="49"/>
      <c r="E7" s="49"/>
      <c r="F7" s="49"/>
      <c r="G7" s="49"/>
    </row>
    <row r="8" spans="1:7" x14ac:dyDescent="0.25">
      <c r="A8" s="49"/>
      <c r="B8" s="49"/>
      <c r="C8" s="49"/>
      <c r="D8" s="49"/>
      <c r="E8" s="49"/>
      <c r="F8" s="49"/>
      <c r="G8" s="49"/>
    </row>
    <row r="9" spans="1:7" x14ac:dyDescent="0.25">
      <c r="A9" s="111" t="s">
        <v>42</v>
      </c>
      <c r="B9" s="112"/>
      <c r="C9" s="113" t="s">
        <v>43</v>
      </c>
      <c r="D9" s="113" t="s">
        <v>44</v>
      </c>
      <c r="E9" s="113" t="s">
        <v>45</v>
      </c>
      <c r="F9" s="113" t="s">
        <v>46</v>
      </c>
      <c r="G9" s="113" t="s">
        <v>47</v>
      </c>
    </row>
    <row r="10" spans="1:7" x14ac:dyDescent="0.25">
      <c r="A10" s="114"/>
      <c r="B10" s="115"/>
      <c r="C10" s="116"/>
      <c r="D10" s="116"/>
      <c r="E10" s="116"/>
      <c r="F10" s="116"/>
      <c r="G10" s="116"/>
    </row>
    <row r="11" spans="1:7" x14ac:dyDescent="0.25">
      <c r="A11" s="117"/>
      <c r="B11" s="118"/>
      <c r="C11" s="119"/>
      <c r="D11" s="119"/>
      <c r="E11" s="119"/>
      <c r="F11" s="119"/>
      <c r="G11" s="119"/>
    </row>
    <row r="12" spans="1:7" x14ac:dyDescent="0.25">
      <c r="A12" s="109">
        <v>43466</v>
      </c>
      <c r="B12" s="110" t="s">
        <v>48</v>
      </c>
      <c r="C12" s="49" t="s">
        <v>49</v>
      </c>
      <c r="D12" s="49" t="s">
        <v>50</v>
      </c>
      <c r="E12" s="49">
        <v>30</v>
      </c>
      <c r="F12" s="49">
        <v>30</v>
      </c>
      <c r="G12" s="49" t="s">
        <v>51</v>
      </c>
    </row>
    <row r="13" spans="1:7" x14ac:dyDescent="0.25">
      <c r="A13" s="109">
        <v>43467</v>
      </c>
      <c r="B13" s="110" t="s">
        <v>52</v>
      </c>
      <c r="C13" s="49" t="s">
        <v>53</v>
      </c>
      <c r="D13" s="49" t="s">
        <v>54</v>
      </c>
      <c r="E13" s="49">
        <v>28</v>
      </c>
      <c r="F13" s="49">
        <v>58</v>
      </c>
      <c r="G13" s="49" t="s">
        <v>55</v>
      </c>
    </row>
    <row r="14" spans="1:7" x14ac:dyDescent="0.25">
      <c r="A14" s="109">
        <v>43468</v>
      </c>
      <c r="B14" s="110" t="s">
        <v>56</v>
      </c>
      <c r="C14" s="49" t="s">
        <v>57</v>
      </c>
      <c r="D14" s="49" t="s">
        <v>58</v>
      </c>
      <c r="E14" s="49">
        <v>31</v>
      </c>
      <c r="F14" s="49">
        <v>89</v>
      </c>
      <c r="G14" s="49" t="s">
        <v>59</v>
      </c>
    </row>
    <row r="15" spans="1:7" x14ac:dyDescent="0.25">
      <c r="A15" s="109">
        <v>43469</v>
      </c>
      <c r="B15" s="110" t="s">
        <v>60</v>
      </c>
      <c r="C15" s="49" t="s">
        <v>61</v>
      </c>
      <c r="D15" s="49" t="s">
        <v>62</v>
      </c>
      <c r="E15" s="49">
        <v>30</v>
      </c>
      <c r="F15" s="49">
        <v>119</v>
      </c>
      <c r="G15" s="49" t="s">
        <v>63</v>
      </c>
    </row>
    <row r="16" spans="1:7" x14ac:dyDescent="0.25">
      <c r="A16" s="109">
        <v>43470</v>
      </c>
      <c r="B16" s="110" t="s">
        <v>64</v>
      </c>
      <c r="C16" s="49" t="s">
        <v>65</v>
      </c>
      <c r="D16" s="49" t="s">
        <v>66</v>
      </c>
      <c r="E16" s="49">
        <v>31</v>
      </c>
      <c r="F16" s="49">
        <v>150</v>
      </c>
      <c r="G16" s="49" t="s">
        <v>67</v>
      </c>
    </row>
    <row r="17" spans="1:7" x14ac:dyDescent="0.25">
      <c r="A17" s="109">
        <v>43471</v>
      </c>
      <c r="B17" s="110" t="s">
        <v>68</v>
      </c>
      <c r="C17" s="49" t="s">
        <v>69</v>
      </c>
      <c r="D17" s="49" t="s">
        <v>70</v>
      </c>
      <c r="E17" s="49">
        <v>30</v>
      </c>
      <c r="F17" s="49">
        <v>180</v>
      </c>
      <c r="G17" s="49" t="s">
        <v>71</v>
      </c>
    </row>
    <row r="18" spans="1:7" x14ac:dyDescent="0.25">
      <c r="A18" s="109">
        <v>43472</v>
      </c>
      <c r="B18" s="110" t="s">
        <v>72</v>
      </c>
      <c r="C18" s="49" t="s">
        <v>73</v>
      </c>
      <c r="D18" s="49" t="s">
        <v>74</v>
      </c>
      <c r="E18" s="49">
        <v>31</v>
      </c>
      <c r="F18" s="49">
        <v>211</v>
      </c>
      <c r="G18" s="49" t="s">
        <v>75</v>
      </c>
    </row>
    <row r="19" spans="1:7" x14ac:dyDescent="0.25">
      <c r="A19" s="109">
        <v>43473</v>
      </c>
      <c r="B19" s="110" t="s">
        <v>76</v>
      </c>
      <c r="C19" s="49" t="s">
        <v>61</v>
      </c>
      <c r="D19" s="49" t="s">
        <v>62</v>
      </c>
      <c r="E19" s="49">
        <v>31</v>
      </c>
      <c r="F19" s="49">
        <v>242</v>
      </c>
      <c r="G19" s="49" t="s">
        <v>77</v>
      </c>
    </row>
    <row r="20" spans="1:7" x14ac:dyDescent="0.25">
      <c r="A20" s="109">
        <v>43474</v>
      </c>
      <c r="B20" s="110" t="s">
        <v>78</v>
      </c>
      <c r="C20" s="49" t="s">
        <v>61</v>
      </c>
      <c r="D20" s="49" t="s">
        <v>62</v>
      </c>
      <c r="E20" s="49">
        <v>30</v>
      </c>
      <c r="F20" s="49">
        <v>272</v>
      </c>
      <c r="G20" s="49" t="s">
        <v>63</v>
      </c>
    </row>
    <row r="21" spans="1:7" x14ac:dyDescent="0.25">
      <c r="A21" s="109">
        <v>43475</v>
      </c>
      <c r="B21" s="110" t="s">
        <v>79</v>
      </c>
      <c r="C21" s="49" t="s">
        <v>80</v>
      </c>
      <c r="D21" s="49" t="s">
        <v>81</v>
      </c>
      <c r="E21" s="49">
        <v>31</v>
      </c>
      <c r="F21" s="49">
        <v>31</v>
      </c>
      <c r="G21" s="49" t="s">
        <v>82</v>
      </c>
    </row>
    <row r="22" spans="1:7" x14ac:dyDescent="0.25">
      <c r="A22" s="109">
        <v>43476</v>
      </c>
      <c r="B22" s="110" t="s">
        <v>83</v>
      </c>
      <c r="C22" s="49" t="s">
        <v>84</v>
      </c>
      <c r="D22" s="49" t="s">
        <v>85</v>
      </c>
      <c r="E22" s="49">
        <v>29</v>
      </c>
      <c r="F22" s="49">
        <v>60</v>
      </c>
      <c r="G22" s="49" t="s">
        <v>86</v>
      </c>
    </row>
    <row r="23" spans="1:7" x14ac:dyDescent="0.25">
      <c r="A23" s="122" t="s">
        <v>31</v>
      </c>
      <c r="B23" s="123"/>
      <c r="C23" s="123"/>
      <c r="D23" s="123"/>
      <c r="E23" s="123"/>
      <c r="F23" s="124"/>
      <c r="G23" s="53" t="s">
        <v>87</v>
      </c>
    </row>
    <row r="24" spans="1:7" x14ac:dyDescent="0.25">
      <c r="A24" s="49"/>
      <c r="B24" s="49"/>
      <c r="C24" s="49"/>
      <c r="D24" s="49"/>
      <c r="E24" s="49"/>
      <c r="F24" s="49"/>
      <c r="G24" s="49"/>
    </row>
  </sheetData>
  <mergeCells count="8">
    <mergeCell ref="A23:F23"/>
    <mergeCell ref="A1:G1"/>
    <mergeCell ref="A9:B11"/>
    <mergeCell ref="C9:C11"/>
    <mergeCell ref="D9:D11"/>
    <mergeCell ref="E9:E11"/>
    <mergeCell ref="F9:F11"/>
    <mergeCell ref="G9:G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LIQ. PRETENSIONES DEMANDA</vt:lpstr>
      <vt:lpstr>NÓMINA</vt:lpstr>
      <vt:lpstr>LIQ. INTERESES</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2025-05-16T22:48:54Z</dcterms:modified>
  <cp:category/>
  <cp:contentStatus/>
</cp:coreProperties>
</file>