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gha2-my.sharepoint.com/personal/vorozco_gha_com_co/Documents/Documents/GHA/LIQUIDACIONES/"/>
    </mc:Choice>
  </mc:AlternateContent>
  <xr:revisionPtr revIDLastSave="37" documentId="13_ncr:1_{CF731000-4967-444D-92AE-2A86A119D08A}" xr6:coauthVersionLast="47" xr6:coauthVersionMax="47" xr10:uidLastSave="{83BC7B59-B7D6-41FD-B39A-6F5DE809689C}"/>
  <bookViews>
    <workbookView xWindow="-120" yWindow="-120" windowWidth="24240" windowHeight="13020" xr2:uid="{69AAD36E-CAFA-43EB-832F-400E58192986}"/>
  </bookViews>
  <sheets>
    <sheet name="LIQ. PRETENSIONES DEMANDA" sheetId="12"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5" i="12" l="1"/>
  <c r="F33" i="12"/>
  <c r="F34" i="12"/>
  <c r="F41" i="12"/>
  <c r="G41" i="12" s="1"/>
  <c r="F40" i="12"/>
  <c r="G40" i="12" s="1"/>
  <c r="F35" i="12"/>
  <c r="G16" i="12"/>
  <c r="G42" i="12" l="1"/>
  <c r="G24" i="12"/>
  <c r="G30" i="12"/>
  <c r="E41" i="12"/>
  <c r="E40" i="12"/>
  <c r="F23" i="12"/>
  <c r="F22" i="12"/>
  <c r="F21" i="12"/>
  <c r="F29" i="12" l="1"/>
  <c r="F28" i="12"/>
  <c r="F27" i="12"/>
  <c r="F15" i="12"/>
  <c r="H10" i="12"/>
  <c r="H11" i="12"/>
  <c r="I11" i="12" l="1"/>
  <c r="E23" i="12"/>
  <c r="G23" i="12" s="1"/>
  <c r="I10" i="12"/>
  <c r="E22" i="12"/>
  <c r="G22" i="12" s="1"/>
  <c r="E29" i="12"/>
  <c r="G29" i="12" s="1"/>
  <c r="E35" i="12" s="1"/>
  <c r="G35" i="12" s="1"/>
  <c r="E28" i="12"/>
  <c r="G28" i="12" s="1"/>
  <c r="E34" i="12" s="1"/>
  <c r="G34" i="12" s="1"/>
  <c r="G15" i="12"/>
  <c r="F16" i="12"/>
  <c r="F14" i="12"/>
  <c r="H9" i="12"/>
  <c r="E27" i="12" l="1"/>
  <c r="G27" i="12" s="1"/>
  <c r="E21" i="12"/>
  <c r="G21" i="12" s="1"/>
  <c r="E33" i="12"/>
  <c r="G33" i="12" s="1"/>
  <c r="G36" i="12" s="1"/>
  <c r="I9" i="12"/>
  <c r="G14" i="12" s="1"/>
  <c r="G17" i="12" l="1"/>
</calcChain>
</file>

<file path=xl/sharedStrings.xml><?xml version="1.0" encoding="utf-8"?>
<sst xmlns="http://schemas.openxmlformats.org/spreadsheetml/2006/main" count="57" uniqueCount="22">
  <si>
    <t>DIFERENCIAS SALARIALES AÑOS</t>
  </si>
  <si>
    <t>DESDE</t>
  </si>
  <si>
    <t>HASTA</t>
  </si>
  <si>
    <t>CARGO</t>
  </si>
  <si>
    <t>SALARIOS DEVENGADOS</t>
  </si>
  <si>
    <t>SALARIOS PRETENDIDOS (ESCALAFON DEL FNA)</t>
  </si>
  <si>
    <t>DIFERENCIA</t>
  </si>
  <si>
    <t>DIFERENCIA VLR DIA</t>
  </si>
  <si>
    <t>PROFESIONAL 4</t>
  </si>
  <si>
    <t>DÍAS</t>
  </si>
  <si>
    <t>TOTAL DIFERENCIA SALARIOS</t>
  </si>
  <si>
    <t>TOTAL ADEUDADO</t>
  </si>
  <si>
    <t>CESANTÍAS</t>
  </si>
  <si>
    <t>Total Liquidación:</t>
  </si>
  <si>
    <t>PRIMA</t>
  </si>
  <si>
    <t>INTERESES</t>
  </si>
  <si>
    <t>LIQUIDACIÓN DE LAS PRETENSIONES DE LA DEMANDA (DESDE EL 02/05/2008 AL 15/03/2009)</t>
  </si>
  <si>
    <r>
      <rPr>
        <b/>
        <sz val="9"/>
        <color theme="1"/>
        <rFont val="Arial"/>
        <family val="2"/>
      </rPr>
      <t xml:space="preserve">Nota 1: </t>
    </r>
    <r>
      <rPr>
        <sz val="9"/>
        <color theme="1"/>
        <rFont val="Arial"/>
        <family val="2"/>
      </rPr>
      <t xml:space="preserve">La demandante indica que su cargo equivale a PROFESIONAL DE APOYO, sin embargo, en el escalafon no se encuentra dicho cargo, por tanto se procede a liquidar con el cargo de PROFESIONAL GRADO 4, el cual es el de menor salario. </t>
    </r>
  </si>
  <si>
    <t xml:space="preserve"> VACACIONES </t>
  </si>
  <si>
    <r>
      <rPr>
        <b/>
        <sz val="9"/>
        <color theme="1"/>
        <rFont val="Arial"/>
        <family val="2"/>
      </rPr>
      <t>Nota 3:</t>
    </r>
    <r>
      <rPr>
        <sz val="9"/>
        <color theme="1"/>
        <rFont val="Arial"/>
        <family val="2"/>
      </rPr>
      <t xml:space="preserve"> La Póliza No. 24 GU023509 ampara el pago de salarios, prestaciones sociales e indemnización del artículo 64 del CST cuya vigencia data del 30/04/2008 al 30/04/2009 (sin tener en cuenta el término trienal de prescripción)
Por tanto, se liquida teniendo en cuenta la vigencia y amparos
Se efectúa liquidación sin perjuicio del caracter remoto de la contingencia y de la prrescripción de las acreencias con posterioridad al 2013</t>
    </r>
  </si>
  <si>
    <r>
      <rPr>
        <b/>
        <sz val="9"/>
        <color theme="1"/>
        <rFont val="Arial"/>
        <family val="2"/>
      </rPr>
      <t>Nota 2:</t>
    </r>
    <r>
      <rPr>
        <sz val="9"/>
        <color theme="1"/>
        <rFont val="Arial"/>
        <family val="2"/>
      </rPr>
      <t xml:space="preserve"> La demandante solicita la reliquidación de acreencias desde el año 2013, habida cuenta que los periodos con anterioridad se encuentran prescritos.
Así las cosas, solicito el pago de salarios, prestaciones sociales, vacaciones y aportes a pensión.
También solicita el pago de conceptos extralegales lo cuales no se liquidan.
No se liquida la indemnización por despido injusto, comoquiera que la ultima relación laboral alegada no fue con el afianzado SUEJE
No se tiene certeza del salario devengado por la actora en los años 2008 y 2009, por tanto, se liquida con base al SMLMV.</t>
    </r>
  </si>
  <si>
    <t>DIF. SALARIO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</si>
</sst>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 #,##0.00_-;\-&quot;$&quot;\ * #,##0.00_-;_-&quot;$&quot;\ * &quot;-&quot;??_-;_-@_-"/>
    <numFmt numFmtId="43" formatCode="_-* #,##0.00_-;\-* #,##0.00_-;_-* &quot;-&quot;??_-;_-@_-"/>
    <numFmt numFmtId="164" formatCode="_-* #,##0_-;\-* #,##0_-;_-* &quot;-&quot;??_-;_-@_-"/>
    <numFmt numFmtId="165" formatCode="_-&quot;$&quot;\ * #,##0_-;\-&quot;$&quot;\ * #,##0_-;_-&quot;$&quot;\ * &quot;-&quot;??_-;_-@_-"/>
    <numFmt numFmtId="166" formatCode="_ &quot;$&quot;\ * #,##0_ ;_ &quot;$&quot;\ * \-#,##0_ ;_ &quot;$&quot;\ * &quot;-&quot;_ ;_ @_ "/>
    <numFmt numFmtId="167" formatCode="_ * #,##0_ ;_ * \-#,##0_ ;_ * &quot;-&quot;_ ;_ @_ "/>
    <numFmt numFmtId="168" formatCode="_ &quot;$&quot;\ * #,##0.00_ ;_ &quot;$&quot;\ * \-#,##0.00_ ;_ &quot;$&quot;\ * &quot;-&quot;??_ ;_ @_ "/>
    <numFmt numFmtId="169" formatCode="&quot;$&quot;\ #,##0"/>
  </numFmts>
  <fonts count="11" x14ac:knownFonts="1">
    <font>
      <sz val="11"/>
      <color theme="1"/>
      <name val="Calibri"/>
      <family val="2"/>
      <scheme val="minor"/>
    </font>
    <font>
      <sz val="11"/>
      <color theme="1"/>
      <name val="Calibri"/>
      <family val="2"/>
      <scheme val="minor"/>
    </font>
    <font>
      <sz val="10"/>
      <name val="Arial"/>
      <family val="2"/>
    </font>
    <font>
      <sz val="9"/>
      <color theme="1"/>
      <name val="Calibri"/>
      <family val="2"/>
      <scheme val="minor"/>
    </font>
    <font>
      <sz val="9"/>
      <color theme="1"/>
      <name val="Arial"/>
      <family val="2"/>
    </font>
    <font>
      <sz val="8"/>
      <name val="Calibri"/>
      <family val="2"/>
      <scheme val="minor"/>
    </font>
    <font>
      <sz val="10"/>
      <color theme="1"/>
      <name val="Arial"/>
      <family val="2"/>
    </font>
    <font>
      <b/>
      <sz val="9"/>
      <color theme="1"/>
      <name val="Arial"/>
      <family val="2"/>
    </font>
    <font>
      <b/>
      <u/>
      <sz val="9"/>
      <color theme="1"/>
      <name val="Arial"/>
      <family val="2"/>
    </font>
    <font>
      <b/>
      <u/>
      <sz val="12"/>
      <color theme="0"/>
      <name val="Calibri"/>
      <family val="2"/>
      <scheme val="minor"/>
    </font>
    <font>
      <b/>
      <u val="singleAccounting"/>
      <sz val="12"/>
      <color theme="0"/>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rgb="FF92D050"/>
        <bgColor indexed="64"/>
      </patternFill>
    </fill>
    <fill>
      <patternFill patternType="solid">
        <fgColor theme="8"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8">
    <xf numFmtId="0" fontId="0" fillId="0" borderId="0"/>
    <xf numFmtId="43" fontId="1" fillId="0" borderId="0" applyFont="0" applyFill="0" applyBorder="0" applyAlignment="0" applyProtection="0"/>
    <xf numFmtId="0" fontId="2" fillId="0" borderId="0"/>
    <xf numFmtId="167" fontId="2" fillId="0" borderId="0" applyFont="0" applyFill="0" applyBorder="0" applyAlignment="0" applyProtection="0"/>
    <xf numFmtId="168" fontId="2" fillId="0" borderId="0" applyFont="0" applyFill="0" applyBorder="0" applyAlignment="0" applyProtection="0"/>
    <xf numFmtId="166"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42">
    <xf numFmtId="0" fontId="0" fillId="0" borderId="0" xfId="0"/>
    <xf numFmtId="0" fontId="3" fillId="0" borderId="0" xfId="0" applyFont="1"/>
    <xf numFmtId="0" fontId="4" fillId="0" borderId="0" xfId="0" applyFont="1"/>
    <xf numFmtId="0" fontId="6" fillId="0" borderId="0" xfId="0" applyFont="1"/>
    <xf numFmtId="0" fontId="7" fillId="0" borderId="1" xfId="0" applyFont="1" applyBorder="1" applyAlignment="1">
      <alignment horizontal="center" vertical="center"/>
    </xf>
    <xf numFmtId="0" fontId="6" fillId="0" borderId="0" xfId="0" applyFont="1" applyAlignment="1">
      <alignment vertical="center" wrapText="1"/>
    </xf>
    <xf numFmtId="0" fontId="4" fillId="0" borderId="1" xfId="0" applyFont="1" applyBorder="1"/>
    <xf numFmtId="0" fontId="7"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165" fontId="4" fillId="0" borderId="1" xfId="0" applyNumberFormat="1" applyFont="1" applyBorder="1"/>
    <xf numFmtId="3" fontId="4" fillId="0" borderId="1" xfId="0" applyNumberFormat="1" applyFont="1" applyBorder="1"/>
    <xf numFmtId="0" fontId="7" fillId="0" borderId="0" xfId="0" applyFont="1"/>
    <xf numFmtId="164" fontId="4" fillId="0" borderId="1" xfId="1" applyNumberFormat="1" applyFont="1" applyBorder="1"/>
    <xf numFmtId="169" fontId="4" fillId="0" borderId="0" xfId="0" applyNumberFormat="1" applyFont="1"/>
    <xf numFmtId="0" fontId="7" fillId="0" borderId="1" xfId="0" applyFont="1" applyBorder="1" applyAlignment="1">
      <alignment horizontal="center"/>
    </xf>
    <xf numFmtId="164" fontId="7" fillId="3" borderId="1" xfId="6" applyNumberFormat="1" applyFont="1" applyFill="1" applyBorder="1" applyAlignment="1">
      <alignment horizontal="center" vertical="center"/>
    </xf>
    <xf numFmtId="164" fontId="7" fillId="0" borderId="0" xfId="6" applyNumberFormat="1" applyFont="1" applyFill="1" applyBorder="1" applyAlignment="1">
      <alignment horizontal="center" vertical="center"/>
    </xf>
    <xf numFmtId="0" fontId="7" fillId="0" borderId="0" xfId="0" applyFont="1" applyAlignment="1">
      <alignment horizontal="center"/>
    </xf>
    <xf numFmtId="164" fontId="7" fillId="2" borderId="1" xfId="1" applyNumberFormat="1" applyFont="1" applyFill="1" applyBorder="1" applyAlignment="1">
      <alignment horizontal="center"/>
    </xf>
    <xf numFmtId="0" fontId="4" fillId="0" borderId="0" xfId="0" applyFont="1" applyAlignment="1">
      <alignment vertical="center" wrapText="1"/>
    </xf>
    <xf numFmtId="164" fontId="4" fillId="0" borderId="1" xfId="1" applyNumberFormat="1" applyFont="1" applyFill="1" applyBorder="1"/>
    <xf numFmtId="164" fontId="7" fillId="3" borderId="1" xfId="1" applyNumberFormat="1" applyFont="1" applyFill="1" applyBorder="1"/>
    <xf numFmtId="164" fontId="4" fillId="0" borderId="1" xfId="0" applyNumberFormat="1" applyFont="1" applyBorder="1" applyAlignment="1">
      <alignment horizontal="center"/>
    </xf>
    <xf numFmtId="164" fontId="7" fillId="3" borderId="1" xfId="0" applyNumberFormat="1" applyFont="1" applyFill="1" applyBorder="1"/>
    <xf numFmtId="0" fontId="7" fillId="2" borderId="1" xfId="0" applyFont="1" applyFill="1" applyBorder="1" applyAlignment="1">
      <alignment horizontal="center" vertical="center"/>
    </xf>
    <xf numFmtId="14" fontId="4" fillId="0" borderId="1" xfId="0" applyNumberFormat="1" applyFont="1" applyBorder="1"/>
    <xf numFmtId="14" fontId="4" fillId="0" borderId="2" xfId="0" applyNumberFormat="1" applyFont="1" applyBorder="1"/>
    <xf numFmtId="14" fontId="4" fillId="0" borderId="3" xfId="0" applyNumberFormat="1" applyFont="1" applyBorder="1"/>
    <xf numFmtId="3" fontId="4" fillId="0" borderId="3" xfId="0" applyNumberFormat="1" applyFont="1" applyBorder="1"/>
    <xf numFmtId="164" fontId="10" fillId="4" borderId="1" xfId="0" applyNumberFormat="1" applyFont="1" applyFill="1" applyBorder="1"/>
    <xf numFmtId="0" fontId="9" fillId="4" borderId="2" xfId="0" applyFont="1" applyFill="1" applyBorder="1" applyAlignment="1">
      <alignment horizontal="center"/>
    </xf>
    <xf numFmtId="0" fontId="9" fillId="4" borderId="3" xfId="0" applyFont="1" applyFill="1" applyBorder="1" applyAlignment="1">
      <alignment horizontal="center"/>
    </xf>
    <xf numFmtId="0" fontId="9" fillId="4" borderId="4" xfId="0" applyFont="1" applyFill="1" applyBorder="1" applyAlignment="1">
      <alignment horizontal="center"/>
    </xf>
    <xf numFmtId="0" fontId="7" fillId="0" borderId="1"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0" fontId="4" fillId="2" borderId="0" xfId="0" applyFont="1" applyFill="1" applyAlignment="1">
      <alignment horizontal="center" vertical="center" wrapText="1"/>
    </xf>
    <xf numFmtId="0" fontId="7" fillId="2" borderId="1" xfId="0" applyFont="1" applyFill="1" applyBorder="1" applyAlignment="1">
      <alignment horizontal="center"/>
    </xf>
    <xf numFmtId="0" fontId="8" fillId="3" borderId="0" xfId="0" applyFont="1" applyFill="1" applyAlignment="1">
      <alignment horizontal="center"/>
    </xf>
  </cellXfs>
  <cellStyles count="18">
    <cellStyle name="Millares" xfId="1" builtinId="3"/>
    <cellStyle name="Millares [0] 2" xfId="3" xr:uid="{3555D9B7-EA0C-4C21-A235-0CD6BE1EC253}"/>
    <cellStyle name="Millares 2" xfId="8" xr:uid="{52E748A6-508A-43EC-9983-10807D820023}"/>
    <cellStyle name="Millares 3" xfId="10" xr:uid="{489BD241-C3FF-4DFE-89AE-EA3930EC2C75}"/>
    <cellStyle name="Millares 4" xfId="6" xr:uid="{30B7C3BA-0FB0-470D-88BE-FBEF74427B88}"/>
    <cellStyle name="Millares 5" xfId="12" xr:uid="{79326964-5294-479E-B982-0A5948E6458E}"/>
    <cellStyle name="Millares 6" xfId="15" xr:uid="{ABFDC7D0-759F-45EB-9979-8CD3F87889E5}"/>
    <cellStyle name="Millares 7" xfId="16" xr:uid="{FFF4BEC4-3F5B-40BE-AC92-6362DAEDDD14}"/>
    <cellStyle name="Moneda [0] 2" xfId="5" xr:uid="{40580231-C906-4C03-A65D-3EA45064320D}"/>
    <cellStyle name="Moneda 2" xfId="4" xr:uid="{60B0EB24-56E2-4FB9-B187-077D7FCBAA83}"/>
    <cellStyle name="Moneda 3" xfId="9" xr:uid="{B553DF60-E9E3-43DE-950B-5D5A0815FFF2}"/>
    <cellStyle name="Moneda 4" xfId="11" xr:uid="{91876A93-028D-40C8-982D-CCA51D4D575D}"/>
    <cellStyle name="Moneda 5" xfId="7" xr:uid="{A7350134-E2AE-4379-A4D5-B823FC54C5D3}"/>
    <cellStyle name="Moneda 6" xfId="13" xr:uid="{BF3C704B-FB29-4786-98E8-8A8CE20070B2}"/>
    <cellStyle name="Moneda 7" xfId="14" xr:uid="{B8E0172D-6407-491A-BE97-75C736043314}"/>
    <cellStyle name="Moneda 8" xfId="17" xr:uid="{2F89C845-0DCC-444B-8884-C9A0330B6C73}"/>
    <cellStyle name="Normal" xfId="0" builtinId="0"/>
    <cellStyle name="Normal 2" xfId="2" xr:uid="{C2E01C61-3397-4CB6-9BBE-5E165668D7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142874</xdr:colOff>
      <xdr:row>0</xdr:row>
      <xdr:rowOff>0</xdr:rowOff>
    </xdr:from>
    <xdr:to>
      <xdr:col>5</xdr:col>
      <xdr:colOff>739854</xdr:colOff>
      <xdr:row>3</xdr:row>
      <xdr:rowOff>161925</xdr:rowOff>
    </xdr:to>
    <xdr:pic>
      <xdr:nvPicPr>
        <xdr:cNvPr id="2" name="Imagen 1">
          <a:extLst>
            <a:ext uri="{FF2B5EF4-FFF2-40B4-BE49-F238E27FC236}">
              <a16:creationId xmlns:a16="http://schemas.microsoft.com/office/drawing/2014/main" id="{5600422F-526E-49AF-9888-D5D4C3987E85}"/>
            </a:ext>
          </a:extLst>
        </xdr:cNvPr>
        <xdr:cNvPicPr>
          <a:picLocks noChangeAspect="1"/>
        </xdr:cNvPicPr>
      </xdr:nvPicPr>
      <xdr:blipFill>
        <a:blip xmlns:r="http://schemas.openxmlformats.org/officeDocument/2006/relationships" r:embed="rId1"/>
        <a:stretch>
          <a:fillRect/>
        </a:stretch>
      </xdr:blipFill>
      <xdr:spPr>
        <a:xfrm>
          <a:off x="2000249" y="0"/>
          <a:ext cx="2837737" cy="7334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75A30-EE9D-436B-B5B0-179805CA5561}">
  <dimension ref="A3:N48"/>
  <sheetViews>
    <sheetView tabSelected="1" topLeftCell="A25" zoomScale="80" zoomScaleNormal="80" workbookViewId="0">
      <selection activeCell="H37" sqref="H37"/>
    </sheetView>
  </sheetViews>
  <sheetFormatPr baseColWidth="10" defaultColWidth="11.42578125" defaultRowHeight="15" x14ac:dyDescent="0.25"/>
  <cols>
    <col min="1" max="1" width="4.5703125" customWidth="1"/>
    <col min="2" max="2" width="15.42578125" customWidth="1"/>
    <col min="3" max="3" width="15.42578125" style="1" customWidth="1"/>
    <col min="4" max="4" width="16" style="1" customWidth="1"/>
    <col min="5" max="5" width="17.5703125" style="1" customWidth="1"/>
    <col min="6" max="6" width="16.7109375" style="1" customWidth="1"/>
    <col min="7" max="7" width="23" style="1" customWidth="1"/>
    <col min="8" max="8" width="18.140625" style="1" customWidth="1"/>
    <col min="9" max="9" width="18.85546875" customWidth="1"/>
    <col min="10" max="10" width="17.5703125" customWidth="1"/>
    <col min="11" max="11" width="13.5703125" customWidth="1"/>
    <col min="12" max="12" width="21.28515625" customWidth="1"/>
    <col min="13" max="13" width="23" bestFit="1" customWidth="1"/>
    <col min="14" max="14" width="15.7109375" customWidth="1"/>
    <col min="15" max="15" width="20.28515625" bestFit="1" customWidth="1"/>
  </cols>
  <sheetData>
    <row r="3" spans="1:14" x14ac:dyDescent="0.25">
      <c r="A3" s="2"/>
      <c r="B3" s="2"/>
      <c r="C3" s="2"/>
      <c r="D3" s="2"/>
      <c r="E3" s="2"/>
      <c r="F3" s="2"/>
      <c r="G3" s="2"/>
      <c r="H3" s="2"/>
      <c r="I3" s="2"/>
      <c r="J3" s="2"/>
      <c r="K3" s="2"/>
      <c r="L3" s="2"/>
      <c r="M3" s="2"/>
    </row>
    <row r="4" spans="1:14" x14ac:dyDescent="0.25">
      <c r="A4" s="2"/>
      <c r="B4" s="2"/>
      <c r="C4" s="2"/>
      <c r="D4" s="2"/>
      <c r="E4" s="2"/>
      <c r="F4" s="2"/>
      <c r="G4" s="2"/>
      <c r="H4" s="2"/>
      <c r="I4" s="2"/>
      <c r="J4" s="2"/>
      <c r="K4" s="2"/>
      <c r="L4" s="2"/>
      <c r="M4" s="2"/>
      <c r="N4" s="3"/>
    </row>
    <row r="5" spans="1:14" s="1" customFormat="1" ht="15" customHeight="1" x14ac:dyDescent="0.2">
      <c r="A5" s="2"/>
      <c r="B5" s="2"/>
      <c r="C5" s="41" t="s">
        <v>16</v>
      </c>
      <c r="D5" s="41"/>
      <c r="E5" s="41"/>
      <c r="F5" s="41"/>
      <c r="G5" s="41"/>
      <c r="H5" s="41"/>
      <c r="I5" s="2"/>
      <c r="J5" s="2"/>
      <c r="K5" s="2"/>
      <c r="L5" s="2"/>
      <c r="M5" s="2"/>
      <c r="N5" s="3"/>
    </row>
    <row r="6" spans="1:14" x14ac:dyDescent="0.25">
      <c r="A6" s="2"/>
      <c r="B6" s="2"/>
      <c r="C6" s="2"/>
      <c r="D6" s="2"/>
      <c r="E6" s="2"/>
      <c r="F6" s="2"/>
      <c r="G6" s="2"/>
      <c r="H6" s="2"/>
      <c r="I6" s="2"/>
      <c r="J6" s="2"/>
      <c r="K6" s="2"/>
      <c r="L6" s="2"/>
      <c r="M6" s="2"/>
      <c r="N6" s="3"/>
    </row>
    <row r="7" spans="1:14" ht="15" customHeight="1" x14ac:dyDescent="0.25">
      <c r="A7" s="2"/>
      <c r="B7" s="2"/>
      <c r="C7" s="40" t="s">
        <v>0</v>
      </c>
      <c r="D7" s="40"/>
      <c r="E7" s="40"/>
      <c r="F7" s="40"/>
      <c r="G7" s="40"/>
      <c r="H7" s="40"/>
      <c r="I7" s="40"/>
      <c r="J7" s="2"/>
      <c r="K7" s="39" t="s">
        <v>17</v>
      </c>
      <c r="L7" s="39"/>
      <c r="M7" s="39"/>
      <c r="N7" s="3"/>
    </row>
    <row r="8" spans="1:14" ht="31.5" customHeight="1" x14ac:dyDescent="0.25">
      <c r="A8" s="2"/>
      <c r="B8" s="2"/>
      <c r="C8" s="8" t="s">
        <v>1</v>
      </c>
      <c r="D8" s="8" t="s">
        <v>2</v>
      </c>
      <c r="E8" s="8" t="s">
        <v>3</v>
      </c>
      <c r="F8" s="8" t="s">
        <v>4</v>
      </c>
      <c r="G8" s="8" t="s">
        <v>5</v>
      </c>
      <c r="H8" s="8" t="s">
        <v>6</v>
      </c>
      <c r="I8" s="8" t="s">
        <v>7</v>
      </c>
      <c r="J8" s="2"/>
      <c r="K8" s="39"/>
      <c r="L8" s="39"/>
      <c r="M8" s="39"/>
      <c r="N8" s="3"/>
    </row>
    <row r="9" spans="1:14" x14ac:dyDescent="0.25">
      <c r="A9" s="2"/>
      <c r="B9" s="2"/>
      <c r="C9" s="9">
        <v>39570</v>
      </c>
      <c r="D9" s="9">
        <v>39736</v>
      </c>
      <c r="E9" s="10" t="s">
        <v>8</v>
      </c>
      <c r="F9" s="11">
        <v>461500</v>
      </c>
      <c r="G9" s="12">
        <v>2070382</v>
      </c>
      <c r="H9" s="11">
        <f t="shared" ref="H9:H11" si="0">G9-F9</f>
        <v>1608882</v>
      </c>
      <c r="I9" s="11">
        <f>H9/30</f>
        <v>53629.4</v>
      </c>
      <c r="J9" s="2"/>
      <c r="K9" s="39"/>
      <c r="L9" s="39"/>
      <c r="M9" s="39"/>
      <c r="N9" s="3"/>
    </row>
    <row r="10" spans="1:14" x14ac:dyDescent="0.25">
      <c r="A10" s="2"/>
      <c r="B10" s="2"/>
      <c r="C10" s="9">
        <v>39770</v>
      </c>
      <c r="D10" s="9">
        <v>39813</v>
      </c>
      <c r="E10" s="10" t="s">
        <v>8</v>
      </c>
      <c r="F10" s="11">
        <v>461500</v>
      </c>
      <c r="G10" s="12">
        <v>2070382</v>
      </c>
      <c r="H10" s="11">
        <f t="shared" si="0"/>
        <v>1608882</v>
      </c>
      <c r="I10" s="11">
        <f t="shared" ref="I10:I11" si="1">H10/30</f>
        <v>53629.4</v>
      </c>
      <c r="J10" s="2"/>
      <c r="K10" s="39"/>
      <c r="L10" s="39"/>
      <c r="M10" s="39"/>
      <c r="N10" s="3"/>
    </row>
    <row r="11" spans="1:14" x14ac:dyDescent="0.25">
      <c r="A11" s="2"/>
      <c r="B11" s="2"/>
      <c r="C11" s="9">
        <v>39814</v>
      </c>
      <c r="D11" s="9">
        <v>39887</v>
      </c>
      <c r="E11" s="10" t="s">
        <v>8</v>
      </c>
      <c r="F11" s="11">
        <v>496900</v>
      </c>
      <c r="G11" s="12">
        <v>2229181</v>
      </c>
      <c r="H11" s="11">
        <f t="shared" si="0"/>
        <v>1732281</v>
      </c>
      <c r="I11" s="11">
        <f t="shared" si="1"/>
        <v>57742.7</v>
      </c>
      <c r="J11" s="2"/>
      <c r="K11" s="39"/>
      <c r="L11" s="39"/>
      <c r="M11" s="39"/>
      <c r="N11" s="3"/>
    </row>
    <row r="12" spans="1:14" x14ac:dyDescent="0.25">
      <c r="A12" s="2"/>
      <c r="B12" s="2"/>
      <c r="C12" s="2"/>
      <c r="D12" s="2"/>
      <c r="E12" s="2"/>
      <c r="F12" s="2"/>
      <c r="G12" s="2"/>
      <c r="H12" s="2"/>
      <c r="I12" s="2"/>
      <c r="J12" s="2"/>
      <c r="K12" s="39"/>
      <c r="L12" s="39"/>
      <c r="M12" s="39"/>
      <c r="N12" s="3"/>
    </row>
    <row r="13" spans="1:14" ht="24" x14ac:dyDescent="0.25">
      <c r="A13" s="2"/>
      <c r="B13" s="2"/>
      <c r="C13" s="4" t="s">
        <v>1</v>
      </c>
      <c r="D13" s="4" t="s">
        <v>2</v>
      </c>
      <c r="E13" s="4" t="s">
        <v>3</v>
      </c>
      <c r="F13" s="4" t="s">
        <v>9</v>
      </c>
      <c r="G13" s="7" t="s">
        <v>10</v>
      </c>
      <c r="H13" s="13"/>
      <c r="I13" s="2"/>
      <c r="J13" s="2"/>
      <c r="K13" s="39"/>
      <c r="L13" s="39"/>
      <c r="M13" s="39"/>
      <c r="N13" s="3"/>
    </row>
    <row r="14" spans="1:14" x14ac:dyDescent="0.25">
      <c r="A14" s="2"/>
      <c r="B14" s="2"/>
      <c r="C14" s="9">
        <v>39570</v>
      </c>
      <c r="D14" s="9">
        <v>39736</v>
      </c>
      <c r="E14" s="10" t="s">
        <v>8</v>
      </c>
      <c r="F14" s="14">
        <f>DAYS360(C14,D14)+1</f>
        <v>164</v>
      </c>
      <c r="G14" s="11">
        <f>I9*F14</f>
        <v>8795221.5999999996</v>
      </c>
      <c r="H14" s="15"/>
      <c r="I14" s="2"/>
      <c r="J14" s="2"/>
      <c r="K14" s="2"/>
      <c r="L14" s="2"/>
      <c r="M14" s="2"/>
      <c r="N14" s="3"/>
    </row>
    <row r="15" spans="1:14" ht="15" customHeight="1" x14ac:dyDescent="0.25">
      <c r="A15" s="2"/>
      <c r="B15" s="2"/>
      <c r="C15" s="9">
        <v>39770</v>
      </c>
      <c r="D15" s="9">
        <v>39813</v>
      </c>
      <c r="E15" s="10" t="s">
        <v>8</v>
      </c>
      <c r="F15" s="14">
        <f>DAYS360(C15,D15)+1</f>
        <v>44</v>
      </c>
      <c r="G15" s="11">
        <f>I10*F15</f>
        <v>2359693.6</v>
      </c>
      <c r="H15" s="15"/>
      <c r="I15" s="2"/>
      <c r="J15" s="2"/>
      <c r="K15" s="39" t="s">
        <v>20</v>
      </c>
      <c r="L15" s="39"/>
      <c r="M15" s="39"/>
      <c r="N15" s="3"/>
    </row>
    <row r="16" spans="1:14" ht="15" customHeight="1" x14ac:dyDescent="0.25">
      <c r="A16" s="2"/>
      <c r="B16" s="2"/>
      <c r="C16" s="9">
        <v>39814</v>
      </c>
      <c r="D16" s="9">
        <v>39887</v>
      </c>
      <c r="E16" s="10" t="s">
        <v>8</v>
      </c>
      <c r="F16" s="14">
        <f t="shared" ref="F16" si="2">DAYS360(C16,D16)+1</f>
        <v>75</v>
      </c>
      <c r="G16" s="11">
        <f>I11*F16</f>
        <v>4330702.5</v>
      </c>
      <c r="H16" s="15"/>
      <c r="I16" s="2"/>
      <c r="J16" s="2"/>
      <c r="K16" s="39"/>
      <c r="L16" s="39"/>
      <c r="M16" s="39"/>
      <c r="N16" s="3"/>
    </row>
    <row r="17" spans="1:14" ht="15.75" customHeight="1" x14ac:dyDescent="0.25">
      <c r="A17" s="2"/>
      <c r="B17" s="2"/>
      <c r="C17" s="35" t="s">
        <v>11</v>
      </c>
      <c r="D17" s="35"/>
      <c r="E17" s="35"/>
      <c r="F17" s="35"/>
      <c r="G17" s="17">
        <f>SUM(G14:G16)</f>
        <v>15485617.699999999</v>
      </c>
      <c r="H17" s="18"/>
      <c r="I17" s="2"/>
      <c r="J17" s="2"/>
      <c r="K17" s="39"/>
      <c r="L17" s="39"/>
      <c r="M17" s="39"/>
      <c r="N17" s="3"/>
    </row>
    <row r="18" spans="1:14" ht="15.75" customHeight="1" x14ac:dyDescent="0.25">
      <c r="A18" s="2"/>
      <c r="B18" s="2"/>
      <c r="C18" s="19"/>
      <c r="D18" s="19"/>
      <c r="E18" s="19"/>
      <c r="F18" s="19"/>
      <c r="G18" s="18"/>
      <c r="H18" s="18"/>
      <c r="I18" s="2"/>
      <c r="J18" s="2"/>
      <c r="K18" s="39"/>
      <c r="L18" s="39"/>
      <c r="M18" s="39"/>
      <c r="N18" s="3"/>
    </row>
    <row r="19" spans="1:14" ht="15.75" customHeight="1" x14ac:dyDescent="0.25">
      <c r="A19" s="2"/>
      <c r="B19" s="2"/>
      <c r="C19" s="19"/>
      <c r="D19" s="19"/>
      <c r="E19" s="19"/>
      <c r="F19" s="19"/>
      <c r="G19" s="18"/>
      <c r="H19" s="18"/>
      <c r="I19" s="2"/>
      <c r="J19" s="2"/>
      <c r="K19" s="39"/>
      <c r="L19" s="39"/>
      <c r="M19" s="39"/>
      <c r="N19" s="3"/>
    </row>
    <row r="20" spans="1:14" ht="15.75" customHeight="1" x14ac:dyDescent="0.25">
      <c r="A20" s="2"/>
      <c r="B20" s="4" t="s">
        <v>3</v>
      </c>
      <c r="C20" s="16" t="s">
        <v>1</v>
      </c>
      <c r="D20" s="16" t="s">
        <v>2</v>
      </c>
      <c r="E20" s="16" t="s">
        <v>21</v>
      </c>
      <c r="F20" s="16" t="s">
        <v>9</v>
      </c>
      <c r="G20" s="20" t="s">
        <v>14</v>
      </c>
      <c r="H20" s="18"/>
      <c r="I20" s="2"/>
      <c r="J20" s="2"/>
      <c r="K20" s="39"/>
      <c r="L20" s="39"/>
      <c r="M20" s="39"/>
      <c r="N20" s="3"/>
    </row>
    <row r="21" spans="1:14" ht="15.75" customHeight="1" x14ac:dyDescent="0.25">
      <c r="A21" s="2"/>
      <c r="B21" s="10" t="s">
        <v>8</v>
      </c>
      <c r="C21" s="9">
        <v>39570</v>
      </c>
      <c r="D21" s="9">
        <v>39736</v>
      </c>
      <c r="E21" s="12">
        <f>+H9</f>
        <v>1608882</v>
      </c>
      <c r="F21" s="14">
        <f t="shared" ref="F21:F23" si="3">DAYS360(C21,D21)+1</f>
        <v>164</v>
      </c>
      <c r="G21" s="22">
        <f t="shared" ref="G21:G23" si="4">(E21*F21)/360</f>
        <v>732935.1333333333</v>
      </c>
      <c r="H21" s="18"/>
      <c r="I21" s="2"/>
      <c r="J21" s="2"/>
      <c r="K21" s="39"/>
      <c r="L21" s="39"/>
      <c r="M21" s="39"/>
      <c r="N21" s="3"/>
    </row>
    <row r="22" spans="1:14" ht="15.75" customHeight="1" x14ac:dyDescent="0.25">
      <c r="A22" s="2"/>
      <c r="B22" s="10" t="s">
        <v>8</v>
      </c>
      <c r="C22" s="9">
        <v>39770</v>
      </c>
      <c r="D22" s="9">
        <v>39813</v>
      </c>
      <c r="E22" s="12">
        <f t="shared" ref="E22:E23" si="5">+H10</f>
        <v>1608882</v>
      </c>
      <c r="F22" s="14">
        <f t="shared" si="3"/>
        <v>44</v>
      </c>
      <c r="G22" s="22">
        <f t="shared" si="4"/>
        <v>196641.13333333333</v>
      </c>
      <c r="H22" s="18"/>
      <c r="I22" s="2"/>
      <c r="J22" s="2"/>
      <c r="K22" s="39"/>
      <c r="L22" s="39"/>
      <c r="M22" s="39"/>
      <c r="N22" s="3"/>
    </row>
    <row r="23" spans="1:14" ht="15.75" customHeight="1" x14ac:dyDescent="0.25">
      <c r="A23" s="2"/>
      <c r="B23" s="10" t="s">
        <v>8</v>
      </c>
      <c r="C23" s="9">
        <v>39814</v>
      </c>
      <c r="D23" s="9">
        <v>39887</v>
      </c>
      <c r="E23" s="12">
        <f t="shared" si="5"/>
        <v>1732281</v>
      </c>
      <c r="F23" s="14">
        <f t="shared" si="3"/>
        <v>75</v>
      </c>
      <c r="G23" s="22">
        <f t="shared" si="4"/>
        <v>360891.875</v>
      </c>
      <c r="H23" s="18"/>
      <c r="I23" s="2"/>
      <c r="J23" s="2"/>
      <c r="K23" s="39"/>
      <c r="L23" s="39"/>
      <c r="M23" s="39"/>
      <c r="N23" s="3"/>
    </row>
    <row r="24" spans="1:14" ht="15.75" customHeight="1" x14ac:dyDescent="0.25">
      <c r="A24" s="2"/>
      <c r="B24" s="6"/>
      <c r="C24" s="35" t="s">
        <v>11</v>
      </c>
      <c r="D24" s="35"/>
      <c r="E24" s="35"/>
      <c r="F24" s="35"/>
      <c r="G24" s="23">
        <f>SUM(G21:G23)</f>
        <v>1290468.1416666666</v>
      </c>
      <c r="H24" s="18"/>
      <c r="I24" s="2"/>
      <c r="J24" s="2"/>
      <c r="K24" s="39"/>
      <c r="L24" s="39"/>
      <c r="M24" s="39"/>
      <c r="N24" s="3"/>
    </row>
    <row r="25" spans="1:14" ht="15.75" customHeight="1" x14ac:dyDescent="0.25">
      <c r="A25" s="2"/>
      <c r="B25" s="2"/>
      <c r="C25" s="19"/>
      <c r="D25" s="19"/>
      <c r="E25" s="19"/>
      <c r="F25" s="19"/>
      <c r="G25" s="18"/>
      <c r="H25" s="18"/>
      <c r="I25" s="2"/>
      <c r="J25" s="2"/>
      <c r="N25" s="3"/>
    </row>
    <row r="26" spans="1:14" ht="15.75" customHeight="1" x14ac:dyDescent="0.25">
      <c r="A26" s="2"/>
      <c r="B26" s="4" t="s">
        <v>3</v>
      </c>
      <c r="C26" s="16" t="s">
        <v>1</v>
      </c>
      <c r="D26" s="16" t="s">
        <v>2</v>
      </c>
      <c r="E26" s="16" t="s">
        <v>21</v>
      </c>
      <c r="F26" s="16" t="s">
        <v>9</v>
      </c>
      <c r="G26" s="20" t="s">
        <v>12</v>
      </c>
      <c r="H26" s="2"/>
      <c r="I26" s="2"/>
      <c r="J26" s="21"/>
      <c r="N26" s="5"/>
    </row>
    <row r="27" spans="1:14" ht="15.75" customHeight="1" x14ac:dyDescent="0.25">
      <c r="A27" s="2"/>
      <c r="B27" s="10" t="s">
        <v>8</v>
      </c>
      <c r="C27" s="9">
        <v>39570</v>
      </c>
      <c r="D27" s="9">
        <v>39736</v>
      </c>
      <c r="E27" s="12">
        <f>+H9</f>
        <v>1608882</v>
      </c>
      <c r="F27" s="14">
        <f t="shared" ref="F27:F29" si="6">DAYS360(C27,D27)+1</f>
        <v>164</v>
      </c>
      <c r="G27" s="22">
        <f t="shared" ref="G27:G29" si="7">(E27*F27)/360</f>
        <v>732935.1333333333</v>
      </c>
      <c r="H27" s="2"/>
      <c r="I27" s="2"/>
      <c r="J27" s="21"/>
      <c r="K27" s="39" t="s">
        <v>19</v>
      </c>
      <c r="L27" s="39"/>
      <c r="M27" s="39"/>
      <c r="N27" s="5"/>
    </row>
    <row r="28" spans="1:14" ht="15.75" customHeight="1" x14ac:dyDescent="0.25">
      <c r="A28" s="2"/>
      <c r="B28" s="10" t="s">
        <v>8</v>
      </c>
      <c r="C28" s="9">
        <v>39770</v>
      </c>
      <c r="D28" s="9">
        <v>39813</v>
      </c>
      <c r="E28" s="12">
        <f>+H10</f>
        <v>1608882</v>
      </c>
      <c r="F28" s="14">
        <f t="shared" si="6"/>
        <v>44</v>
      </c>
      <c r="G28" s="22">
        <f t="shared" si="7"/>
        <v>196641.13333333333</v>
      </c>
      <c r="H28" s="2"/>
      <c r="I28" s="2"/>
      <c r="J28" s="21"/>
      <c r="K28" s="39"/>
      <c r="L28" s="39"/>
      <c r="M28" s="39"/>
      <c r="N28" s="5"/>
    </row>
    <row r="29" spans="1:14" ht="15.75" customHeight="1" x14ac:dyDescent="0.25">
      <c r="A29" s="2"/>
      <c r="B29" s="10" t="s">
        <v>8</v>
      </c>
      <c r="C29" s="9">
        <v>39814</v>
      </c>
      <c r="D29" s="9">
        <v>39887</v>
      </c>
      <c r="E29" s="12">
        <f>+H11</f>
        <v>1732281</v>
      </c>
      <c r="F29" s="14">
        <f t="shared" si="6"/>
        <v>75</v>
      </c>
      <c r="G29" s="22">
        <f t="shared" si="7"/>
        <v>360891.875</v>
      </c>
      <c r="H29" s="2"/>
      <c r="I29" s="2"/>
      <c r="J29" s="21"/>
      <c r="K29" s="39"/>
      <c r="L29" s="39"/>
      <c r="M29" s="39"/>
      <c r="N29" s="5"/>
    </row>
    <row r="30" spans="1:14" ht="15.75" customHeight="1" x14ac:dyDescent="0.25">
      <c r="A30" s="2"/>
      <c r="B30" s="6"/>
      <c r="C30" s="35" t="s">
        <v>11</v>
      </c>
      <c r="D30" s="35"/>
      <c r="E30" s="35"/>
      <c r="F30" s="35"/>
      <c r="G30" s="23">
        <f>SUM(G27:G29)</f>
        <v>1290468.1416666666</v>
      </c>
      <c r="H30" s="2"/>
      <c r="I30" s="2"/>
      <c r="J30" s="21"/>
      <c r="K30" s="39"/>
      <c r="L30" s="39"/>
      <c r="M30" s="39"/>
      <c r="N30" s="5"/>
    </row>
    <row r="31" spans="1:14" ht="15.75" customHeight="1" x14ac:dyDescent="0.25">
      <c r="A31" s="2"/>
      <c r="B31" s="2"/>
      <c r="C31" s="2"/>
      <c r="D31" s="2"/>
      <c r="E31" s="2"/>
      <c r="F31" s="2"/>
      <c r="G31" s="2"/>
      <c r="H31" s="2"/>
      <c r="I31" s="2"/>
      <c r="J31" s="21"/>
      <c r="K31" s="39"/>
      <c r="L31" s="39"/>
      <c r="M31" s="39"/>
      <c r="N31" s="5"/>
    </row>
    <row r="32" spans="1:14" ht="15.75" customHeight="1" x14ac:dyDescent="0.25">
      <c r="A32" s="2"/>
      <c r="B32" s="2"/>
      <c r="C32" s="16" t="s">
        <v>1</v>
      </c>
      <c r="D32" s="16" t="s">
        <v>2</v>
      </c>
      <c r="E32" s="16" t="s">
        <v>12</v>
      </c>
      <c r="F32" s="16" t="s">
        <v>9</v>
      </c>
      <c r="G32" s="20" t="s">
        <v>15</v>
      </c>
      <c r="H32" s="2"/>
      <c r="I32" s="2"/>
      <c r="J32" s="21"/>
      <c r="K32" s="39"/>
      <c r="L32" s="39"/>
      <c r="M32" s="39"/>
      <c r="N32" s="5"/>
    </row>
    <row r="33" spans="1:14" ht="15.75" customHeight="1" x14ac:dyDescent="0.25">
      <c r="A33" s="2"/>
      <c r="B33" s="2"/>
      <c r="C33" s="9">
        <v>39570</v>
      </c>
      <c r="D33" s="9">
        <v>39736</v>
      </c>
      <c r="E33" s="24">
        <f>+G27</f>
        <v>732935.1333333333</v>
      </c>
      <c r="F33" s="14">
        <f>DAYS360(C33,D33)+1</f>
        <v>164</v>
      </c>
      <c r="G33" s="14">
        <f t="shared" ref="G33:G35" si="8">(E33*F33*0.12)/360</f>
        <v>40067.120622222217</v>
      </c>
      <c r="H33" s="2"/>
      <c r="I33" s="2"/>
      <c r="J33" s="21"/>
      <c r="K33" s="39"/>
      <c r="L33" s="39"/>
      <c r="M33" s="39"/>
      <c r="N33" s="5"/>
    </row>
    <row r="34" spans="1:14" ht="15.75" customHeight="1" x14ac:dyDescent="0.25">
      <c r="A34" s="2"/>
      <c r="B34" s="2"/>
      <c r="C34" s="9">
        <v>39770</v>
      </c>
      <c r="D34" s="9">
        <v>39813</v>
      </c>
      <c r="E34" s="24">
        <f>+G28</f>
        <v>196641.13333333333</v>
      </c>
      <c r="F34" s="14">
        <f>DAYS360(C34,D34)+1</f>
        <v>44</v>
      </c>
      <c r="G34" s="14">
        <f t="shared" si="8"/>
        <v>2884.0699555555557</v>
      </c>
      <c r="H34" s="2"/>
      <c r="I34" s="2"/>
      <c r="K34" s="39"/>
      <c r="L34" s="39"/>
      <c r="M34" s="39"/>
    </row>
    <row r="35" spans="1:14" ht="12.75" customHeight="1" x14ac:dyDescent="0.25">
      <c r="A35" s="2"/>
      <c r="B35" s="2"/>
      <c r="C35" s="9">
        <v>39814</v>
      </c>
      <c r="D35" s="9">
        <v>39887</v>
      </c>
      <c r="E35" s="24">
        <f>+G29</f>
        <v>360891.875</v>
      </c>
      <c r="F35" s="14">
        <f>DAYS360(C35,D35)+1</f>
        <v>75</v>
      </c>
      <c r="G35" s="14">
        <f t="shared" si="8"/>
        <v>9022.296875</v>
      </c>
      <c r="H35" s="2"/>
      <c r="I35" s="2"/>
    </row>
    <row r="36" spans="1:14" x14ac:dyDescent="0.25">
      <c r="A36" s="2"/>
      <c r="B36" s="2"/>
      <c r="C36" s="36" t="s">
        <v>11</v>
      </c>
      <c r="D36" s="37"/>
      <c r="E36" s="37"/>
      <c r="F36" s="38"/>
      <c r="G36" s="25">
        <f>SUM(G33:G35)</f>
        <v>51973.487452777772</v>
      </c>
      <c r="H36" s="2"/>
      <c r="I36" s="2"/>
    </row>
    <row r="37" spans="1:14" x14ac:dyDescent="0.25">
      <c r="A37" s="2"/>
      <c r="B37" s="2"/>
      <c r="C37" s="2"/>
      <c r="D37" s="2"/>
      <c r="E37" s="2"/>
      <c r="F37" s="2"/>
      <c r="G37" s="2"/>
      <c r="H37" s="2"/>
      <c r="I37" s="2"/>
    </row>
    <row r="38" spans="1:14" x14ac:dyDescent="0.25">
      <c r="B38" s="2"/>
      <c r="C38" s="2"/>
      <c r="D38" s="2"/>
      <c r="E38" s="2"/>
      <c r="F38" s="2"/>
      <c r="G38" s="2"/>
      <c r="H38" s="2"/>
      <c r="I38" s="2"/>
    </row>
    <row r="39" spans="1:14" x14ac:dyDescent="0.25">
      <c r="B39" s="2"/>
      <c r="C39" s="4" t="s">
        <v>1</v>
      </c>
      <c r="D39" s="4" t="s">
        <v>2</v>
      </c>
      <c r="E39" s="16" t="s">
        <v>21</v>
      </c>
      <c r="F39" s="4" t="s">
        <v>9</v>
      </c>
      <c r="G39" s="26" t="s">
        <v>18</v>
      </c>
      <c r="H39" s="2"/>
      <c r="I39" s="2"/>
    </row>
    <row r="40" spans="1:14" x14ac:dyDescent="0.25">
      <c r="B40" s="2"/>
      <c r="C40" s="27">
        <v>39570</v>
      </c>
      <c r="D40" s="27">
        <v>39736</v>
      </c>
      <c r="E40" s="12">
        <f>+H9</f>
        <v>1608882</v>
      </c>
      <c r="F40" s="6">
        <f>DAYS360(C40,D40)+1</f>
        <v>164</v>
      </c>
      <c r="G40" s="12">
        <f>(E40*F40)/720</f>
        <v>366467.56666666665</v>
      </c>
      <c r="H40" s="2"/>
      <c r="I40" s="2"/>
    </row>
    <row r="41" spans="1:14" x14ac:dyDescent="0.25">
      <c r="B41" s="2"/>
      <c r="C41" s="28">
        <v>39770</v>
      </c>
      <c r="D41" s="29">
        <v>39887</v>
      </c>
      <c r="E41" s="30">
        <f>+H11</f>
        <v>1732281</v>
      </c>
      <c r="F41" s="6">
        <f>DAYS360(C41,D41)+1</f>
        <v>118</v>
      </c>
      <c r="G41" s="12">
        <f>(E41*F41)/720</f>
        <v>283901.60833333334</v>
      </c>
      <c r="H41" s="2"/>
      <c r="I41" s="2"/>
    </row>
    <row r="42" spans="1:14" x14ac:dyDescent="0.25">
      <c r="B42" s="2"/>
      <c r="C42" s="36" t="s">
        <v>11</v>
      </c>
      <c r="D42" s="37"/>
      <c r="E42" s="37"/>
      <c r="F42" s="38"/>
      <c r="G42" s="25">
        <f>SUM(G40:G41)</f>
        <v>650369.17500000005</v>
      </c>
      <c r="H42" s="2"/>
      <c r="I42" s="2"/>
    </row>
    <row r="43" spans="1:14" x14ac:dyDescent="0.25">
      <c r="B43" s="2"/>
      <c r="C43" s="2"/>
      <c r="D43" s="2"/>
      <c r="E43" s="2"/>
      <c r="F43" s="2"/>
      <c r="G43" s="2"/>
      <c r="H43" s="2"/>
      <c r="I43" s="2"/>
    </row>
    <row r="44" spans="1:14" x14ac:dyDescent="0.25">
      <c r="B44" s="2"/>
      <c r="C44" s="2"/>
      <c r="D44" s="2"/>
      <c r="E44" s="2"/>
      <c r="F44" s="2"/>
      <c r="G44" s="2"/>
      <c r="H44" s="2"/>
      <c r="I44" s="2"/>
    </row>
    <row r="45" spans="1:14" ht="18" x14ac:dyDescent="0.4">
      <c r="B45" s="32" t="s">
        <v>13</v>
      </c>
      <c r="C45" s="33"/>
      <c r="D45" s="33"/>
      <c r="E45" s="34"/>
      <c r="F45" s="31">
        <f>+G42+G36+G30+G24+G17</f>
        <v>18768896.64578611</v>
      </c>
      <c r="G45" s="2"/>
      <c r="H45" s="2"/>
      <c r="I45" s="2"/>
    </row>
    <row r="46" spans="1:14" x14ac:dyDescent="0.25">
      <c r="B46" s="2"/>
      <c r="C46" s="2"/>
      <c r="D46" s="2"/>
      <c r="E46" s="2"/>
      <c r="F46" s="2"/>
      <c r="G46" s="2"/>
      <c r="H46" s="2"/>
      <c r="I46" s="2"/>
    </row>
    <row r="47" spans="1:14" x14ac:dyDescent="0.25">
      <c r="B47" s="2"/>
      <c r="C47" s="2"/>
      <c r="D47" s="2"/>
      <c r="E47" s="2"/>
      <c r="F47" s="2"/>
      <c r="G47" s="2"/>
      <c r="H47" s="2"/>
      <c r="I47" s="2"/>
    </row>
    <row r="48" spans="1:14" x14ac:dyDescent="0.25">
      <c r="B48" s="2"/>
      <c r="C48" s="2"/>
      <c r="D48" s="2"/>
      <c r="E48" s="2"/>
      <c r="F48" s="2"/>
      <c r="G48" s="2"/>
      <c r="H48" s="2"/>
      <c r="I48" s="2"/>
    </row>
  </sheetData>
  <mergeCells count="11">
    <mergeCell ref="C5:H5"/>
    <mergeCell ref="K15:M24"/>
    <mergeCell ref="K27:M34"/>
    <mergeCell ref="B45:E45"/>
    <mergeCell ref="C30:F30"/>
    <mergeCell ref="C36:F36"/>
    <mergeCell ref="K7:M13"/>
    <mergeCell ref="C42:F42"/>
    <mergeCell ref="C24:F24"/>
    <mergeCell ref="C7:I7"/>
    <mergeCell ref="C17:F17"/>
  </mergeCells>
  <phoneticPr fontId="5"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LIQ. PRETENSIONES DEMANDA</vt:lpstr>
    </vt:vector>
  </TitlesOfParts>
  <Manager/>
  <Company>Rama Judicial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Sebastian Suarez Ossa</dc:creator>
  <cp:keywords/>
  <dc:description/>
  <cp:lastModifiedBy>Valentina Orozco Arce</cp:lastModifiedBy>
  <cp:revision/>
  <dcterms:created xsi:type="dcterms:W3CDTF">2023-05-23T18:21:31Z</dcterms:created>
  <dcterms:modified xsi:type="dcterms:W3CDTF">2025-05-06T00:15:42Z</dcterms:modified>
  <cp:category/>
  <cp:contentStatus/>
</cp:coreProperties>
</file>