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8"/>
  <workbookPr defaultThemeVersion="166925"/>
  <mc:AlternateContent xmlns:mc="http://schemas.openxmlformats.org/markup-compatibility/2006">
    <mc:Choice Requires="x15">
      <x15ac:absPath xmlns:x15ac="http://schemas.microsoft.com/office/spreadsheetml/2010/11/ac" url="C:\Users\danie\Downloads\"/>
    </mc:Choice>
  </mc:AlternateContent>
  <xr:revisionPtr revIDLastSave="0" documentId="8_{EEEFA6E6-8315-4E7B-ACE3-B1323DBF3D97}" xr6:coauthVersionLast="47" xr6:coauthVersionMax="47" xr10:uidLastSave="{00000000-0000-0000-0000-000000000000}"/>
  <bookViews>
    <workbookView xWindow="-120" yWindow="-120" windowWidth="29040" windowHeight="15720" xr2:uid="{69AAD36E-CAFA-43EB-832F-400E58192986}"/>
  </bookViews>
  <sheets>
    <sheet name="LIQ. PRETENSIONES DEMANDA" sheetId="1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1" i="12" l="1"/>
  <c r="F50" i="12"/>
  <c r="E50" i="12"/>
  <c r="F49" i="12"/>
  <c r="G49" i="12" s="1"/>
  <c r="G9" i="12"/>
  <c r="G11" i="12"/>
  <c r="H11" i="12" s="1"/>
  <c r="F25" i="12"/>
  <c r="E17" i="12"/>
  <c r="F39" i="12"/>
  <c r="F38" i="12"/>
  <c r="F37" i="12"/>
  <c r="F32" i="12"/>
  <c r="F31" i="12"/>
  <c r="F30" i="12"/>
  <c r="F23" i="12"/>
  <c r="E18" i="12"/>
  <c r="E19" i="12"/>
  <c r="G10" i="12"/>
  <c r="H10" i="12" s="1"/>
  <c r="E31" i="12" s="1"/>
  <c r="F24" i="12"/>
  <c r="H9" i="12"/>
  <c r="G50" i="12" l="1"/>
  <c r="E23" i="12"/>
  <c r="E30" i="12"/>
  <c r="E32" i="12"/>
  <c r="E24" i="12"/>
  <c r="E25" i="12"/>
  <c r="F17" i="12"/>
  <c r="F18" i="12"/>
  <c r="G31" i="12"/>
  <c r="E38" i="12" s="1"/>
  <c r="G38" i="12" s="1"/>
  <c r="G32" i="12"/>
  <c r="E39" i="12" s="1"/>
  <c r="G39" i="12" s="1"/>
  <c r="G24" i="12"/>
  <c r="G25" i="12"/>
  <c r="F19" i="12"/>
  <c r="G30" i="12"/>
  <c r="E37" i="12" s="1"/>
  <c r="G37" i="12" s="1"/>
  <c r="G23" i="12"/>
  <c r="F20" i="12" l="1"/>
  <c r="G33" i="12" l="1"/>
  <c r="F43" i="12"/>
  <c r="G43" i="12" s="1"/>
  <c r="G44" i="12" s="1"/>
  <c r="G26" i="12" l="1"/>
  <c r="G40" i="12" l="1"/>
  <c r="G55" i="12" s="1"/>
</calcChain>
</file>

<file path=xl/sharedStrings.xml><?xml version="1.0" encoding="utf-8"?>
<sst xmlns="http://schemas.openxmlformats.org/spreadsheetml/2006/main" count="75" uniqueCount="35">
  <si>
    <r>
      <rPr>
        <b/>
        <sz val="9"/>
        <color rgb="FF000000"/>
        <rFont val="Arial"/>
      </rPr>
      <t xml:space="preserve">PRETENSIONES 
</t>
    </r>
    <r>
      <rPr>
        <sz val="9"/>
        <color rgb="FF000000"/>
        <rFont val="Arial"/>
      </rPr>
      <t xml:space="preserve">
(i )Se declare que en virtud del principio de PRIMACIA DE LA REALIDAD SOBRE LAS FORMALIDADES, consagrado en la Constitución Nacional entre EL FONDO NACIONAL DEL AHORRO y la señora GUIOMAR CUBILLOS GOMEZ, existió un contrato de trabajo laboral comprendido entre el 9 de abril de 2007 al 19 de junio de 2015. 
(ii) Se condene al FONDO NACIONAL DE AHORRO y a favor de la señora GUIOMAR CUBILLOS GOMEZ al pago del salario, auxilio de cesantías, intereses a las cesantías, indemnización por no pago de intereses de las cesantías, pago de prima de servicios, vacaciones, indemnización moratoria del art. 65, indemnización por despido sin justa causa, pago de seguridad social, indemnización por no consignación de cesantías, al pago de beneficios contemplados en las convenciones colectivas.</t>
    </r>
  </si>
  <si>
    <t xml:space="preserve">LIQUIDACIÓN DE LAS PRETENSIONES DE LA DEMANDA </t>
  </si>
  <si>
    <t>DIFERENCIAS SALARIALES AÑOS</t>
  </si>
  <si>
    <t>DESDE</t>
  </si>
  <si>
    <t>HASTA</t>
  </si>
  <si>
    <t>CARGO</t>
  </si>
  <si>
    <t>SALARIOS DEVENGADOS</t>
  </si>
  <si>
    <t>SALARIOS PRETENDIDOS (CONFORME AL ESCALAFON DEL FNA)</t>
  </si>
  <si>
    <t>DIFERENCIA</t>
  </si>
  <si>
    <t>DIFERENCIA VLR DIA</t>
  </si>
  <si>
    <t>30/04/2008</t>
  </si>
  <si>
    <t>31/12/2008</t>
  </si>
  <si>
    <t>ASESORA COMERCIAL</t>
  </si>
  <si>
    <t>30/04/2009</t>
  </si>
  <si>
    <t>25/07/2014</t>
  </si>
  <si>
    <t>30/11/2014</t>
  </si>
  <si>
    <t>COMERCIAL II</t>
  </si>
  <si>
    <r>
      <rPr>
        <b/>
        <sz val="9"/>
        <color rgb="FF000000"/>
        <rFont val="Arial"/>
      </rPr>
      <t>NOTA 1</t>
    </r>
    <r>
      <rPr>
        <sz val="9"/>
        <color rgb="FF000000"/>
        <rFont val="Arial"/>
      </rPr>
      <t>: NO  SE LIQUIDAN LOS CONCEPTOS CONVENCIONALES SOLICITADOS POR CUANTO ESTOS CARECEN DE COBERTURA MATERIAL.</t>
    </r>
  </si>
  <si>
    <t>DÍAS</t>
  </si>
  <si>
    <t>TOTAL DIFERENCIA SALARIOS</t>
  </si>
  <si>
    <t>DIRECTOR</t>
  </si>
  <si>
    <r>
      <rPr>
        <b/>
        <sz val="9"/>
        <color rgb="FF000000"/>
        <rFont val="Arial"/>
      </rPr>
      <t xml:space="preserve">NOTA 2: </t>
    </r>
    <r>
      <rPr>
        <sz val="9"/>
        <color rgb="FF000000"/>
        <rFont val="Arial"/>
      </rPr>
      <t>La demandante indica que su cargo correspondió a ASESORA COMERCIAL y COMERCIAL I, sin embargo, en el escalafon no se encuentra dicho cargo, por tanto se procede a liquidar con el cargo de AUXILIAR ADMINISTRATIVO, con un salario similar al devengado, y certificado por las diferentes empresas de servicios temporales.</t>
    </r>
  </si>
  <si>
    <t>TOTAL ADEUDADO</t>
  </si>
  <si>
    <t xml:space="preserve">DIFERENCIA </t>
  </si>
  <si>
    <t>PRIMAS</t>
  </si>
  <si>
    <r>
      <rPr>
        <b/>
        <sz val="9"/>
        <color rgb="FF000000"/>
        <rFont val="Arial"/>
      </rPr>
      <t xml:space="preserve">NOTA 3: </t>
    </r>
    <r>
      <rPr>
        <sz val="9"/>
        <color rgb="FF000000"/>
        <rFont val="Arial"/>
      </rPr>
      <t>Pese a que la demandante indica haber sostenido una relación laboral con el FNA desde el 9 de abril de 2007 al 19 de junio de 2015, únicamente se liquidan los valores comprendidos dentro de las pólizas, es decir, desde el 30/04/2008 al 30/04/2009 y desde el 25/07/2014 al 30/11/2014, motivo por el cual tampoco se realiza liquidación de indemnización del artículo 65 y 64 del CST, puesto que para la fecha de terminación del contrato de trabajo las pólizas no prestaban cobertura</t>
    </r>
  </si>
  <si>
    <t>CESANTIAS</t>
  </si>
  <si>
    <r>
      <rPr>
        <b/>
        <sz val="9"/>
        <color rgb="FF000000"/>
        <rFont val="Arial"/>
      </rPr>
      <t>NOTA 4</t>
    </r>
    <r>
      <rPr>
        <sz val="9"/>
        <color rgb="FF000000"/>
        <rFont val="Arial"/>
      </rPr>
      <t>: La sación por no consignación de cesantías, se realiza proporcional a la vigencia de la póliza No. GU023509, correspondiendo así a, (i) la sanción por las cesantías del año 2008, que va desde el 15/02/2009 al 30/04/2009 (fecha de finalización de la póliza); y (ii) la sanción por las cesantías del año 2009, que va desde el 01/01/2009 al 30/04/2009 (fecha de finalización de la póliza).</t>
    </r>
  </si>
  <si>
    <t>CESANTÍAS</t>
  </si>
  <si>
    <t>INTERESES</t>
  </si>
  <si>
    <t>SALARIO</t>
  </si>
  <si>
    <t>VACACIONES</t>
  </si>
  <si>
    <t>SANCIÓN POR NO CONSIGNACIÓN DE CESANTÍAS</t>
  </si>
  <si>
    <t>SANCIÓN</t>
  </si>
  <si>
    <t>Total Liquidación: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</si>
</sst>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 #,##0.00_-;\-&quot;$&quot;\ * #,##0.00_-;_-&quot;$&quot;\ * &quot;-&quot;??_-;_-@_-"/>
    <numFmt numFmtId="165" formatCode="_-* #,##0.00_-;\-* #,##0.00_-;_-* &quot;-&quot;??_-;_-@_-"/>
    <numFmt numFmtId="166" formatCode="_-* #,##0_-;\-* #,##0_-;_-* &quot;-&quot;??_-;_-@_-"/>
    <numFmt numFmtId="167" formatCode="_-&quot;$&quot;\ * #,##0_-;\-&quot;$&quot;\ * #,##0_-;_-&quot;$&quot;\ * &quot;-&quot;??_-;_-@_-"/>
    <numFmt numFmtId="168" formatCode="_ &quot;$&quot;\ * #,##0_ ;_ &quot;$&quot;\ * \-#,##0_ ;_ &quot;$&quot;\ * &quot;-&quot;_ ;_ @_ "/>
    <numFmt numFmtId="169" formatCode="_ * #,##0_ ;_ * \-#,##0_ ;_ * &quot;-&quot;_ ;_ @_ "/>
    <numFmt numFmtId="170" formatCode="_ &quot;$&quot;\ * #,##0.00_ ;_ &quot;$&quot;\ * \-#,##0.00_ ;_ &quot;$&quot;\ * &quot;-&quot;??_ ;_ @_ "/>
    <numFmt numFmtId="171" formatCode="&quot;$&quot;\ #,##0"/>
  </numFmts>
  <fonts count="14">
    <font>
      <sz val="11"/>
      <color theme="1"/>
      <name val="Calibri"/>
      <family val="2"/>
      <scheme val="minor"/>
    </font>
    <font>
      <sz val="11"/>
      <color theme="1"/>
      <name val="Calibri"/>
      <family val="2"/>
      <scheme val="minor"/>
    </font>
    <font>
      <sz val="10"/>
      <name val="Arial"/>
      <family val="2"/>
    </font>
    <font>
      <sz val="9"/>
      <color theme="1"/>
      <name val="Calibri"/>
      <family val="2"/>
      <scheme val="minor"/>
    </font>
    <font>
      <b/>
      <sz val="9"/>
      <color theme="1"/>
      <name val="Arial"/>
      <family val="2"/>
    </font>
    <font>
      <sz val="9"/>
      <color theme="1"/>
      <name val="Arial"/>
      <family val="2"/>
    </font>
    <font>
      <sz val="8"/>
      <name val="Calibri"/>
      <family val="2"/>
      <scheme val="minor"/>
    </font>
    <font>
      <b/>
      <u/>
      <sz val="9"/>
      <color theme="1"/>
      <name val="Arial"/>
      <family val="2"/>
    </font>
    <font>
      <sz val="9"/>
      <color rgb="FF000000"/>
      <name val="Arial"/>
      <family val="2"/>
    </font>
    <font>
      <b/>
      <sz val="9"/>
      <color theme="0"/>
      <name val="Arial"/>
      <family val="2"/>
    </font>
    <font>
      <b/>
      <sz val="8"/>
      <color theme="1"/>
      <name val="Arial"/>
      <family val="2"/>
    </font>
    <font>
      <b/>
      <sz val="9"/>
      <color rgb="FF000000"/>
      <name val="Arial"/>
    </font>
    <font>
      <sz val="9"/>
      <color rgb="FF000000"/>
      <name val="Arial"/>
    </font>
    <font>
      <sz val="9"/>
      <color theme="1"/>
      <name val="Arial"/>
    </font>
  </fonts>
  <fills count="6">
    <fill>
      <patternFill patternType="none"/>
    </fill>
    <fill>
      <patternFill patternType="gray125"/>
    </fill>
    <fill>
      <patternFill patternType="solid">
        <fgColor theme="4" tint="0.79998168889431442"/>
        <bgColor indexed="64"/>
      </patternFill>
    </fill>
    <fill>
      <patternFill patternType="solid">
        <fgColor rgb="FF92D050"/>
        <bgColor indexed="64"/>
      </patternFill>
    </fill>
    <fill>
      <patternFill patternType="solid">
        <fgColor theme="8" tint="-0.249977111117893"/>
        <bgColor indexed="64"/>
      </patternFill>
    </fill>
    <fill>
      <patternFill patternType="solid">
        <fgColor rgb="FFD9E1F2"/>
        <bgColor rgb="FF000000"/>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rgb="FF000000"/>
      </left>
      <right/>
      <top/>
      <bottom/>
      <diagonal/>
    </border>
  </borders>
  <cellStyleXfs count="19">
    <xf numFmtId="0" fontId="0" fillId="0" borderId="0"/>
    <xf numFmtId="165" fontId="1" fillId="0" borderId="0" applyFont="0" applyFill="0" applyBorder="0" applyAlignment="0" applyProtection="0"/>
    <xf numFmtId="164" fontId="1" fillId="0" borderId="0" applyFont="0" applyFill="0" applyBorder="0" applyAlignment="0" applyProtection="0"/>
    <xf numFmtId="0" fontId="2" fillId="0" borderId="0"/>
    <xf numFmtId="169" fontId="2" fillId="0" borderId="0" applyFont="0" applyFill="0" applyBorder="0" applyAlignment="0" applyProtection="0"/>
    <xf numFmtId="170" fontId="2" fillId="0" borderId="0" applyFont="0" applyFill="0" applyBorder="0" applyAlignment="0" applyProtection="0"/>
    <xf numFmtId="168" fontId="2"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cellStyleXfs>
  <cellXfs count="64">
    <xf numFmtId="0" fontId="0" fillId="0" borderId="0" xfId="0"/>
    <xf numFmtId="0" fontId="3" fillId="0" borderId="0" xfId="0" applyFont="1"/>
    <xf numFmtId="0" fontId="4" fillId="0" borderId="1" xfId="0" applyFont="1" applyBorder="1" applyAlignment="1">
      <alignment horizontal="center" vertical="center"/>
    </xf>
    <xf numFmtId="0" fontId="4" fillId="0" borderId="1" xfId="0" applyFont="1" applyBorder="1" applyAlignment="1">
      <alignment horizontal="center"/>
    </xf>
    <xf numFmtId="166" fontId="4" fillId="2" borderId="1" xfId="1" applyNumberFormat="1" applyFont="1" applyFill="1" applyBorder="1" applyAlignment="1">
      <alignment horizontal="center"/>
    </xf>
    <xf numFmtId="166" fontId="5" fillId="0" borderId="1" xfId="1" applyNumberFormat="1" applyFont="1" applyBorder="1"/>
    <xf numFmtId="166" fontId="5" fillId="0" borderId="1" xfId="1" applyNumberFormat="1" applyFont="1" applyFill="1" applyBorder="1"/>
    <xf numFmtId="166" fontId="4" fillId="3" borderId="1" xfId="1" applyNumberFormat="1" applyFont="1" applyFill="1" applyBorder="1"/>
    <xf numFmtId="0" fontId="5" fillId="0" borderId="0" xfId="0" applyFont="1"/>
    <xf numFmtId="167" fontId="5" fillId="0" borderId="1" xfId="0" applyNumberFormat="1" applyFont="1" applyBorder="1"/>
    <xf numFmtId="166" fontId="4" fillId="0" borderId="1" xfId="1" applyNumberFormat="1" applyFont="1" applyBorder="1" applyAlignment="1">
      <alignment horizontal="center"/>
    </xf>
    <xf numFmtId="0" fontId="4" fillId="0" borderId="0" xfId="0" applyFont="1" applyAlignment="1">
      <alignment horizontal="center"/>
    </xf>
    <xf numFmtId="166" fontId="4" fillId="0" borderId="0" xfId="1" applyNumberFormat="1" applyFont="1" applyFill="1" applyBorder="1"/>
    <xf numFmtId="0" fontId="4" fillId="0" borderId="0" xfId="0" applyFont="1"/>
    <xf numFmtId="171" fontId="5" fillId="0" borderId="0" xfId="0" applyNumberFormat="1" applyFont="1"/>
    <xf numFmtId="0" fontId="8" fillId="0" borderId="0" xfId="0" applyFont="1" applyAlignment="1">
      <alignment vertical="center" wrapText="1"/>
    </xf>
    <xf numFmtId="166" fontId="4" fillId="0" borderId="0" xfId="7" applyNumberFormat="1" applyFont="1" applyFill="1" applyBorder="1" applyAlignment="1">
      <alignment horizontal="center" vertical="center"/>
    </xf>
    <xf numFmtId="166" fontId="9" fillId="4" borderId="1" xfId="0" applyNumberFormat="1" applyFont="1" applyFill="1" applyBorder="1"/>
    <xf numFmtId="0" fontId="4" fillId="0" borderId="2" xfId="0" applyFont="1" applyBorder="1" applyAlignment="1">
      <alignment horizontal="center"/>
    </xf>
    <xf numFmtId="0" fontId="5" fillId="0" borderId="0" xfId="0" applyFont="1" applyAlignment="1">
      <alignment wrapText="1"/>
    </xf>
    <xf numFmtId="14" fontId="5" fillId="0" borderId="6" xfId="0" applyNumberFormat="1" applyFont="1" applyBorder="1" applyAlignment="1">
      <alignment horizontal="center" vertical="center"/>
    </xf>
    <xf numFmtId="166" fontId="5" fillId="0" borderId="7" xfId="1" applyNumberFormat="1" applyFont="1" applyBorder="1"/>
    <xf numFmtId="167" fontId="5" fillId="0" borderId="7" xfId="0" applyNumberFormat="1" applyFont="1" applyBorder="1"/>
    <xf numFmtId="166" fontId="4" fillId="3" borderId="6" xfId="7" applyNumberFormat="1" applyFont="1" applyFill="1" applyBorder="1" applyAlignment="1">
      <alignment horizontal="center" vertical="center"/>
    </xf>
    <xf numFmtId="0" fontId="4" fillId="2" borderId="6" xfId="0" applyFont="1" applyFill="1" applyBorder="1" applyAlignment="1">
      <alignment horizontal="center"/>
    </xf>
    <xf numFmtId="0" fontId="5" fillId="0" borderId="0" xfId="0" applyFont="1" applyAlignment="1">
      <alignment horizontal="center" vertical="center" wrapText="1"/>
    </xf>
    <xf numFmtId="0" fontId="5" fillId="0" borderId="6" xfId="0" applyFont="1" applyBorder="1" applyAlignment="1">
      <alignment horizontal="center" vertical="center" wrapText="1"/>
    </xf>
    <xf numFmtId="3" fontId="5" fillId="0" borderId="6" xfId="0" applyNumberFormat="1" applyFont="1" applyBorder="1"/>
    <xf numFmtId="167" fontId="5" fillId="0" borderId="6" xfId="0" applyNumberFormat="1" applyFont="1" applyBorder="1"/>
    <xf numFmtId="0" fontId="5" fillId="0" borderId="7" xfId="0" applyFont="1" applyBorder="1" applyAlignment="1">
      <alignment horizontal="center" vertical="center" wrapText="1"/>
    </xf>
    <xf numFmtId="14" fontId="5" fillId="0" borderId="8" xfId="0" applyNumberFormat="1" applyFont="1" applyBorder="1" applyAlignment="1">
      <alignment horizontal="center" vertical="center"/>
    </xf>
    <xf numFmtId="0" fontId="11" fillId="0" borderId="0" xfId="0" applyFont="1" applyAlignment="1">
      <alignment vertical="center" wrapText="1"/>
    </xf>
    <xf numFmtId="166" fontId="4" fillId="3" borderId="6" xfId="1" applyNumberFormat="1" applyFont="1" applyFill="1" applyBorder="1"/>
    <xf numFmtId="167" fontId="5" fillId="0" borderId="6" xfId="2" applyNumberFormat="1" applyFont="1" applyBorder="1"/>
    <xf numFmtId="0" fontId="5" fillId="0" borderId="7" xfId="0" applyFont="1" applyBorder="1" applyAlignment="1">
      <alignment horizontal="center" vertical="center"/>
    </xf>
    <xf numFmtId="0" fontId="5" fillId="0" borderId="7" xfId="0" applyFont="1" applyBorder="1" applyAlignment="1">
      <alignment vertical="center"/>
    </xf>
    <xf numFmtId="0" fontId="10" fillId="0" borderId="0" xfId="0" applyFont="1" applyAlignment="1">
      <alignment horizontal="center" vertical="center" wrapText="1"/>
    </xf>
    <xf numFmtId="0" fontId="12" fillId="0" borderId="0" xfId="0" applyFont="1" applyAlignment="1">
      <alignment vertical="center" wrapText="1"/>
    </xf>
    <xf numFmtId="14" fontId="5" fillId="0" borderId="0" xfId="0" applyNumberFormat="1" applyFont="1" applyAlignment="1">
      <alignment horizontal="center" vertical="center"/>
    </xf>
    <xf numFmtId="167" fontId="5" fillId="0" borderId="0" xfId="2" applyNumberFormat="1" applyFont="1" applyFill="1" applyBorder="1"/>
    <xf numFmtId="3" fontId="5" fillId="0" borderId="0" xfId="0" applyNumberFormat="1" applyFont="1"/>
    <xf numFmtId="167" fontId="5" fillId="0" borderId="0" xfId="0" applyNumberFormat="1" applyFont="1"/>
    <xf numFmtId="0" fontId="5" fillId="0" borderId="8" xfId="0" applyFont="1" applyBorder="1" applyAlignment="1">
      <alignment horizontal="center" vertical="center" wrapText="1"/>
    </xf>
    <xf numFmtId="3" fontId="5" fillId="0" borderId="8" xfId="0" applyNumberFormat="1" applyFont="1" applyBorder="1"/>
    <xf numFmtId="167" fontId="5" fillId="0" borderId="8" xfId="0" applyNumberFormat="1" applyFont="1" applyBorder="1"/>
    <xf numFmtId="14" fontId="5" fillId="0" borderId="6" xfId="0" applyNumberFormat="1" applyFont="1" applyBorder="1" applyAlignment="1">
      <alignment horizontal="center"/>
    </xf>
    <xf numFmtId="167" fontId="13" fillId="0" borderId="6" xfId="2" applyNumberFormat="1" applyFont="1" applyBorder="1"/>
    <xf numFmtId="14" fontId="5" fillId="0" borderId="2" xfId="0" applyNumberFormat="1" applyFont="1" applyBorder="1" applyAlignment="1">
      <alignment horizontal="center"/>
    </xf>
    <xf numFmtId="166" fontId="5" fillId="0" borderId="5" xfId="1" applyNumberFormat="1" applyFont="1" applyBorder="1"/>
    <xf numFmtId="0" fontId="4" fillId="0" borderId="7" xfId="0" applyFont="1" applyBorder="1" applyAlignment="1">
      <alignment horizontal="center"/>
    </xf>
    <xf numFmtId="0" fontId="4" fillId="0" borderId="6" xfId="0" applyFont="1" applyBorder="1" applyAlignment="1">
      <alignment horizontal="center"/>
    </xf>
    <xf numFmtId="0" fontId="4" fillId="2" borderId="1" xfId="0" applyFont="1" applyFill="1" applyBorder="1" applyAlignment="1">
      <alignment horizontal="center"/>
    </xf>
    <xf numFmtId="0" fontId="7" fillId="3" borderId="3" xfId="0" applyFont="1" applyFill="1" applyBorder="1" applyAlignment="1">
      <alignment horizontal="center"/>
    </xf>
    <xf numFmtId="0" fontId="4" fillId="0" borderId="0" xfId="0" applyFont="1" applyAlignment="1">
      <alignment horizontal="center"/>
    </xf>
    <xf numFmtId="0" fontId="9" fillId="4" borderId="2" xfId="0" applyFont="1" applyFill="1" applyBorder="1" applyAlignment="1">
      <alignment horizontal="center"/>
    </xf>
    <xf numFmtId="0" fontId="9" fillId="4" borderId="4" xfId="0" applyFont="1" applyFill="1" applyBorder="1" applyAlignment="1">
      <alignment horizontal="center"/>
    </xf>
    <xf numFmtId="0" fontId="9" fillId="4" borderId="5" xfId="0" applyFont="1" applyFill="1" applyBorder="1" applyAlignment="1">
      <alignment horizontal="center"/>
    </xf>
    <xf numFmtId="0" fontId="4" fillId="0" borderId="1" xfId="0" applyFont="1" applyBorder="1" applyAlignment="1">
      <alignment horizontal="center"/>
    </xf>
    <xf numFmtId="0" fontId="4" fillId="0" borderId="9" xfId="0" applyFont="1" applyBorder="1" applyAlignment="1">
      <alignment horizontal="center"/>
    </xf>
    <xf numFmtId="0" fontId="12" fillId="2"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5" borderId="10" xfId="0" applyFont="1" applyFill="1" applyBorder="1" applyAlignment="1">
      <alignment horizontal="center" vertical="center" wrapText="1"/>
    </xf>
    <xf numFmtId="0" fontId="11" fillId="5" borderId="0" xfId="0" applyFont="1" applyFill="1" applyAlignment="1">
      <alignment horizontal="center" vertical="center" wrapText="1"/>
    </xf>
  </cellXfs>
  <cellStyles count="19">
    <cellStyle name="Millares" xfId="1" builtinId="3"/>
    <cellStyle name="Millares [0] 2" xfId="4" xr:uid="{3555D9B7-EA0C-4C21-A235-0CD6BE1EC253}"/>
    <cellStyle name="Millares 2" xfId="9" xr:uid="{52E748A6-508A-43EC-9983-10807D820023}"/>
    <cellStyle name="Millares 3" xfId="11" xr:uid="{489BD241-C3FF-4DFE-89AE-EA3930EC2C75}"/>
    <cellStyle name="Millares 4" xfId="7" xr:uid="{30B7C3BA-0FB0-470D-88BE-FBEF74427B88}"/>
    <cellStyle name="Millares 5" xfId="13" xr:uid="{79326964-5294-479E-B982-0A5948E6458E}"/>
    <cellStyle name="Millares 6" xfId="16" xr:uid="{ABFDC7D0-759F-45EB-9979-8CD3F87889E5}"/>
    <cellStyle name="Millares 7" xfId="17" xr:uid="{FFF4BEC4-3F5B-40BE-AC92-6362DAEDDD14}"/>
    <cellStyle name="Moneda" xfId="2" builtinId="4"/>
    <cellStyle name="Moneda [0] 2" xfId="6" xr:uid="{40580231-C906-4C03-A65D-3EA45064320D}"/>
    <cellStyle name="Moneda 2" xfId="5" xr:uid="{60B0EB24-56E2-4FB9-B187-077D7FCBAA83}"/>
    <cellStyle name="Moneda 3" xfId="10" xr:uid="{B553DF60-E9E3-43DE-950B-5D5A0815FFF2}"/>
    <cellStyle name="Moneda 4" xfId="12" xr:uid="{91876A93-028D-40C8-982D-CCA51D4D575D}"/>
    <cellStyle name="Moneda 5" xfId="8" xr:uid="{A7350134-E2AE-4379-A4D5-B823FC54C5D3}"/>
    <cellStyle name="Moneda 6" xfId="14" xr:uid="{BF3C704B-FB29-4786-98E8-8A8CE20070B2}"/>
    <cellStyle name="Moneda 7" xfId="15" xr:uid="{B8E0172D-6407-491A-BE97-75C736043314}"/>
    <cellStyle name="Moneda 8" xfId="18" xr:uid="{2F89C845-0DCC-444B-8884-C9A0330B6C73}"/>
    <cellStyle name="Normal" xfId="0" builtinId="0"/>
    <cellStyle name="Normal 2" xfId="3" xr:uid="{C2E01C61-3397-4CB6-9BBE-5E165668D7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142874</xdr:colOff>
      <xdr:row>0</xdr:row>
      <xdr:rowOff>0</xdr:rowOff>
    </xdr:from>
    <xdr:to>
      <xdr:col>4</xdr:col>
      <xdr:colOff>1463754</xdr:colOff>
      <xdr:row>3</xdr:row>
      <xdr:rowOff>161925</xdr:rowOff>
    </xdr:to>
    <xdr:pic>
      <xdr:nvPicPr>
        <xdr:cNvPr id="2" name="Imagen 1">
          <a:extLst>
            <a:ext uri="{FF2B5EF4-FFF2-40B4-BE49-F238E27FC236}">
              <a16:creationId xmlns:a16="http://schemas.microsoft.com/office/drawing/2014/main" id="{5600422F-526E-49AF-9888-D5D4C3987E85}"/>
            </a:ext>
          </a:extLst>
        </xdr:cNvPr>
        <xdr:cNvPicPr>
          <a:picLocks noChangeAspect="1"/>
        </xdr:cNvPicPr>
      </xdr:nvPicPr>
      <xdr:blipFill>
        <a:blip xmlns:r="http://schemas.openxmlformats.org/officeDocument/2006/relationships" r:embed="rId1"/>
        <a:stretch>
          <a:fillRect/>
        </a:stretch>
      </xdr:blipFill>
      <xdr:spPr>
        <a:xfrm>
          <a:off x="2000249" y="0"/>
          <a:ext cx="2837737" cy="7334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75A30-EE9D-436B-B5B0-179805CA5561}">
  <dimension ref="A1:Q56"/>
  <sheetViews>
    <sheetView tabSelected="1" topLeftCell="F21" zoomScaleNormal="100" workbookViewId="0">
      <selection activeCell="J30" sqref="J30:M33"/>
    </sheetView>
  </sheetViews>
  <sheetFormatPr defaultColWidth="11.42578125" defaultRowHeight="15"/>
  <cols>
    <col min="1" max="1" width="4.140625" customWidth="1"/>
    <col min="2" max="2" width="24.7109375" customWidth="1"/>
    <col min="3" max="3" width="24.42578125" style="1" customWidth="1"/>
    <col min="4" max="4" width="22.7109375" style="1" customWidth="1"/>
    <col min="5" max="5" width="23.140625" style="1" customWidth="1"/>
    <col min="6" max="6" width="25.28515625" style="1" customWidth="1"/>
    <col min="7" max="7" width="18.85546875" style="1" customWidth="1"/>
    <col min="8" max="8" width="20.28515625" style="1" bestFit="1" customWidth="1"/>
    <col min="9" max="9" width="18.42578125" customWidth="1"/>
    <col min="10" max="10" width="11.5703125" customWidth="1"/>
    <col min="11" max="11" width="19.140625" bestFit="1" customWidth="1"/>
    <col min="12" max="12" width="30.7109375" customWidth="1"/>
    <col min="13" max="13" width="30.28515625" customWidth="1"/>
    <col min="14" max="14" width="18.85546875" bestFit="1" customWidth="1"/>
    <col min="15" max="15" width="20.28515625" bestFit="1" customWidth="1"/>
  </cols>
  <sheetData>
    <row r="1" spans="1:17">
      <c r="A1" s="8"/>
      <c r="B1" s="8"/>
      <c r="C1" s="8"/>
      <c r="D1" s="8"/>
      <c r="E1" s="8"/>
      <c r="F1" s="8"/>
      <c r="G1" s="8"/>
      <c r="H1" s="8"/>
      <c r="I1" s="8"/>
      <c r="J1" s="8"/>
      <c r="K1" s="8"/>
      <c r="L1" s="8"/>
      <c r="M1" s="8"/>
      <c r="N1" s="8"/>
      <c r="O1" s="8"/>
      <c r="P1" s="8"/>
      <c r="Q1" s="8"/>
    </row>
    <row r="2" spans="1:17" ht="14.45" customHeight="1">
      <c r="A2" s="8"/>
      <c r="B2" s="8"/>
      <c r="C2" s="8"/>
      <c r="D2" s="8"/>
      <c r="E2" s="8"/>
      <c r="F2" s="8"/>
      <c r="G2" s="8"/>
      <c r="H2" s="8"/>
      <c r="I2" s="8"/>
      <c r="J2" s="59" t="s">
        <v>0</v>
      </c>
      <c r="K2" s="59"/>
      <c r="L2" s="59"/>
      <c r="M2" s="59"/>
      <c r="N2" s="31"/>
      <c r="O2" s="31"/>
      <c r="P2" s="8"/>
      <c r="Q2" s="8"/>
    </row>
    <row r="3" spans="1:17">
      <c r="A3" s="8"/>
      <c r="B3" s="8"/>
      <c r="C3" s="8"/>
      <c r="D3" s="8"/>
      <c r="E3" s="8"/>
      <c r="F3" s="8"/>
      <c r="G3" s="8"/>
      <c r="H3" s="8"/>
      <c r="I3" s="8"/>
      <c r="J3" s="59"/>
      <c r="K3" s="59"/>
      <c r="L3" s="59"/>
      <c r="M3" s="59"/>
      <c r="N3" s="31"/>
      <c r="O3" s="31"/>
      <c r="P3" s="8"/>
      <c r="Q3" s="8"/>
    </row>
    <row r="4" spans="1:17">
      <c r="A4" s="8"/>
      <c r="B4" s="8"/>
      <c r="C4" s="8"/>
      <c r="D4" s="8"/>
      <c r="E4" s="8"/>
      <c r="F4" s="8"/>
      <c r="G4" s="8"/>
      <c r="H4" s="8"/>
      <c r="I4" s="8"/>
      <c r="J4" s="59"/>
      <c r="K4" s="59"/>
      <c r="L4" s="59"/>
      <c r="M4" s="59"/>
      <c r="N4" s="31"/>
      <c r="O4" s="31"/>
      <c r="P4" s="8"/>
      <c r="Q4" s="8"/>
    </row>
    <row r="5" spans="1:17" s="1" customFormat="1" ht="15" customHeight="1">
      <c r="A5" s="8"/>
      <c r="B5" s="8"/>
      <c r="C5" s="52" t="s">
        <v>1</v>
      </c>
      <c r="D5" s="52"/>
      <c r="E5" s="52"/>
      <c r="F5" s="52"/>
      <c r="G5" s="52"/>
      <c r="H5" s="8"/>
      <c r="I5" s="8"/>
      <c r="J5" s="59"/>
      <c r="K5" s="59"/>
      <c r="L5" s="59"/>
      <c r="M5" s="59"/>
      <c r="N5" s="31"/>
      <c r="O5" s="31"/>
      <c r="P5" s="8"/>
      <c r="Q5" s="8"/>
    </row>
    <row r="6" spans="1:17">
      <c r="A6" s="8"/>
      <c r="B6" s="8"/>
      <c r="C6" s="8"/>
      <c r="D6" s="8"/>
      <c r="E6" s="8"/>
      <c r="F6" s="8"/>
      <c r="G6" s="8"/>
      <c r="H6" s="8"/>
      <c r="I6" s="8"/>
      <c r="J6" s="59"/>
      <c r="K6" s="59"/>
      <c r="L6" s="59"/>
      <c r="M6" s="59"/>
      <c r="N6" s="31"/>
      <c r="O6" s="31"/>
      <c r="P6" s="8"/>
      <c r="Q6" s="8"/>
    </row>
    <row r="7" spans="1:17" ht="15" customHeight="1">
      <c r="A7" s="8"/>
      <c r="B7" s="51" t="s">
        <v>2</v>
      </c>
      <c r="C7" s="51"/>
      <c r="D7" s="51"/>
      <c r="E7" s="51"/>
      <c r="F7" s="51"/>
      <c r="G7" s="51"/>
      <c r="H7" s="51"/>
      <c r="I7" s="8"/>
      <c r="J7" s="59"/>
      <c r="K7" s="59"/>
      <c r="L7" s="59"/>
      <c r="M7" s="59"/>
      <c r="N7" s="31"/>
      <c r="O7" s="31"/>
      <c r="P7" s="8"/>
      <c r="Q7" s="8"/>
    </row>
    <row r="8" spans="1:17" ht="40.5" customHeight="1">
      <c r="A8" s="8"/>
      <c r="B8" s="34" t="s">
        <v>3</v>
      </c>
      <c r="C8" s="34" t="s">
        <v>4</v>
      </c>
      <c r="D8" s="34" t="s">
        <v>5</v>
      </c>
      <c r="E8" s="35" t="s">
        <v>6</v>
      </c>
      <c r="F8" s="29" t="s">
        <v>7</v>
      </c>
      <c r="G8" s="35" t="s">
        <v>8</v>
      </c>
      <c r="H8" s="35" t="s">
        <v>9</v>
      </c>
      <c r="I8" s="8"/>
      <c r="J8" s="59"/>
      <c r="K8" s="59"/>
      <c r="L8" s="59"/>
      <c r="M8" s="59"/>
      <c r="N8" s="31"/>
      <c r="O8" s="31"/>
      <c r="P8" s="8"/>
      <c r="Q8" s="8"/>
    </row>
    <row r="9" spans="1:17">
      <c r="A9" s="8"/>
      <c r="B9" s="20" t="s">
        <v>10</v>
      </c>
      <c r="C9" s="20" t="s">
        <v>11</v>
      </c>
      <c r="D9" s="26" t="s">
        <v>12</v>
      </c>
      <c r="E9" s="33">
        <v>1009000</v>
      </c>
      <c r="F9" s="27">
        <v>1009483</v>
      </c>
      <c r="G9" s="28">
        <f>F9-E9</f>
        <v>483</v>
      </c>
      <c r="H9" s="28">
        <f>G9/30</f>
        <v>16.100000000000001</v>
      </c>
      <c r="I9" s="19"/>
      <c r="J9" s="59"/>
      <c r="K9" s="59"/>
      <c r="L9" s="59"/>
      <c r="M9" s="59"/>
      <c r="N9" s="31"/>
      <c r="O9" s="31"/>
      <c r="P9" s="8"/>
      <c r="Q9" s="8"/>
    </row>
    <row r="10" spans="1:17">
      <c r="A10" s="8"/>
      <c r="B10" s="30">
        <v>39814</v>
      </c>
      <c r="C10" s="30" t="s">
        <v>13</v>
      </c>
      <c r="D10" s="42" t="s">
        <v>12</v>
      </c>
      <c r="E10" s="33">
        <v>1009000</v>
      </c>
      <c r="F10" s="43">
        <v>1086911</v>
      </c>
      <c r="G10" s="44">
        <f t="shared" ref="G10:G11" si="0">F10-E10</f>
        <v>77911</v>
      </c>
      <c r="H10" s="44">
        <f>G10/30</f>
        <v>2597.0333333333333</v>
      </c>
      <c r="I10" s="19"/>
      <c r="J10" s="59"/>
      <c r="K10" s="59"/>
      <c r="L10" s="59"/>
      <c r="M10" s="59"/>
      <c r="N10" s="31"/>
      <c r="O10" s="31"/>
      <c r="P10" s="8"/>
      <c r="Q10" s="8"/>
    </row>
    <row r="11" spans="1:17">
      <c r="A11" s="8"/>
      <c r="B11" s="20" t="s">
        <v>14</v>
      </c>
      <c r="C11" s="20" t="s">
        <v>15</v>
      </c>
      <c r="D11" s="26" t="s">
        <v>16</v>
      </c>
      <c r="E11" s="33">
        <v>1190700</v>
      </c>
      <c r="F11" s="27">
        <v>1334352</v>
      </c>
      <c r="G11" s="28">
        <f t="shared" si="0"/>
        <v>143652</v>
      </c>
      <c r="H11" s="28">
        <f>G11/30</f>
        <v>4788.3999999999996</v>
      </c>
      <c r="I11" s="19"/>
      <c r="J11" s="59"/>
      <c r="K11" s="59"/>
      <c r="L11" s="59"/>
      <c r="M11" s="59"/>
      <c r="N11" s="31"/>
      <c r="O11" s="31"/>
      <c r="P11" s="8"/>
      <c r="Q11" s="8"/>
    </row>
    <row r="12" spans="1:17">
      <c r="A12" s="8"/>
      <c r="B12" s="38"/>
      <c r="C12" s="38"/>
      <c r="D12" s="25"/>
      <c r="E12" s="39"/>
      <c r="F12" s="40"/>
      <c r="G12" s="41"/>
      <c r="H12" s="41"/>
      <c r="I12" s="19"/>
      <c r="J12" s="59"/>
      <c r="K12" s="59"/>
      <c r="L12" s="59"/>
      <c r="M12" s="59"/>
      <c r="N12" s="31"/>
      <c r="O12" s="31"/>
      <c r="P12" s="8"/>
      <c r="Q12" s="8"/>
    </row>
    <row r="13" spans="1:17">
      <c r="A13" s="8"/>
      <c r="B13" s="38"/>
      <c r="C13" s="38"/>
      <c r="D13" s="25"/>
      <c r="E13" s="39"/>
      <c r="F13" s="40"/>
      <c r="G13" s="41"/>
      <c r="H13" s="41"/>
      <c r="I13" s="19"/>
      <c r="J13" s="37"/>
      <c r="K13" s="37"/>
      <c r="L13" s="37"/>
      <c r="M13" s="37"/>
      <c r="N13" s="31"/>
      <c r="O13" s="31"/>
      <c r="P13" s="8"/>
      <c r="Q13" s="8"/>
    </row>
    <row r="14" spans="1:17">
      <c r="A14" s="8"/>
      <c r="B14" s="38"/>
      <c r="C14" s="38"/>
      <c r="D14" s="25"/>
      <c r="E14" s="39"/>
      <c r="F14" s="40"/>
      <c r="G14" s="41"/>
      <c r="H14" s="41"/>
      <c r="I14" s="19"/>
      <c r="J14" s="59" t="s">
        <v>17</v>
      </c>
      <c r="K14" s="60"/>
      <c r="L14" s="60"/>
      <c r="M14" s="60"/>
      <c r="N14" s="31"/>
      <c r="O14" s="31"/>
      <c r="P14" s="8"/>
      <c r="Q14" s="8"/>
    </row>
    <row r="15" spans="1:17">
      <c r="A15" s="8"/>
      <c r="B15" s="8"/>
      <c r="C15" s="8"/>
      <c r="D15" s="8"/>
      <c r="E15" s="8"/>
      <c r="F15" s="8"/>
      <c r="G15" s="8"/>
      <c r="H15" s="8"/>
      <c r="I15" s="8"/>
      <c r="J15" s="60"/>
      <c r="K15" s="60"/>
      <c r="L15" s="60"/>
      <c r="M15" s="60"/>
      <c r="N15" s="31"/>
      <c r="O15" s="31"/>
      <c r="P15" s="8"/>
      <c r="Q15" s="8"/>
    </row>
    <row r="16" spans="1:17">
      <c r="A16" s="8"/>
      <c r="B16" s="3" t="s">
        <v>3</v>
      </c>
      <c r="C16" s="2" t="s">
        <v>4</v>
      </c>
      <c r="D16" s="2" t="s">
        <v>5</v>
      </c>
      <c r="E16" s="18" t="s">
        <v>18</v>
      </c>
      <c r="F16" s="24" t="s">
        <v>19</v>
      </c>
      <c r="G16" s="13"/>
      <c r="H16" s="8"/>
      <c r="I16" s="8"/>
      <c r="J16" s="37"/>
      <c r="K16" s="37"/>
      <c r="L16" s="37"/>
      <c r="M16" s="37"/>
      <c r="N16" s="31"/>
      <c r="O16" s="31"/>
      <c r="P16" s="8"/>
      <c r="Q16" s="8"/>
    </row>
    <row r="17" spans="1:17" ht="15" customHeight="1">
      <c r="A17" s="8"/>
      <c r="B17" s="20">
        <v>39568</v>
      </c>
      <c r="C17" s="20">
        <v>39813</v>
      </c>
      <c r="D17" s="29" t="s">
        <v>20</v>
      </c>
      <c r="E17" s="5">
        <f>DAYS360(B17,C17)+1</f>
        <v>241</v>
      </c>
      <c r="F17" s="9">
        <f>H9*E17</f>
        <v>3880.1000000000004</v>
      </c>
      <c r="G17" s="14"/>
      <c r="H17" s="8"/>
      <c r="I17" s="15"/>
      <c r="J17" s="62" t="s">
        <v>21</v>
      </c>
      <c r="K17" s="63"/>
      <c r="L17" s="63"/>
      <c r="M17" s="63"/>
      <c r="N17" s="31"/>
      <c r="O17" s="31"/>
      <c r="P17" s="8"/>
      <c r="Q17" s="8"/>
    </row>
    <row r="18" spans="1:17">
      <c r="A18" s="8"/>
      <c r="B18" s="20">
        <v>39814</v>
      </c>
      <c r="C18" s="20">
        <v>39933</v>
      </c>
      <c r="D18" s="29" t="s">
        <v>20</v>
      </c>
      <c r="E18" s="5">
        <f>DAYS360(B18,C18)+1</f>
        <v>120</v>
      </c>
      <c r="F18" s="9">
        <f>H9*E18</f>
        <v>1932.0000000000002</v>
      </c>
      <c r="G18" s="14"/>
      <c r="H18" s="8"/>
      <c r="I18" s="15"/>
      <c r="J18" s="62"/>
      <c r="K18" s="63"/>
      <c r="L18" s="63"/>
      <c r="M18" s="63"/>
      <c r="N18" s="31"/>
      <c r="O18" s="31"/>
      <c r="P18" s="8"/>
      <c r="Q18" s="8"/>
    </row>
    <row r="19" spans="1:17" ht="19.149999999999999" customHeight="1">
      <c r="A19" s="8"/>
      <c r="B19" s="20">
        <v>41845</v>
      </c>
      <c r="C19" s="20">
        <v>41973</v>
      </c>
      <c r="D19" s="29" t="s">
        <v>20</v>
      </c>
      <c r="E19" s="21">
        <f>DAYS360(B19,C19)+1</f>
        <v>126</v>
      </c>
      <c r="F19" s="22">
        <f>H9*E19</f>
        <v>2028.6000000000001</v>
      </c>
      <c r="G19" s="14"/>
      <c r="H19" s="8"/>
      <c r="I19" s="15"/>
      <c r="J19" s="62"/>
      <c r="K19" s="63"/>
      <c r="L19" s="63"/>
      <c r="M19" s="63"/>
      <c r="N19" s="31"/>
      <c r="O19" s="31"/>
      <c r="P19" s="8"/>
      <c r="Q19" s="8"/>
    </row>
    <row r="20" spans="1:17" ht="15.75" customHeight="1">
      <c r="A20" s="8"/>
      <c r="B20" s="50" t="s">
        <v>22</v>
      </c>
      <c r="C20" s="50"/>
      <c r="D20" s="50"/>
      <c r="E20" s="50"/>
      <c r="F20" s="23">
        <f>SUM(F17:F19)</f>
        <v>7840.7000000000007</v>
      </c>
      <c r="G20" s="16"/>
      <c r="H20" s="8"/>
      <c r="I20" s="8"/>
      <c r="J20" s="62"/>
      <c r="K20" s="63"/>
      <c r="L20" s="63"/>
      <c r="M20" s="63"/>
      <c r="N20" s="31"/>
      <c r="O20" s="31"/>
      <c r="P20" s="8"/>
      <c r="Q20" s="8"/>
    </row>
    <row r="21" spans="1:17" ht="15.75" customHeight="1">
      <c r="A21" s="8"/>
      <c r="B21" s="8"/>
      <c r="C21" s="8"/>
      <c r="D21" s="8"/>
      <c r="E21" s="8"/>
      <c r="F21" s="8"/>
      <c r="G21" s="8"/>
      <c r="H21" s="8"/>
      <c r="I21" s="8"/>
      <c r="J21" s="15"/>
      <c r="K21" s="15"/>
      <c r="L21" s="15"/>
      <c r="M21" s="15"/>
      <c r="N21" s="31"/>
      <c r="O21" s="31"/>
      <c r="P21" s="8"/>
      <c r="Q21" s="8"/>
    </row>
    <row r="22" spans="1:17" ht="15.75" customHeight="1">
      <c r="A22" s="8"/>
      <c r="B22" s="2" t="s">
        <v>5</v>
      </c>
      <c r="C22" s="3" t="s">
        <v>3</v>
      </c>
      <c r="D22" s="3" t="s">
        <v>4</v>
      </c>
      <c r="E22" s="3" t="s">
        <v>23</v>
      </c>
      <c r="F22" s="3" t="s">
        <v>18</v>
      </c>
      <c r="G22" s="4" t="s">
        <v>24</v>
      </c>
      <c r="H22" s="8"/>
      <c r="I22" s="8"/>
      <c r="J22" s="61" t="s">
        <v>25</v>
      </c>
      <c r="K22" s="61"/>
      <c r="L22" s="61"/>
      <c r="M22" s="61"/>
      <c r="N22" s="31"/>
      <c r="O22" s="31"/>
      <c r="P22" s="8"/>
      <c r="Q22" s="8"/>
    </row>
    <row r="23" spans="1:17" ht="15.75" customHeight="1">
      <c r="A23" s="8"/>
      <c r="B23" s="26" t="s">
        <v>12</v>
      </c>
      <c r="C23" s="20">
        <v>39568</v>
      </c>
      <c r="D23" s="20">
        <v>39813</v>
      </c>
      <c r="E23" s="9">
        <f>H9*F23</f>
        <v>3880.1000000000004</v>
      </c>
      <c r="F23" s="5">
        <f>DAYS360(C23,D23)+1</f>
        <v>241</v>
      </c>
      <c r="G23" s="6">
        <f>(E23*F23)/360</f>
        <v>2597.5113888888891</v>
      </c>
      <c r="H23" s="8"/>
      <c r="I23" s="8"/>
      <c r="J23" s="61"/>
      <c r="K23" s="61"/>
      <c r="L23" s="61"/>
      <c r="M23" s="61"/>
      <c r="N23" s="15"/>
      <c r="O23" s="15"/>
      <c r="P23" s="15"/>
      <c r="Q23" s="8"/>
    </row>
    <row r="24" spans="1:17" ht="15.75" customHeight="1">
      <c r="A24" s="8"/>
      <c r="B24" s="26" t="s">
        <v>12</v>
      </c>
      <c r="C24" s="20">
        <v>39814</v>
      </c>
      <c r="D24" s="20">
        <v>39933</v>
      </c>
      <c r="E24" s="9">
        <f>H10*F24</f>
        <v>311644</v>
      </c>
      <c r="F24" s="5">
        <f t="shared" ref="F24" si="1">DAYS360(C24,D24)+1</f>
        <v>120</v>
      </c>
      <c r="G24" s="6">
        <f>(E24*F24)/360</f>
        <v>103881.33333333333</v>
      </c>
      <c r="H24" s="8"/>
      <c r="I24" s="8"/>
      <c r="J24" s="61"/>
      <c r="K24" s="61"/>
      <c r="L24" s="61"/>
      <c r="M24" s="61"/>
      <c r="N24" s="15"/>
      <c r="O24" s="15"/>
      <c r="P24" s="15"/>
      <c r="Q24" s="8"/>
    </row>
    <row r="25" spans="1:17" ht="15.75" customHeight="1">
      <c r="A25" s="8"/>
      <c r="B25" s="26" t="s">
        <v>16</v>
      </c>
      <c r="C25" s="20">
        <v>41845</v>
      </c>
      <c r="D25" s="20">
        <v>41973</v>
      </c>
      <c r="E25" s="9">
        <f>H11*F25</f>
        <v>603338.39999999991</v>
      </c>
      <c r="F25" s="5">
        <f>DAYS360(C25,D25)+1</f>
        <v>126</v>
      </c>
      <c r="G25" s="6">
        <f>(E25*F25)/360</f>
        <v>211168.43999999997</v>
      </c>
      <c r="H25" s="8"/>
      <c r="I25" s="8"/>
      <c r="J25" s="61"/>
      <c r="K25" s="61"/>
      <c r="L25" s="61"/>
      <c r="M25" s="61"/>
      <c r="N25" s="8"/>
      <c r="O25" s="8"/>
      <c r="P25" s="8"/>
      <c r="Q25" s="8"/>
    </row>
    <row r="26" spans="1:17" ht="15.75" customHeight="1">
      <c r="A26" s="8"/>
      <c r="B26" s="50" t="s">
        <v>22</v>
      </c>
      <c r="C26" s="50"/>
      <c r="D26" s="50"/>
      <c r="E26" s="50"/>
      <c r="F26" s="50"/>
      <c r="G26" s="32">
        <f>SUM(G23:G25)</f>
        <v>317647.28472222219</v>
      </c>
      <c r="H26" s="8"/>
      <c r="I26" s="8"/>
      <c r="J26" s="61"/>
      <c r="K26" s="61"/>
      <c r="L26" s="61"/>
      <c r="M26" s="61"/>
      <c r="N26" s="15"/>
      <c r="O26" s="15"/>
      <c r="P26" s="15"/>
      <c r="Q26" s="15"/>
    </row>
    <row r="27" spans="1:17" ht="15.75" customHeight="1">
      <c r="A27" s="8"/>
      <c r="B27" s="25"/>
      <c r="C27" s="8"/>
      <c r="D27" s="8"/>
      <c r="E27" s="8"/>
      <c r="F27" s="8"/>
      <c r="G27" s="8"/>
      <c r="H27" s="8"/>
      <c r="I27" s="8"/>
      <c r="J27" s="61"/>
      <c r="K27" s="61"/>
      <c r="L27" s="61"/>
      <c r="M27" s="61"/>
      <c r="N27" s="15"/>
      <c r="O27" s="15"/>
      <c r="P27" s="15"/>
      <c r="Q27" s="15"/>
    </row>
    <row r="28" spans="1:17" ht="15.75" customHeight="1">
      <c r="A28" s="8"/>
      <c r="B28" s="25"/>
      <c r="C28" s="8"/>
      <c r="D28" s="8"/>
      <c r="E28" s="8"/>
      <c r="F28" s="8"/>
      <c r="G28" s="8"/>
      <c r="H28" s="8"/>
      <c r="I28" s="8"/>
      <c r="J28" s="15"/>
      <c r="K28" s="15"/>
      <c r="L28" s="15"/>
      <c r="M28" s="15"/>
      <c r="N28" s="15"/>
      <c r="O28" s="15"/>
      <c r="P28" s="15"/>
      <c r="Q28" s="15"/>
    </row>
    <row r="29" spans="1:17" ht="15.75" customHeight="1">
      <c r="A29" s="8"/>
      <c r="B29" s="2" t="s">
        <v>5</v>
      </c>
      <c r="C29" s="3" t="s">
        <v>3</v>
      </c>
      <c r="D29" s="3" t="s">
        <v>4</v>
      </c>
      <c r="E29" s="3" t="s">
        <v>23</v>
      </c>
      <c r="F29" s="3" t="s">
        <v>18</v>
      </c>
      <c r="G29" s="4" t="s">
        <v>26</v>
      </c>
      <c r="H29" s="8"/>
      <c r="I29" s="8"/>
      <c r="J29" s="15"/>
      <c r="K29" s="15"/>
      <c r="L29" s="15"/>
      <c r="M29" s="15"/>
      <c r="N29" s="15"/>
      <c r="O29" s="15"/>
      <c r="P29" s="15"/>
      <c r="Q29" s="15"/>
    </row>
    <row r="30" spans="1:17" ht="15.75" customHeight="1">
      <c r="A30" s="8"/>
      <c r="B30" s="26" t="s">
        <v>12</v>
      </c>
      <c r="C30" s="20">
        <v>39568</v>
      </c>
      <c r="D30" s="20">
        <v>39813</v>
      </c>
      <c r="E30" s="9">
        <f>H9*F30</f>
        <v>3880.1000000000004</v>
      </c>
      <c r="F30" s="5">
        <f>DAYS360(C30,D30)+1</f>
        <v>241</v>
      </c>
      <c r="G30" s="6">
        <f>(E30*F30)/360</f>
        <v>2597.5113888888891</v>
      </c>
      <c r="H30" s="8"/>
      <c r="I30" s="8"/>
      <c r="J30" s="59" t="s">
        <v>27</v>
      </c>
      <c r="K30" s="59"/>
      <c r="L30" s="59"/>
      <c r="M30" s="59"/>
      <c r="N30" s="8"/>
      <c r="O30" s="8"/>
      <c r="P30" s="8"/>
      <c r="Q30" s="8"/>
    </row>
    <row r="31" spans="1:17" ht="15.75" customHeight="1">
      <c r="A31" s="8"/>
      <c r="B31" s="26" t="s">
        <v>12</v>
      </c>
      <c r="C31" s="20">
        <v>39814</v>
      </c>
      <c r="D31" s="20">
        <v>39933</v>
      </c>
      <c r="E31" s="9">
        <f>H10*F31</f>
        <v>311644</v>
      </c>
      <c r="F31" s="5">
        <f t="shared" ref="F31:F32" si="2">DAYS360(C31,D31)+1</f>
        <v>120</v>
      </c>
      <c r="G31" s="6">
        <f>(E31*F31)/360</f>
        <v>103881.33333333333</v>
      </c>
      <c r="H31" s="8"/>
      <c r="I31" s="8"/>
      <c r="J31" s="59"/>
      <c r="K31" s="59"/>
      <c r="L31" s="59"/>
      <c r="M31" s="59"/>
      <c r="N31" s="8"/>
      <c r="O31" s="8"/>
      <c r="P31" s="8"/>
      <c r="Q31" s="8"/>
    </row>
    <row r="32" spans="1:17" ht="15.75" customHeight="1">
      <c r="A32" s="8"/>
      <c r="B32" s="26" t="s">
        <v>16</v>
      </c>
      <c r="C32" s="20">
        <v>41845</v>
      </c>
      <c r="D32" s="20">
        <v>41973</v>
      </c>
      <c r="E32" s="9">
        <f>H11*F32</f>
        <v>603338.39999999991</v>
      </c>
      <c r="F32" s="5">
        <f t="shared" si="2"/>
        <v>126</v>
      </c>
      <c r="G32" s="6">
        <f>(E32*F32)/360</f>
        <v>211168.43999999997</v>
      </c>
      <c r="H32" s="8"/>
      <c r="I32" s="8"/>
      <c r="J32" s="59"/>
      <c r="K32" s="59"/>
      <c r="L32" s="59"/>
      <c r="M32" s="59"/>
      <c r="N32" s="8"/>
      <c r="O32" s="8"/>
      <c r="P32" s="8"/>
      <c r="Q32" s="8"/>
    </row>
    <row r="33" spans="1:17" ht="15.75" customHeight="1">
      <c r="A33" s="8"/>
      <c r="B33" s="50" t="s">
        <v>22</v>
      </c>
      <c r="C33" s="50"/>
      <c r="D33" s="50"/>
      <c r="E33" s="50"/>
      <c r="F33" s="50"/>
      <c r="G33" s="32">
        <f>SUM(G30:G32)</f>
        <v>317647.28472222219</v>
      </c>
      <c r="H33" s="8"/>
      <c r="I33" s="8"/>
      <c r="J33" s="59"/>
      <c r="K33" s="59"/>
      <c r="L33" s="59"/>
      <c r="M33" s="59"/>
      <c r="N33" s="8"/>
      <c r="O33" s="8"/>
      <c r="P33" s="8"/>
      <c r="Q33" s="8"/>
    </row>
    <row r="34" spans="1:17" ht="15.75" customHeight="1">
      <c r="A34" s="8"/>
      <c r="B34" s="8"/>
      <c r="C34" s="53"/>
      <c r="D34" s="53"/>
      <c r="E34" s="53"/>
      <c r="F34" s="53"/>
      <c r="G34" s="12"/>
      <c r="H34" s="8"/>
      <c r="I34" s="8"/>
      <c r="J34" s="8"/>
      <c r="K34" s="8"/>
      <c r="L34" s="8"/>
      <c r="M34" s="8"/>
      <c r="N34" s="8"/>
      <c r="O34" s="8"/>
    </row>
    <row r="35" spans="1:17" ht="15.75" customHeight="1">
      <c r="A35" s="8"/>
      <c r="B35" s="8"/>
      <c r="C35" s="8"/>
      <c r="D35" s="8"/>
      <c r="E35" s="8"/>
      <c r="F35" s="8"/>
      <c r="G35" s="8"/>
      <c r="H35" s="8"/>
      <c r="I35" s="8"/>
      <c r="J35" s="8"/>
      <c r="K35" s="8"/>
      <c r="L35" s="36"/>
      <c r="M35" s="36"/>
      <c r="N35" s="8"/>
      <c r="O35" s="8"/>
    </row>
    <row r="36" spans="1:17" ht="22.5" customHeight="1">
      <c r="A36" s="8"/>
      <c r="B36" s="2" t="s">
        <v>5</v>
      </c>
      <c r="C36" s="3" t="s">
        <v>3</v>
      </c>
      <c r="D36" s="3" t="s">
        <v>4</v>
      </c>
      <c r="E36" s="3" t="s">
        <v>28</v>
      </c>
      <c r="F36" s="3" t="s">
        <v>18</v>
      </c>
      <c r="G36" s="4" t="s">
        <v>29</v>
      </c>
      <c r="H36" s="8"/>
      <c r="I36" s="8"/>
      <c r="J36" s="8"/>
      <c r="K36" s="8"/>
      <c r="L36" s="36"/>
      <c r="M36" s="36"/>
      <c r="N36" s="8"/>
      <c r="O36" s="8"/>
    </row>
    <row r="37" spans="1:17">
      <c r="A37" s="8"/>
      <c r="B37" s="26" t="s">
        <v>12</v>
      </c>
      <c r="C37" s="20">
        <v>39568</v>
      </c>
      <c r="D37" s="20">
        <v>39813</v>
      </c>
      <c r="E37" s="9">
        <f>G30</f>
        <v>2597.5113888888891</v>
      </c>
      <c r="F37" s="5">
        <f>DAYS360(C37,D37)+1</f>
        <v>241</v>
      </c>
      <c r="G37" s="5">
        <f t="shared" ref="G37:G39" si="3">(E37*F37*0.12)/360</f>
        <v>208.66674824074076</v>
      </c>
      <c r="H37" s="8"/>
      <c r="I37" s="8"/>
      <c r="J37" s="8"/>
      <c r="K37" s="8"/>
      <c r="L37" s="36"/>
      <c r="M37" s="36"/>
      <c r="N37" s="8"/>
      <c r="O37" s="8"/>
    </row>
    <row r="38" spans="1:17">
      <c r="A38" s="8"/>
      <c r="B38" s="26" t="s">
        <v>12</v>
      </c>
      <c r="C38" s="20">
        <v>39814</v>
      </c>
      <c r="D38" s="20">
        <v>39933</v>
      </c>
      <c r="E38" s="9">
        <f>G31</f>
        <v>103881.33333333333</v>
      </c>
      <c r="F38" s="5">
        <f t="shared" ref="F38:F39" si="4">DAYS360(C38,D38)+1</f>
        <v>120</v>
      </c>
      <c r="G38" s="5">
        <f t="shared" si="3"/>
        <v>4155.2533333333331</v>
      </c>
      <c r="H38" s="8"/>
      <c r="I38" s="8"/>
      <c r="J38" s="8"/>
      <c r="K38" s="8"/>
      <c r="L38" s="36"/>
      <c r="M38" s="36"/>
      <c r="N38" s="8"/>
      <c r="O38" s="8"/>
    </row>
    <row r="39" spans="1:17">
      <c r="A39" s="8"/>
      <c r="B39" s="26" t="s">
        <v>16</v>
      </c>
      <c r="C39" s="20">
        <v>41845</v>
      </c>
      <c r="D39" s="20">
        <v>41973</v>
      </c>
      <c r="E39" s="9">
        <f>G32</f>
        <v>211168.43999999997</v>
      </c>
      <c r="F39" s="5">
        <f t="shared" si="4"/>
        <v>126</v>
      </c>
      <c r="G39" s="5">
        <f t="shared" si="3"/>
        <v>8869.0744799999993</v>
      </c>
      <c r="H39" s="8"/>
      <c r="I39" s="8"/>
      <c r="J39" s="8"/>
      <c r="K39" s="8"/>
      <c r="L39" s="36"/>
      <c r="M39" s="36"/>
      <c r="N39" s="8"/>
      <c r="O39" s="8"/>
    </row>
    <row r="40" spans="1:17">
      <c r="A40" s="8"/>
      <c r="B40" s="50" t="s">
        <v>22</v>
      </c>
      <c r="C40" s="50"/>
      <c r="D40" s="50"/>
      <c r="E40" s="50"/>
      <c r="F40" s="50"/>
      <c r="G40" s="7">
        <f>SUM(G37:G39)</f>
        <v>13232.994561574073</v>
      </c>
      <c r="H40" s="8"/>
      <c r="I40" s="8"/>
      <c r="J40" s="8"/>
      <c r="K40" s="8"/>
      <c r="L40" s="36"/>
      <c r="M40" s="36"/>
      <c r="N40" s="8"/>
      <c r="O40" s="8"/>
      <c r="P40" s="8"/>
      <c r="Q40" s="8"/>
    </row>
    <row r="41" spans="1:17">
      <c r="A41" s="8"/>
      <c r="B41" s="8"/>
      <c r="C41" s="8"/>
      <c r="D41" s="8"/>
      <c r="E41" s="8"/>
      <c r="F41" s="8"/>
      <c r="G41" s="8"/>
      <c r="H41" s="8"/>
      <c r="I41" s="8"/>
      <c r="J41" s="8"/>
      <c r="K41" s="8"/>
      <c r="L41" s="8"/>
      <c r="M41" s="8"/>
      <c r="N41" s="8"/>
      <c r="O41" s="8"/>
      <c r="P41" s="8"/>
      <c r="Q41" s="8"/>
    </row>
    <row r="42" spans="1:17">
      <c r="A42" s="8"/>
      <c r="B42" s="8"/>
      <c r="C42" s="3" t="s">
        <v>3</v>
      </c>
      <c r="D42" s="3" t="s">
        <v>4</v>
      </c>
      <c r="E42" s="3" t="s">
        <v>30</v>
      </c>
      <c r="F42" s="3" t="s">
        <v>18</v>
      </c>
      <c r="G42" s="4" t="s">
        <v>31</v>
      </c>
      <c r="H42" s="8"/>
      <c r="J42" s="8"/>
      <c r="K42" s="8"/>
      <c r="L42" s="8"/>
      <c r="M42" s="8"/>
      <c r="N42" s="8"/>
      <c r="O42" s="8"/>
      <c r="P42" s="8"/>
      <c r="Q42" s="8"/>
    </row>
    <row r="43" spans="1:17">
      <c r="A43" s="8"/>
      <c r="B43" s="8"/>
      <c r="C43" s="20">
        <v>39568</v>
      </c>
      <c r="D43" s="20">
        <v>41973</v>
      </c>
      <c r="E43" s="46">
        <v>1190700</v>
      </c>
      <c r="F43" s="5">
        <f>DAYS360(C43,D43)+1</f>
        <v>2371</v>
      </c>
      <c r="G43" s="5">
        <f>(E43*F43)/720</f>
        <v>3921041.25</v>
      </c>
      <c r="H43" s="8"/>
      <c r="I43" s="8"/>
      <c r="J43" s="8"/>
      <c r="K43" s="8"/>
      <c r="L43" s="8"/>
      <c r="M43" s="8"/>
      <c r="N43" s="8"/>
      <c r="O43" s="8"/>
      <c r="P43" s="8"/>
      <c r="Q43" s="8"/>
    </row>
    <row r="44" spans="1:17">
      <c r="A44" s="8"/>
      <c r="B44" s="8"/>
      <c r="C44" s="57" t="s">
        <v>22</v>
      </c>
      <c r="D44" s="57"/>
      <c r="E44" s="57"/>
      <c r="F44" s="57"/>
      <c r="G44" s="7">
        <f>G43</f>
        <v>3921041.25</v>
      </c>
      <c r="H44" s="8"/>
      <c r="I44" s="8"/>
      <c r="J44" s="8"/>
      <c r="K44" s="8"/>
      <c r="L44" s="8"/>
      <c r="M44" s="8"/>
      <c r="N44" s="8"/>
      <c r="O44" s="8"/>
      <c r="P44" s="8"/>
      <c r="Q44" s="8"/>
    </row>
    <row r="45" spans="1:17">
      <c r="A45" s="8"/>
      <c r="B45" s="8"/>
      <c r="C45" s="8"/>
      <c r="D45" s="8"/>
      <c r="E45" s="8"/>
      <c r="F45" s="8"/>
      <c r="G45" s="8"/>
      <c r="H45" s="8"/>
      <c r="I45" s="8"/>
      <c r="J45" s="8"/>
      <c r="K45" s="8"/>
      <c r="L45" s="8"/>
      <c r="M45" s="8"/>
      <c r="N45" s="8"/>
      <c r="O45" s="8"/>
      <c r="P45" s="8"/>
      <c r="Q45" s="8"/>
    </row>
    <row r="46" spans="1:17" ht="12.75" customHeight="1">
      <c r="A46" s="8"/>
      <c r="B46" s="8"/>
      <c r="C46" s="8"/>
      <c r="D46" s="8"/>
      <c r="E46" s="8"/>
      <c r="F46" s="8"/>
      <c r="G46" s="8"/>
      <c r="H46" s="8"/>
      <c r="I46" s="8"/>
      <c r="J46" s="8"/>
      <c r="K46" s="8"/>
      <c r="L46" s="8"/>
      <c r="M46" s="8"/>
      <c r="N46" s="8"/>
      <c r="O46" s="8"/>
      <c r="P46" s="8"/>
      <c r="Q46" s="8"/>
    </row>
    <row r="47" spans="1:17">
      <c r="A47" s="8"/>
      <c r="B47" s="8"/>
      <c r="C47" s="51" t="s">
        <v>32</v>
      </c>
      <c r="D47" s="51"/>
      <c r="E47" s="51"/>
      <c r="F47" s="51"/>
      <c r="G47" s="51"/>
      <c r="H47" s="8"/>
      <c r="I47" s="8"/>
      <c r="J47" s="8"/>
      <c r="K47" s="8"/>
      <c r="L47" s="8"/>
      <c r="M47" s="8"/>
      <c r="N47" s="8"/>
      <c r="O47" s="8"/>
      <c r="P47" s="8"/>
      <c r="Q47" s="8"/>
    </row>
    <row r="48" spans="1:17">
      <c r="A48" s="8"/>
      <c r="B48" s="8"/>
      <c r="C48" s="3" t="s">
        <v>3</v>
      </c>
      <c r="D48" s="49" t="s">
        <v>4</v>
      </c>
      <c r="E48" s="49" t="s">
        <v>30</v>
      </c>
      <c r="F48" s="3" t="s">
        <v>18</v>
      </c>
      <c r="G48" s="10" t="s">
        <v>33</v>
      </c>
      <c r="H48" s="8"/>
      <c r="I48" s="8"/>
      <c r="J48" s="8"/>
      <c r="K48" s="8"/>
      <c r="L48" s="8"/>
      <c r="M48" s="8"/>
      <c r="N48" s="8"/>
      <c r="O48" s="8"/>
      <c r="P48" s="8"/>
      <c r="Q48" s="8"/>
    </row>
    <row r="49" spans="1:17">
      <c r="A49" s="8"/>
      <c r="B49" s="8"/>
      <c r="C49" s="47">
        <v>39859</v>
      </c>
      <c r="D49" s="45">
        <v>39933</v>
      </c>
      <c r="E49" s="27">
        <v>1009483</v>
      </c>
      <c r="F49" s="48">
        <f t="shared" ref="F49" si="5">DAYS360(C49,D49)+1</f>
        <v>76</v>
      </c>
      <c r="G49" s="5">
        <f>(E49/30)*F49</f>
        <v>2557356.9333333336</v>
      </c>
      <c r="H49" s="8"/>
      <c r="I49" s="8"/>
      <c r="J49" s="8"/>
      <c r="K49" s="8"/>
      <c r="L49" s="8"/>
      <c r="M49" s="8"/>
      <c r="N49" s="8"/>
      <c r="O49" s="8"/>
      <c r="P49" s="8"/>
      <c r="Q49" s="8"/>
    </row>
    <row r="50" spans="1:17">
      <c r="A50" s="8"/>
      <c r="B50" s="8"/>
      <c r="C50" s="20">
        <v>39888</v>
      </c>
      <c r="D50" s="20">
        <v>39933</v>
      </c>
      <c r="E50" s="27">
        <f>F10</f>
        <v>1086911</v>
      </c>
      <c r="F50" s="48">
        <f t="shared" ref="F50" si="6">DAYS360(C50,D50)+1</f>
        <v>45</v>
      </c>
      <c r="G50" s="5">
        <f>(E50/30)*F50</f>
        <v>1630366.5</v>
      </c>
      <c r="H50" s="8"/>
      <c r="I50" s="8"/>
      <c r="J50" s="8"/>
      <c r="K50" s="8"/>
      <c r="L50" s="8"/>
      <c r="M50" s="8"/>
      <c r="N50" s="8"/>
      <c r="O50" s="8"/>
      <c r="P50" s="8"/>
      <c r="Q50" s="8"/>
    </row>
    <row r="51" spans="1:17">
      <c r="A51" s="8"/>
      <c r="B51" s="8"/>
      <c r="C51" s="57" t="s">
        <v>22</v>
      </c>
      <c r="D51" s="58"/>
      <c r="E51" s="58"/>
      <c r="F51" s="57"/>
      <c r="G51" s="7">
        <f>SUM(G49:H50)</f>
        <v>4187723.4333333336</v>
      </c>
      <c r="H51" s="8"/>
      <c r="I51" s="8"/>
      <c r="J51" s="8"/>
      <c r="K51" s="8"/>
      <c r="L51" s="8"/>
      <c r="M51" s="8"/>
      <c r="N51" s="8"/>
      <c r="O51" s="8"/>
      <c r="P51" s="8"/>
      <c r="Q51" s="8"/>
    </row>
    <row r="52" spans="1:17">
      <c r="A52" s="8"/>
      <c r="B52" s="8"/>
      <c r="C52" s="11"/>
      <c r="D52" s="11"/>
      <c r="E52" s="11"/>
      <c r="F52" s="11"/>
      <c r="G52" s="12"/>
      <c r="H52" s="8"/>
      <c r="I52" s="8"/>
      <c r="J52" s="8"/>
      <c r="K52" s="8"/>
      <c r="L52" s="8"/>
      <c r="M52" s="8"/>
      <c r="N52" s="8"/>
      <c r="O52" s="8"/>
      <c r="P52" s="8"/>
      <c r="Q52" s="8"/>
    </row>
    <row r="53" spans="1:17">
      <c r="A53" s="8"/>
      <c r="B53" s="8"/>
      <c r="C53" s="11"/>
      <c r="D53" s="11"/>
      <c r="E53" s="11"/>
      <c r="F53" s="11"/>
      <c r="G53" s="12"/>
      <c r="H53" s="8"/>
      <c r="I53" s="8"/>
      <c r="J53" s="8"/>
      <c r="K53" s="8"/>
      <c r="L53" s="8"/>
      <c r="M53" s="8"/>
      <c r="N53" s="8"/>
      <c r="O53" s="8"/>
      <c r="P53" s="8"/>
      <c r="Q53" s="8"/>
    </row>
    <row r="54" spans="1:17">
      <c r="A54" s="8"/>
      <c r="B54" s="8"/>
      <c r="C54" s="11"/>
      <c r="D54" s="11"/>
      <c r="E54" s="11"/>
      <c r="F54" s="11"/>
      <c r="G54" s="12"/>
      <c r="H54" s="8"/>
      <c r="I54" s="8"/>
      <c r="J54" s="8"/>
      <c r="K54" s="8"/>
      <c r="L54" s="8"/>
      <c r="M54" s="8"/>
      <c r="N54" s="8"/>
      <c r="O54" s="8"/>
      <c r="P54" s="8"/>
      <c r="Q54" s="8"/>
    </row>
    <row r="55" spans="1:17">
      <c r="A55" s="8"/>
      <c r="B55" s="8"/>
      <c r="C55" s="54" t="s">
        <v>34</v>
      </c>
      <c r="D55" s="55"/>
      <c r="E55" s="55"/>
      <c r="F55" s="56"/>
      <c r="G55" s="17">
        <f>G51+G44+G40+G33+G26+F20</f>
        <v>8765132.9473393522</v>
      </c>
      <c r="H55" s="8"/>
      <c r="I55" s="8"/>
      <c r="J55" s="8"/>
      <c r="K55" s="8"/>
      <c r="L55" s="8"/>
      <c r="M55" s="8"/>
      <c r="N55" s="8"/>
      <c r="O55" s="8"/>
      <c r="P55" s="8"/>
      <c r="Q55" s="8"/>
    </row>
    <row r="56" spans="1:17">
      <c r="A56" s="8"/>
    </row>
  </sheetData>
  <mergeCells count="16">
    <mergeCell ref="C55:F55"/>
    <mergeCell ref="C51:F51"/>
    <mergeCell ref="C44:F44"/>
    <mergeCell ref="C47:G47"/>
    <mergeCell ref="J2:M12"/>
    <mergeCell ref="J14:M15"/>
    <mergeCell ref="J22:M27"/>
    <mergeCell ref="B26:F26"/>
    <mergeCell ref="J17:M20"/>
    <mergeCell ref="J30:M33"/>
    <mergeCell ref="B33:F33"/>
    <mergeCell ref="B40:F40"/>
    <mergeCell ref="B7:H7"/>
    <mergeCell ref="C5:G5"/>
    <mergeCell ref="B20:E20"/>
    <mergeCell ref="C34:F34"/>
  </mergeCells>
  <phoneticPr fontId="6"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Rama Judicial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Sebastian Suarez Ossa</dc:creator>
  <cp:keywords/>
  <dc:description/>
  <cp:lastModifiedBy/>
  <cp:revision/>
  <dcterms:created xsi:type="dcterms:W3CDTF">2023-05-23T18:21:31Z</dcterms:created>
  <dcterms:modified xsi:type="dcterms:W3CDTF">2025-06-06T15:44:29Z</dcterms:modified>
  <cp:category/>
  <cp:contentStatus/>
</cp:coreProperties>
</file>