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134" documentId="11_2E5F1C0F3B1BD99F3F4DC5B753B86AE3F78292DD" xr6:coauthVersionLast="47" xr6:coauthVersionMax="47" xr10:uidLastSave="{2036E749-2222-496E-9172-BD92454A261B}"/>
  <bookViews>
    <workbookView xWindow="-105" yWindow="0" windowWidth="12210" windowHeight="12885" xr2:uid="{00000000-000D-0000-FFFF-FFFF00000000}"/>
  </bookViews>
  <sheets>
    <sheet name="LIQUIDACIÓN OBJETIVA" sheetId="1" r:id="rId1"/>
  </sheets>
  <calcPr calcId="181029"/>
  <extLst>
    <ext uri="GoogleSheetsCustomDataVersion1">
      <go:sheetsCustomData xmlns:go="http://customooxmlschemas.google.com/" r:id="rId5" roundtripDataSignature="AMtx7mie9qctdihi0ZVhJ5jxY2+z7GVPdA=="/>
    </ext>
  </extLst>
</workbook>
</file>

<file path=xl/calcChain.xml><?xml version="1.0" encoding="utf-8"?>
<calcChain xmlns="http://schemas.openxmlformats.org/spreadsheetml/2006/main">
  <c r="C58" i="1" l="1"/>
  <c r="C57" i="1"/>
  <c r="C48" i="1"/>
  <c r="C47" i="1"/>
  <c r="C42" i="1"/>
  <c r="C41" i="1"/>
  <c r="C40" i="1"/>
  <c r="C43" i="1" l="1"/>
  <c r="C52" i="1" s="1"/>
  <c r="C46" i="1"/>
  <c r="C49" i="1" l="1"/>
  <c r="C51" i="1" s="1"/>
  <c r="C21" i="1"/>
  <c r="C22" i="1" s="1"/>
  <c r="C15" i="1"/>
  <c r="C12" i="1"/>
  <c r="C28" i="1" l="1"/>
  <c r="C16" i="1"/>
  <c r="C27" i="1"/>
  <c r="C34" i="1"/>
  <c r="C29" i="1" l="1"/>
  <c r="C53" i="1" s="1"/>
  <c r="C36" i="1"/>
  <c r="C35" i="1"/>
  <c r="C37" i="1" l="1"/>
  <c r="C54" i="1" s="1"/>
  <c r="C55" i="1" s="1"/>
</calcChain>
</file>

<file path=xl/sharedStrings.xml><?xml version="1.0" encoding="utf-8"?>
<sst xmlns="http://schemas.openxmlformats.org/spreadsheetml/2006/main" count="50" uniqueCount="40">
  <si>
    <t>INFORMACIÓN GENERAL</t>
  </si>
  <si>
    <t>Género/sexo</t>
  </si>
  <si>
    <t>Masculino/hombre</t>
  </si>
  <si>
    <t>Fecha de Liquidación</t>
  </si>
  <si>
    <t>Fecha de Nacimiento</t>
  </si>
  <si>
    <t>Fecha fallecimiento</t>
  </si>
  <si>
    <t>Fecha del Siniestro</t>
  </si>
  <si>
    <t>Edad</t>
  </si>
  <si>
    <t>Expectativa de vida SFC</t>
  </si>
  <si>
    <t>Meses hasta fecha de liquidación</t>
  </si>
  <si>
    <t>Meses expectativa de vida</t>
  </si>
  <si>
    <t xml:space="preserve">Interés </t>
  </si>
  <si>
    <t>Salario mínimo actual</t>
  </si>
  <si>
    <t>Ingreso</t>
  </si>
  <si>
    <t>Ingreso indexado</t>
  </si>
  <si>
    <t>Ingreso index + 25% prestacional</t>
  </si>
  <si>
    <t>Ingreso con prestacional - 25% de manutención</t>
  </si>
  <si>
    <t>LUCRO CESANTE CONSOLIDADO</t>
  </si>
  <si>
    <r>
      <rPr>
        <sz val="11"/>
        <color theme="1"/>
        <rFont val="Arial"/>
        <family val="2"/>
      </rPr>
      <t xml:space="preserve">S = Ra </t>
    </r>
    <r>
      <rPr>
        <u/>
        <sz val="11"/>
        <color theme="1"/>
        <rFont val="Arial"/>
        <family val="2"/>
      </rPr>
      <t xml:space="preserve">(1 + i) </t>
    </r>
    <r>
      <rPr>
        <u/>
        <vertAlign val="superscript"/>
        <sz val="11"/>
        <color theme="1"/>
        <rFont val="Arial"/>
        <family val="2"/>
      </rPr>
      <t>n</t>
    </r>
    <r>
      <rPr>
        <u/>
        <sz val="11"/>
        <color theme="1"/>
        <rFont val="Arial"/>
        <family val="2"/>
      </rPr>
      <t xml:space="preserve"> - 1</t>
    </r>
  </si>
  <si>
    <t xml:space="preserve">           i</t>
  </si>
  <si>
    <t>RA</t>
  </si>
  <si>
    <t>(1+i)^n - 1 / i</t>
  </si>
  <si>
    <t>TOTAL</t>
  </si>
  <si>
    <t>LUCRO CESANTE FUTURO</t>
  </si>
  <si>
    <r>
      <rPr>
        <sz val="11"/>
        <color theme="1"/>
        <rFont val="Arial"/>
        <family val="2"/>
      </rPr>
      <t xml:space="preserve">S = Ra </t>
    </r>
    <r>
      <rPr>
        <u/>
        <sz val="11"/>
        <color theme="1"/>
        <rFont val="Arial"/>
        <family val="2"/>
      </rPr>
      <t xml:space="preserve">(1 + i) </t>
    </r>
    <r>
      <rPr>
        <u/>
        <vertAlign val="superscript"/>
        <sz val="11"/>
        <color theme="1"/>
        <rFont val="Arial"/>
        <family val="2"/>
      </rPr>
      <t>n</t>
    </r>
    <r>
      <rPr>
        <u/>
        <sz val="11"/>
        <color theme="1"/>
        <rFont val="Arial"/>
        <family val="2"/>
      </rPr>
      <t xml:space="preserve"> - 1</t>
    </r>
  </si>
  <si>
    <r>
      <rPr>
        <sz val="11"/>
        <color theme="1"/>
        <rFont val="Arial"/>
        <family val="2"/>
      </rPr>
      <t xml:space="preserve">      i (1 + i) </t>
    </r>
    <r>
      <rPr>
        <vertAlign val="superscript"/>
        <sz val="11"/>
        <color theme="1"/>
        <rFont val="Arial"/>
        <family val="2"/>
      </rPr>
      <t>n</t>
    </r>
  </si>
  <si>
    <t xml:space="preserve">(1+i)^n -1 </t>
  </si>
  <si>
    <t>i(1+i)^n</t>
  </si>
  <si>
    <t>DAÑO MORAL</t>
  </si>
  <si>
    <t>LCC</t>
  </si>
  <si>
    <t>LCF</t>
  </si>
  <si>
    <t>TOTAL PERJUICIOS</t>
  </si>
  <si>
    <t xml:space="preserve">LIQUIDACIÓN </t>
  </si>
  <si>
    <t>Norma Patricia Galindo</t>
  </si>
  <si>
    <t>Alison Brillyith</t>
  </si>
  <si>
    <t>Nna Kimberly</t>
  </si>
  <si>
    <t>DEDUCIBLE 10%</t>
  </si>
  <si>
    <t>DAÑO A LA VIDA EN RELACIÓN</t>
  </si>
  <si>
    <t>SUBLIMITE RC PATRONAL 30% SUMA ASEGURADA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</si>
  <si>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scheme val="minor"/>
      </rPr>
      <t xml:space="preserve"> El amparo de RC PATRONAL tiene un sublimite del 30% del valor asegurado que arroja un total de $390.000.000
La liquidación superó dicho limite, por tanto, se mantiene en aquel y se descuenta el 10% del deducible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</si>
</sst>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_-&quot;$&quot;\ * #,##0_-;\-&quot;$&quot;\ * #,##0_-;_-&quot;$&quot;\ * &quot;-&quot;_-;_-@"/>
    <numFmt numFmtId="166" formatCode="_-&quot;$&quot;* #,##0_-;\-&quot;$&quot;* #,##0_-;_-&quot;$&quot;* &quot;-&quot;??_-;_-@"/>
    <numFmt numFmtId="167" formatCode="_-&quot;$&quot;\ * #,##0.00_-;\-&quot;$&quot;\ * #,##0.00_-;_-&quot;$&quot;\ * &quot;-&quot;??_-;_-@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</font>
    <font>
      <u/>
      <sz val="11"/>
      <color theme="1"/>
      <name val="Arial"/>
      <family val="2"/>
    </font>
    <font>
      <u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165" fontId="2" fillId="0" borderId="3" xfId="0" applyNumberFormat="1" applyFont="1" applyBorder="1"/>
    <xf numFmtId="166" fontId="2" fillId="0" borderId="3" xfId="0" applyNumberFormat="1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166" fontId="2" fillId="0" borderId="10" xfId="0" applyNumberFormat="1" applyFont="1" applyBorder="1"/>
    <xf numFmtId="166" fontId="2" fillId="0" borderId="0" xfId="0" applyNumberFormat="1" applyFont="1"/>
    <xf numFmtId="0" fontId="3" fillId="2" borderId="3" xfId="0" applyFont="1" applyFill="1" applyBorder="1" applyAlignment="1">
      <alignment horizontal="center"/>
    </xf>
    <xf numFmtId="166" fontId="6" fillId="2" borderId="3" xfId="0" applyNumberFormat="1" applyFont="1" applyFill="1" applyBorder="1"/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166" fontId="2" fillId="0" borderId="11" xfId="0" applyNumberFormat="1" applyFont="1" applyBorder="1"/>
    <xf numFmtId="0" fontId="3" fillId="2" borderId="11" xfId="0" applyFont="1" applyFill="1" applyBorder="1" applyAlignment="1">
      <alignment horizontal="center"/>
    </xf>
    <xf numFmtId="166" fontId="6" fillId="2" borderId="11" xfId="0" applyNumberFormat="1" applyFont="1" applyFill="1" applyBorder="1"/>
    <xf numFmtId="0" fontId="2" fillId="0" borderId="1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0" fontId="4" fillId="0" borderId="9" xfId="0" applyFont="1" applyBorder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7" fillId="0" borderId="0" xfId="0" applyFont="1" applyAlignment="1">
      <alignment horizontal="center"/>
    </xf>
    <xf numFmtId="0" fontId="0" fillId="0" borderId="0" xfId="0"/>
    <xf numFmtId="0" fontId="3" fillId="2" borderId="12" xfId="0" applyFont="1" applyFill="1" applyBorder="1" applyAlignment="1">
      <alignment horizontal="center"/>
    </xf>
    <xf numFmtId="0" fontId="4" fillId="0" borderId="13" xfId="0" applyFont="1" applyBorder="1"/>
    <xf numFmtId="0" fontId="3" fillId="2" borderId="10" xfId="0" applyFont="1" applyFill="1" applyBorder="1" applyAlignment="1">
      <alignment horizontal="center"/>
    </xf>
    <xf numFmtId="167" fontId="6" fillId="2" borderId="10" xfId="0" applyNumberFormat="1" applyFont="1" applyFill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2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customschemas.google.com/relationships/workbookmetadata" Target="metadata"/><Relationship Id="rId9" Type="http://schemas.openxmlformats.org/officeDocument/2006/relationships/calcChain" Target="calcChain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152400</xdr:rowOff>
    </xdr:from>
    <xdr:ext cx="120967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6"/>
  <sheetViews>
    <sheetView tabSelected="1" topLeftCell="A37" workbookViewId="0">
      <selection activeCell="C47" sqref="C47"/>
    </sheetView>
  </sheetViews>
  <sheetFormatPr baseColWidth="10" defaultColWidth="14.42578125" defaultRowHeight="15" customHeight="1" x14ac:dyDescent="0.25"/>
  <cols>
    <col min="1" max="1" width="9.140625" customWidth="1"/>
    <col min="2" max="2" width="55.7109375" customWidth="1"/>
    <col min="3" max="3" width="26.85546875" customWidth="1"/>
    <col min="4" max="26" width="9.140625" customWidth="1"/>
  </cols>
  <sheetData>
    <row r="1" spans="1:8" x14ac:dyDescent="0.25">
      <c r="A1" s="1"/>
      <c r="B1" s="1"/>
      <c r="C1" s="1"/>
      <c r="D1" s="1"/>
    </row>
    <row r="2" spans="1:8" x14ac:dyDescent="0.25">
      <c r="A2" s="1"/>
      <c r="B2" s="1"/>
      <c r="C2" s="1"/>
      <c r="D2" s="1"/>
    </row>
    <row r="3" spans="1:8" x14ac:dyDescent="0.25">
      <c r="A3" s="1"/>
      <c r="B3" s="1"/>
      <c r="C3" s="1"/>
      <c r="D3" s="1"/>
    </row>
    <row r="4" spans="1:8" x14ac:dyDescent="0.25">
      <c r="A4" s="1"/>
      <c r="B4" s="1"/>
      <c r="C4" s="1"/>
      <c r="D4" s="1"/>
    </row>
    <row r="5" spans="1:8" x14ac:dyDescent="0.25">
      <c r="A5" s="1"/>
      <c r="B5" s="22" t="s">
        <v>32</v>
      </c>
      <c r="C5" s="22"/>
      <c r="D5" s="1"/>
    </row>
    <row r="6" spans="1:8" x14ac:dyDescent="0.25">
      <c r="A6" s="1"/>
      <c r="B6" s="1"/>
      <c r="C6" s="1"/>
      <c r="D6" s="1"/>
    </row>
    <row r="7" spans="1:8" ht="15" customHeight="1" x14ac:dyDescent="0.25">
      <c r="A7" s="1"/>
      <c r="B7" s="27" t="s">
        <v>0</v>
      </c>
      <c r="C7" s="28"/>
      <c r="D7" s="1"/>
      <c r="E7" s="37" t="s">
        <v>39</v>
      </c>
      <c r="F7" s="37"/>
      <c r="G7" s="37"/>
      <c r="H7" s="37"/>
    </row>
    <row r="8" spans="1:8" x14ac:dyDescent="0.25">
      <c r="A8" s="1"/>
      <c r="B8" s="2" t="s">
        <v>1</v>
      </c>
      <c r="C8" s="3" t="s">
        <v>2</v>
      </c>
      <c r="D8" s="1"/>
      <c r="E8" s="37"/>
      <c r="F8" s="37"/>
      <c r="G8" s="37"/>
      <c r="H8" s="37"/>
    </row>
    <row r="9" spans="1:8" x14ac:dyDescent="0.25">
      <c r="A9" s="1"/>
      <c r="B9" s="2" t="s">
        <v>3</v>
      </c>
      <c r="C9" s="4">
        <v>45783</v>
      </c>
      <c r="D9" s="1"/>
      <c r="E9" s="37"/>
      <c r="F9" s="37"/>
      <c r="G9" s="37"/>
      <c r="H9" s="37"/>
    </row>
    <row r="10" spans="1:8" x14ac:dyDescent="0.25">
      <c r="A10" s="1"/>
      <c r="B10" s="2" t="s">
        <v>4</v>
      </c>
      <c r="C10" s="4">
        <v>29906</v>
      </c>
      <c r="D10" s="1"/>
      <c r="E10" s="37"/>
      <c r="F10" s="37"/>
      <c r="G10" s="37"/>
      <c r="H10" s="37"/>
    </row>
    <row r="11" spans="1:8" x14ac:dyDescent="0.25">
      <c r="A11" s="1"/>
      <c r="B11" s="2" t="s">
        <v>5</v>
      </c>
      <c r="C11" s="4">
        <v>44560</v>
      </c>
      <c r="D11" s="1"/>
      <c r="E11" s="37"/>
      <c r="F11" s="37"/>
      <c r="G11" s="37"/>
      <c r="H11" s="37"/>
    </row>
    <row r="12" spans="1:8" x14ac:dyDescent="0.25">
      <c r="A12" s="1"/>
      <c r="B12" s="2" t="s">
        <v>6</v>
      </c>
      <c r="C12" s="4">
        <f>C11</f>
        <v>44560</v>
      </c>
      <c r="D12" s="1"/>
      <c r="E12" s="37"/>
      <c r="F12" s="37"/>
      <c r="G12" s="37"/>
      <c r="H12" s="37"/>
    </row>
    <row r="13" spans="1:8" x14ac:dyDescent="0.25">
      <c r="A13" s="1"/>
      <c r="B13" s="2" t="s">
        <v>7</v>
      </c>
      <c r="C13" s="2">
        <v>40</v>
      </c>
      <c r="D13" s="1"/>
      <c r="E13" s="37"/>
      <c r="F13" s="37"/>
      <c r="G13" s="37"/>
      <c r="H13" s="37"/>
    </row>
    <row r="14" spans="1:8" x14ac:dyDescent="0.25">
      <c r="A14" s="1"/>
      <c r="B14" s="5" t="s">
        <v>8</v>
      </c>
      <c r="C14" s="6">
        <v>40.799999999999997</v>
      </c>
      <c r="D14" s="1"/>
      <c r="E14" s="37"/>
      <c r="F14" s="37"/>
      <c r="G14" s="37"/>
      <c r="H14" s="37"/>
    </row>
    <row r="15" spans="1:8" x14ac:dyDescent="0.25">
      <c r="A15" s="1"/>
      <c r="B15" s="2" t="s">
        <v>9</v>
      </c>
      <c r="C15" s="2">
        <f>((DAYS360(C11,C9))*12)/360</f>
        <v>40.200000000000003</v>
      </c>
      <c r="D15" s="1"/>
      <c r="E15" s="37"/>
      <c r="F15" s="37"/>
      <c r="G15" s="37"/>
      <c r="H15" s="37"/>
    </row>
    <row r="16" spans="1:8" x14ac:dyDescent="0.25">
      <c r="A16" s="1"/>
      <c r="B16" s="2" t="s">
        <v>10</v>
      </c>
      <c r="C16" s="7">
        <f>(C14*12)-C15</f>
        <v>449.4</v>
      </c>
      <c r="D16" s="1"/>
    </row>
    <row r="17" spans="1:4" x14ac:dyDescent="0.25">
      <c r="A17" s="1"/>
      <c r="B17" s="2" t="s">
        <v>11</v>
      </c>
      <c r="C17" s="2">
        <v>4.8669999999999998E-3</v>
      </c>
      <c r="D17" s="1"/>
    </row>
    <row r="18" spans="1:4" x14ac:dyDescent="0.25">
      <c r="A18" s="1"/>
      <c r="B18" s="2" t="s">
        <v>12</v>
      </c>
      <c r="C18" s="8">
        <v>1423500</v>
      </c>
      <c r="D18" s="1"/>
    </row>
    <row r="19" spans="1:4" x14ac:dyDescent="0.25">
      <c r="A19" s="1"/>
      <c r="B19" s="2" t="s">
        <v>13</v>
      </c>
      <c r="C19" s="9">
        <v>908526</v>
      </c>
      <c r="D19" s="1"/>
    </row>
    <row r="20" spans="1:4" x14ac:dyDescent="0.25">
      <c r="A20" s="1"/>
      <c r="B20" s="2" t="s">
        <v>14</v>
      </c>
      <c r="C20" s="9">
        <v>1423500</v>
      </c>
      <c r="D20" s="1"/>
    </row>
    <row r="21" spans="1:4" x14ac:dyDescent="0.25">
      <c r="A21" s="1"/>
      <c r="B21" s="2" t="s">
        <v>15</v>
      </c>
      <c r="C21" s="9">
        <f>C20+(C20*25%)</f>
        <v>1779375</v>
      </c>
      <c r="D21" s="1"/>
    </row>
    <row r="22" spans="1:4" ht="15.75" customHeight="1" x14ac:dyDescent="0.25">
      <c r="A22" s="1"/>
      <c r="B22" s="2" t="s">
        <v>16</v>
      </c>
      <c r="C22" s="9">
        <f>C21-(C21*25%)</f>
        <v>1334531.25</v>
      </c>
      <c r="D22" s="1"/>
    </row>
    <row r="23" spans="1:4" ht="15.75" customHeight="1" x14ac:dyDescent="0.25">
      <c r="A23" s="1"/>
      <c r="B23" s="1"/>
      <c r="C23" s="1"/>
      <c r="D23" s="1"/>
    </row>
    <row r="24" spans="1:4" ht="15.75" customHeight="1" x14ac:dyDescent="0.25">
      <c r="B24" s="27" t="s">
        <v>17</v>
      </c>
      <c r="C24" s="28"/>
      <c r="D24" s="10"/>
    </row>
    <row r="25" spans="1:4" ht="15.75" customHeight="1" x14ac:dyDescent="0.25">
      <c r="B25" s="23" t="s">
        <v>18</v>
      </c>
      <c r="C25" s="24"/>
      <c r="D25" s="1"/>
    </row>
    <row r="26" spans="1:4" ht="15.75" customHeight="1" x14ac:dyDescent="0.25">
      <c r="B26" s="25" t="s">
        <v>19</v>
      </c>
      <c r="C26" s="26"/>
      <c r="D26" s="1"/>
    </row>
    <row r="27" spans="1:4" ht="15.75" customHeight="1" x14ac:dyDescent="0.25">
      <c r="B27" s="11" t="s">
        <v>20</v>
      </c>
      <c r="C27" s="12">
        <f>C22</f>
        <v>1334531.25</v>
      </c>
      <c r="D27" s="13"/>
    </row>
    <row r="28" spans="1:4" ht="15.75" customHeight="1" x14ac:dyDescent="0.25">
      <c r="B28" s="11" t="s">
        <v>21</v>
      </c>
      <c r="C28" s="2">
        <f>(((1+C17)^C15)-1)/C17</f>
        <v>44.283608755344126</v>
      </c>
      <c r="D28" s="1"/>
    </row>
    <row r="29" spans="1:4" ht="15.75" customHeight="1" x14ac:dyDescent="0.25">
      <c r="B29" s="14" t="s">
        <v>22</v>
      </c>
      <c r="C29" s="15">
        <f>C27*C28</f>
        <v>59097859.746780343</v>
      </c>
      <c r="D29" s="13"/>
    </row>
    <row r="30" spans="1:4" ht="15.75" customHeight="1" x14ac:dyDescent="0.25">
      <c r="B30" s="16"/>
      <c r="C30" s="29"/>
      <c r="D30" s="30"/>
    </row>
    <row r="31" spans="1:4" ht="15.75" customHeight="1" x14ac:dyDescent="0.25">
      <c r="B31" s="27" t="s">
        <v>23</v>
      </c>
      <c r="C31" s="28"/>
      <c r="D31" s="10"/>
    </row>
    <row r="32" spans="1:4" ht="15.75" customHeight="1" x14ac:dyDescent="0.25">
      <c r="B32" s="23" t="s">
        <v>24</v>
      </c>
      <c r="C32" s="24"/>
      <c r="D32" s="1"/>
    </row>
    <row r="33" spans="2:4" ht="15.75" customHeight="1" x14ac:dyDescent="0.25">
      <c r="B33" s="25" t="s">
        <v>25</v>
      </c>
      <c r="C33" s="26"/>
      <c r="D33" s="1"/>
    </row>
    <row r="34" spans="2:4" ht="15.75" customHeight="1" x14ac:dyDescent="0.25">
      <c r="B34" s="11" t="s">
        <v>20</v>
      </c>
      <c r="C34" s="9">
        <f>C22</f>
        <v>1334531.25</v>
      </c>
      <c r="D34" s="13"/>
    </row>
    <row r="35" spans="2:4" ht="15.75" customHeight="1" x14ac:dyDescent="0.25">
      <c r="B35" s="11" t="s">
        <v>26</v>
      </c>
      <c r="C35" s="2">
        <f>(((1+C17)^C16)-1)</f>
        <v>7.8633463361963596</v>
      </c>
      <c r="D35" s="1"/>
    </row>
    <row r="36" spans="2:4" ht="15.75" customHeight="1" x14ac:dyDescent="0.25">
      <c r="B36" s="11" t="s">
        <v>27</v>
      </c>
      <c r="C36" s="2">
        <f>(C17*((1+C17)^C16))</f>
        <v>4.3137906618267684E-2</v>
      </c>
      <c r="D36" s="1"/>
    </row>
    <row r="37" spans="2:4" ht="15.75" customHeight="1" x14ac:dyDescent="0.25">
      <c r="B37" s="14" t="s">
        <v>22</v>
      </c>
      <c r="C37" s="15">
        <f>C34*(C35/C36)</f>
        <v>243263575.77080908</v>
      </c>
    </row>
    <row r="38" spans="2:4" ht="15.75" customHeight="1" x14ac:dyDescent="0.25">
      <c r="B38" s="1"/>
      <c r="C38" s="1"/>
    </row>
    <row r="39" spans="2:4" ht="15.75" customHeight="1" x14ac:dyDescent="0.25">
      <c r="B39" s="31" t="s">
        <v>37</v>
      </c>
      <c r="C39" s="32"/>
    </row>
    <row r="40" spans="2:4" ht="15.75" customHeight="1" x14ac:dyDescent="0.25">
      <c r="B40" s="21" t="s">
        <v>33</v>
      </c>
      <c r="C40" s="35">
        <f>+C18*100</f>
        <v>142350000</v>
      </c>
    </row>
    <row r="41" spans="2:4" ht="15.75" customHeight="1" x14ac:dyDescent="0.25">
      <c r="B41" s="21" t="s">
        <v>34</v>
      </c>
      <c r="C41" s="35">
        <f>+C18*5</f>
        <v>7117500</v>
      </c>
    </row>
    <row r="42" spans="2:4" ht="15.75" customHeight="1" x14ac:dyDescent="0.25">
      <c r="B42" s="21" t="s">
        <v>35</v>
      </c>
      <c r="C42" s="35">
        <f>+C18*5</f>
        <v>7117500</v>
      </c>
    </row>
    <row r="43" spans="2:4" ht="15.75" customHeight="1" x14ac:dyDescent="0.25">
      <c r="B43" s="33" t="s">
        <v>22</v>
      </c>
      <c r="C43" s="34">
        <f>SUM(C40:C42)</f>
        <v>156585000</v>
      </c>
    </row>
    <row r="44" spans="2:4" ht="15.75" customHeight="1" x14ac:dyDescent="0.25">
      <c r="B44" s="1"/>
      <c r="C44" s="1"/>
    </row>
    <row r="45" spans="2:4" ht="15.75" customHeight="1" x14ac:dyDescent="0.25">
      <c r="B45" s="31" t="s">
        <v>28</v>
      </c>
      <c r="C45" s="32"/>
    </row>
    <row r="46" spans="2:4" ht="15.75" customHeight="1" x14ac:dyDescent="0.25">
      <c r="B46" s="21" t="s">
        <v>33</v>
      </c>
      <c r="C46" s="35">
        <f>+C18*100</f>
        <v>142350000</v>
      </c>
    </row>
    <row r="47" spans="2:4" ht="15.75" customHeight="1" x14ac:dyDescent="0.25">
      <c r="B47" s="21" t="s">
        <v>34</v>
      </c>
      <c r="C47" s="35">
        <f>+C18*15</f>
        <v>21352500</v>
      </c>
    </row>
    <row r="48" spans="2:4" ht="15.75" customHeight="1" x14ac:dyDescent="0.25">
      <c r="B48" s="21" t="s">
        <v>35</v>
      </c>
      <c r="C48" s="35">
        <f>+C18*15</f>
        <v>21352500</v>
      </c>
    </row>
    <row r="49" spans="2:3" ht="15.75" customHeight="1" x14ac:dyDescent="0.25">
      <c r="B49" s="33" t="s">
        <v>22</v>
      </c>
      <c r="C49" s="34">
        <f>SUM(C46:C48)</f>
        <v>185055000</v>
      </c>
    </row>
    <row r="50" spans="2:3" ht="15.75" customHeight="1" x14ac:dyDescent="0.25">
      <c r="B50" s="1"/>
      <c r="C50" s="1"/>
    </row>
    <row r="51" spans="2:3" ht="15.75" customHeight="1" x14ac:dyDescent="0.25">
      <c r="B51" s="17" t="s">
        <v>28</v>
      </c>
      <c r="C51" s="18">
        <f>+C49</f>
        <v>185055000</v>
      </c>
    </row>
    <row r="52" spans="2:3" ht="15.75" customHeight="1" x14ac:dyDescent="0.25">
      <c r="B52" s="17" t="s">
        <v>37</v>
      </c>
      <c r="C52" s="18">
        <f>+C43</f>
        <v>156585000</v>
      </c>
    </row>
    <row r="53" spans="2:3" x14ac:dyDescent="0.25">
      <c r="B53" s="17" t="s">
        <v>29</v>
      </c>
      <c r="C53" s="18">
        <f>+C29</f>
        <v>59097859.746780343</v>
      </c>
    </row>
    <row r="54" spans="2:3" x14ac:dyDescent="0.25">
      <c r="B54" s="17" t="s">
        <v>30</v>
      </c>
      <c r="C54" s="18">
        <f>+C37</f>
        <v>243263575.77080908</v>
      </c>
    </row>
    <row r="55" spans="2:3" x14ac:dyDescent="0.25">
      <c r="B55" s="19" t="s">
        <v>31</v>
      </c>
      <c r="C55" s="20">
        <f>C53+C54+C52+C51</f>
        <v>644001435.51758945</v>
      </c>
    </row>
    <row r="56" spans="2:3" x14ac:dyDescent="0.25">
      <c r="B56" s="36" t="s">
        <v>38</v>
      </c>
      <c r="C56" s="18">
        <v>390000000</v>
      </c>
    </row>
    <row r="57" spans="2:3" x14ac:dyDescent="0.25">
      <c r="B57" s="36" t="s">
        <v>36</v>
      </c>
      <c r="C57" s="18">
        <f>C56*10%</f>
        <v>39000000</v>
      </c>
    </row>
    <row r="58" spans="2:3" x14ac:dyDescent="0.25">
      <c r="B58" s="36" t="s">
        <v>22</v>
      </c>
      <c r="C58" s="18">
        <f>C56-C57</f>
        <v>351000000</v>
      </c>
    </row>
    <row r="59" spans="2:3" x14ac:dyDescent="0.25"/>
    <row r="60" spans="2:3" x14ac:dyDescent="0.25"/>
    <row r="61" spans="2:3" x14ac:dyDescent="0.25"/>
    <row r="62" spans="2:3" x14ac:dyDescent="0.25"/>
    <row r="63" spans="2:3" ht="15.75" customHeight="1" x14ac:dyDescent="0.25"/>
    <row r="64" spans="2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spans="2:3" ht="15.75" customHeight="1" x14ac:dyDescent="0.25"/>
    <row r="98" spans="2:3" ht="15.75" customHeight="1" x14ac:dyDescent="0.25"/>
    <row r="99" spans="2:3" ht="15.75" customHeight="1" x14ac:dyDescent="0.25"/>
    <row r="100" spans="2:3" ht="15.75" customHeight="1" x14ac:dyDescent="0.25"/>
    <row r="101" spans="2:3" ht="15.75" customHeight="1" x14ac:dyDescent="0.25"/>
    <row r="102" spans="2:3" ht="15.75" customHeight="1" x14ac:dyDescent="0.25"/>
    <row r="103" spans="2:3" ht="15.75" customHeight="1" x14ac:dyDescent="0.25"/>
    <row r="104" spans="2:3" ht="15.75" customHeight="1" x14ac:dyDescent="0.25"/>
    <row r="105" spans="2:3" ht="15.75" customHeight="1" x14ac:dyDescent="0.25"/>
    <row r="106" spans="2:3" ht="15.75" customHeight="1" x14ac:dyDescent="0.25"/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</sheetData>
  <mergeCells count="12">
    <mergeCell ref="E7:H15"/>
    <mergeCell ref="B39:C39"/>
    <mergeCell ref="B5:C5"/>
    <mergeCell ref="B32:C32"/>
    <mergeCell ref="B33:C33"/>
    <mergeCell ref="B45:C45"/>
    <mergeCell ref="B7:C7"/>
    <mergeCell ref="B24:C24"/>
    <mergeCell ref="B25:C25"/>
    <mergeCell ref="B26:C26"/>
    <mergeCell ref="C30:D30"/>
    <mergeCell ref="B31:C31"/>
  </mergeCells>
  <phoneticPr fontId="11" type="noConversion"/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OBJETIVA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Valentina Orozco Arce</cp:lastModifiedBy>
  <cp:lastPrinted>2025-02-28T20:05:48Z</cp:lastPrinted>
  <dcterms:created xsi:type="dcterms:W3CDTF">2015-06-05T18:19:34Z</dcterms:created>
  <dcterms:modified xsi:type="dcterms:W3CDTF">2025-05-06T18:31:50Z</dcterms:modified>
</cp:coreProperties>
</file>