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codeName="ThisWorkbook"/>
  <mc:AlternateContent xmlns:mc="http://schemas.openxmlformats.org/markup-compatibility/2006">
    <mc:Choice Requires="x15">
      <x15ac:absPath xmlns:x15ac="http://schemas.microsoft.com/office/spreadsheetml/2010/11/ac" url="/Users/danielazuluaga/Downloads/"/>
    </mc:Choice>
  </mc:AlternateContent>
  <xr:revisionPtr revIDLastSave="0" documentId="13_ncr:1_{4DA7F949-353D-4E46-94CD-EF0EC063A085}" xr6:coauthVersionLast="47" xr6:coauthVersionMax="47" xr10:uidLastSave="{00000000-0000-0000-0000-000000000000}"/>
  <bookViews>
    <workbookView xWindow="0" yWindow="500" windowWidth="28800" windowHeight="15980" firstSheet="1"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7" i="12"/>
  <c r="B7" i="11"/>
  <c r="B6" i="12"/>
  <c r="B5" i="12"/>
  <c r="B4" i="12"/>
  <c r="B3" i="12"/>
  <c r="B3" i="9"/>
  <c r="B2" i="12"/>
  <c r="B2" i="8"/>
  <c r="B6" i="11"/>
  <c r="B5" i="11"/>
  <c r="B4" i="11"/>
  <c r="B4" i="7"/>
  <c r="B5" i="7"/>
  <c r="B3" i="11"/>
  <c r="B2" i="11"/>
  <c r="B20" i="8"/>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40" i="8" l="1"/>
  <c r="B8" i="12"/>
  <c r="B9" i="11"/>
  <c r="B10" i="9"/>
  <c r="B2" i="9"/>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<sst xmlns="http://schemas.openxmlformats.org/spreadsheetml/2006/main" count="318" uniqueCount="219">
  <si>
    <t>SOLICITUD DE ANTECEDENTES -ABOGADO EXTERNO-</t>
  </si>
  <si>
    <t>RADICADO(23 DIGITOS)</t>
  </si>
  <si>
    <t>11001400302120240108200</t>
  </si>
  <si>
    <t>JUZGADO</t>
  </si>
  <si>
    <t>JUEZ VEINTIUNO (21) CIVIL MUNICIPAL DE BOGOTÁ D.C.</t>
  </si>
  <si>
    <t>DEMANDADO</t>
  </si>
  <si>
    <t>ALLIANZ SEGUROS S.A., LAURA CATALINA AMADOR NOSSA (conductora) y NELSON ANDRES AVILA LOPEZ (propietario)</t>
  </si>
  <si>
    <t xml:space="preserve">DEMANDANTE </t>
  </si>
  <si>
    <t>ANA ELIZABETH MADIEDO CALDERON  (VICTIMA DIRECTA)</t>
  </si>
  <si>
    <t>TIPO DE VINCULACION COMPAÑÍA</t>
  </si>
  <si>
    <t>DEMANDA DIRECTA</t>
  </si>
  <si>
    <t xml:space="preserve">TIPO DE PERJUCIO </t>
  </si>
  <si>
    <t xml:space="preserve">RCE LESIONES </t>
  </si>
  <si>
    <t>INTERVINIENTE -NOMBRE DE LESIONADO O MUERTO (S) DEL PROCESO</t>
  </si>
  <si>
    <t>ANA ELIZABETH MADIEDO CALDERON</t>
  </si>
  <si>
    <t xml:space="preserve">NUMERO DE IDENTIFICACION </t>
  </si>
  <si>
    <t xml:space="preserve">DOMICILIO </t>
  </si>
  <si>
    <t>Bogotá D.C.</t>
  </si>
  <si>
    <t xml:space="preserve">TELEFONO </t>
  </si>
  <si>
    <t>315 612 4898</t>
  </si>
  <si>
    <t>CORREO ELECTRONICO</t>
  </si>
  <si>
    <t>eliza5244@hotmail.com</t>
  </si>
  <si>
    <t xml:space="preserve">ESTADO CIVIL </t>
  </si>
  <si>
    <t xml:space="preserve">No se informa. </t>
  </si>
  <si>
    <t xml:space="preserve">FECHA DE NACIMIENTO </t>
  </si>
  <si>
    <t>22 de mayo de 1980</t>
  </si>
  <si>
    <t xml:space="preserve">EDAD AL MOMENTO DEL SINIESTRO </t>
  </si>
  <si>
    <t xml:space="preserve">FECHA DE DEFUNCION </t>
  </si>
  <si>
    <t>N.A.</t>
  </si>
  <si>
    <t xml:space="preserve">SITUCION LABORAL </t>
  </si>
  <si>
    <t>Ocupado - Autonomo</t>
  </si>
  <si>
    <t xml:space="preserve">PROFESION </t>
  </si>
  <si>
    <t xml:space="preserve">INGRESOS NETOS </t>
  </si>
  <si>
    <t>NUMERO DE LESIONADOS Y/O FALLECIDOS  SEGÚN IPAT</t>
  </si>
  <si>
    <t xml:space="preserve">CONDICION </t>
  </si>
  <si>
    <t>Peaton</t>
  </si>
  <si>
    <t>FECHA DE LOS HECHOS</t>
  </si>
  <si>
    <t>10 de junio del 2022</t>
  </si>
  <si>
    <t>FECHA DE SOLICITUD AUDIENCIA PREJUDICIAL</t>
  </si>
  <si>
    <t>8 de marzo del 2024</t>
  </si>
  <si>
    <t>FECHA DE AUDIENCIA PREJUDICIAL</t>
  </si>
  <si>
    <t>15 de abril del 2024</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</si>
  <si>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</si>
  <si>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El día 10 de junio del 2022, la Sra.  Ana Elizabeth Madiedo Calderon transitaba en calidad de peatón por la Carrera 91 con Calle 135, en la localidad de Suba- en Bogotá D.C., cuando según el relato de la demanda, fue impactada por el vehículo de placas EMN-530, asegurado por Allianz, se aduce que el el rodante era conducido por Laura Catalina Amador cuando omito una señal de pare al momento de girar a la izquierda sobre una intersección. 
La señora Madiedo recibió atención medica en la Clínica Sociedad Medica Alcalá, en donde se le diagnosticó,  TRAUMATISMO DE RAIZ NERVIOSA DE LA COLUMNA LUMBAR Y SACRA CONTUSION DE LA CADERA. Producto de la lesión, fue valorada por un médico laboral , quien le dictaminó una pérdida laboral del 14.60%.
En el momento del suceso se levantó Informe Policial de Accidente de Tránsito (IPAT),  en donde se señaló como hipótesis del accidente, únicamente la acción del peatón, por no utilizar los pasos peatonales para hacer el cruce de avenida. </t>
  </si>
  <si>
    <t>ASEGURADO</t>
  </si>
  <si>
    <t>Nelson Andrés Avila lópez</t>
  </si>
  <si>
    <t>NIT ASEGURADO</t>
  </si>
  <si>
    <t>PLACA VEHÍCULO ASEGURADO (SI APLICA)</t>
  </si>
  <si>
    <t>EMN-530</t>
  </si>
  <si>
    <t>NO. PÓLIZA VINCULADA</t>
  </si>
  <si>
    <t>FECHA DE ASIGNACIÓN</t>
  </si>
  <si>
    <t>29 de abril del 2025</t>
  </si>
  <si>
    <t>FECHA DE NOTIFICACIÓN</t>
  </si>
  <si>
    <t>29 de julio de 2025</t>
  </si>
  <si>
    <t>FECHA DE CONTESTACION 
*RECOMENDACIÓN: FECHA MÁXIMA PARA CONTESTAR LA DEMANDA ACORDE A LO ESTIÚLADO EN LA NORMA.</t>
  </si>
  <si>
    <t>1 septiembre del 2025.</t>
  </si>
  <si>
    <t>REMISION DE ANTECEDENTES - ABOGADO INTERNO-</t>
  </si>
  <si>
    <t>SINIESTRO - APLICATIVO</t>
  </si>
  <si>
    <t>SINIESTRO  115204607     APL214894</t>
  </si>
  <si>
    <t>Radicado(23 digitos)</t>
  </si>
  <si>
    <t>Juzgado</t>
  </si>
  <si>
    <t>Demandado</t>
  </si>
  <si>
    <t xml:space="preserve">Demandante </t>
  </si>
  <si>
    <t>Tipo de vinculacion compañía</t>
  </si>
  <si>
    <t>INTERVINIENTE</t>
  </si>
  <si>
    <t>PÓLIZA</t>
  </si>
  <si>
    <t>AMPARO A AFECTAR</t>
  </si>
  <si>
    <t>VALOR ASEGURADO</t>
  </si>
  <si>
    <t>DEDUCIBLE</t>
  </si>
  <si>
    <t>MODALIDAD</t>
  </si>
  <si>
    <t>OCURRENCIA</t>
  </si>
  <si>
    <t xml:space="preserve">VIGENCIA </t>
  </si>
  <si>
    <t>Desde las 00:00 horas del 20/12/2021 hasta las 24:00 horas del 19/12/2022</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</si>
  <si>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</si>
  <si>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</si>
  <si>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</si>
  <si>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</si>
  <si>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</si>
  <si>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</si>
  <si>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</si>
  <si>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</si>
  <si>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</si>
  <si>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</si>
  <si>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</si>
  <si>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</si>
  <si>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</si>
  <si>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</si>
  <si>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</si>
  <si>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</si>
  <si>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</si>
  <si>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</si>
  <si>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</si>
  <si>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</si>
  <si>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</si>
  <si>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</si>
  <si>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</si>
  <si>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</si>
  <si>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</si>
  <si>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</si>
  <si>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</si>
  <si>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</si>
  <si>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</si>
  <si>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</si>
  <si>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</si>
  <si>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</si>
  <si>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</si>
  <si>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</si>
  <si>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</si>
  <si>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</si>
  <si>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</si>
  <si>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</si>
  <si>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</si>
  <si>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</si>
  <si>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</si>
  <si>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</si>
  <si>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 que podría interpretarse como daño a la vida de relación</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</si>
  <si>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</si>
  <si>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</si>
  <si>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</si>
  <si>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</si>
  <si>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</si>
  <si>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</si>
  <si>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</si>
  <si>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</si>
  <si>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</si>
  <si>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</si>
  <si>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</si>
  <si>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</si>
  <si>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</si>
  <si>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</si>
  <si>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</si>
  <si>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</si>
  <si>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</si>
  <si>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</si>
  <si>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	Excepciones en contra del accidente de tránsito:
1.	EXIMENTE DE LA RESPONSABILIDAD DE LOS DEMANDADOS POR CONFIGURARSE UN HECHO EXCLUSIVA DE LA VICTIMA.
2.	INEXISTENCIA DE RESPONSABILIDAD A CARGO DE LOS DEMANDADOS POR LA FALTA DE ACREDITACIÓN DEL NEXO CAUSAL.
3.	REDUCCIÓN DE LA INDEMNIZACIÓN POR LA INJERENCIA DE LA VÍCTIMA EN LA OCURRENCIA DEL HECHO.
4.	IMPROCEDENCIA DEL RECONOCIMIENTO DEL DAÑO EMERGENTE SOLICITADO
5.	IMPROCEDENCIA DEL RECONOCIMIENTO DE LUCRO CESANTE.
6.	TASACIÓN INDEBIDA E INJUSTIFICADA DE LOS PERJUICIOS RECLAMADOS POR LA DEMANDANTE DENOMINADOS “DAÑO MORAL
7.	IMPROCEDENCIA DEL RECONOCIMIENTO DEL PERJUICIO DENOMINADO DAÑO A LA VIDA DE RELACIÓN.
•	Excepciones respecto el contrato de seguro. 
1.	INEXISTENCIA DE OBLIGACIÓN DE INDEMNIZAR A CARGO DE ALLIANZ SEGUROS S.A. POR INCUMPLIMIENTO DE LAS CARGAS DEL ARTÍCULO 1077 DEL CÓDIGO DE COMERCIO.
2.	RIESGOS EXPRESAMENTE EXCLUIDOS EN LA PÓLIZA NO. 023021540/0 EXPEDIDA POR ALLIANZ SEGUROS S.A.
3.	INEXISTENCIA E IMPROCEDENCIA DEL COBRO DE INTERESES MORATORIOS.
4.	PRESCRIPCIÓN DE LAS ACCIONES DERIVADAS DEL CONTRATO DE SEGURO.
5.	CARÁCTER MERAMENTE INDEMNIZATORIO DEL CONTRATO DE SEGUROS.
6.	EN CUALQUIER CASO, DE NINGUNA FORMA SE PODRÁ EXCEDER EL LÍMITE DEL VALOR ASEGURADO
7.	GENÉRICA, INNOMINADA Y OTRAS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</si>
  <si>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</si>
  <si>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</si>
  <si>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</si>
  <si>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</si>
  <si>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</si>
  <si>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</si>
  <si>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</si>
  <si>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</si>
  <si>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</si>
  <si>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</si>
  <si>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</si>
  <si>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</si>
  <si>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</si>
  <si>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</si>
  <si>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</si>
  <si>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</si>
  <si>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</si>
  <si>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</si>
  <si>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</si>
  <si>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</si>
  <si>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</si>
  <si>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</si>
  <si>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</si>
  <si>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</si>
  <si>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</si>
  <si>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</si>
  <si>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</si>
  <si>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</si>
  <si>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</si>
  <si>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</si>
  <si>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</si>
  <si>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</si>
  <si>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</si>
  <si>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</si>
  <si>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</si>
  <si>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</si>
  <si>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</si>
  <si>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</si>
  <si>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</si>
  <si>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</si>
  <si>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</si>
  <si>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</si>
  <si>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</si>
  <si>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</si>
  <si>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</si>
  <si>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CLASE DE REASEGURO</t>
  </si>
  <si>
    <t xml:space="preserve">Situcion Laboral </t>
  </si>
  <si>
    <t>Acompañante motorista</t>
  </si>
  <si>
    <t>LLAMADA EN GARANTIA</t>
  </si>
  <si>
    <t xml:space="preserve">SI </t>
  </si>
  <si>
    <t>CEDIDO</t>
  </si>
  <si>
    <t>FACULTATIVO</t>
  </si>
  <si>
    <t xml:space="preserve">Ocupado-trabajador cuenta ajena </t>
  </si>
  <si>
    <t xml:space="preserve">Ciclista </t>
  </si>
  <si>
    <t>RCE HOMICIDIO</t>
  </si>
  <si>
    <t>CLAIMS MADE</t>
  </si>
  <si>
    <t>ACEPTADO</t>
  </si>
  <si>
    <t>AUTOMATICO</t>
  </si>
  <si>
    <t>Pretensiones elevadas- reclamación Compañía</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</si>
  <si>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</si>
  <si>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</si>
  <si>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</si>
  <si>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</si>
  <si>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</si>
  <si>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</si>
  <si>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</si>
  <si>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</si>
  <si>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</si>
  <si>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</si>
  <si>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</si>
  <si>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</si>
  <si>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</si>
  <si>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</si>
  <si>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</si>
  <si>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</si>
  <si>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RCC HOMICIDIO-LESION</t>
  </si>
  <si>
    <t xml:space="preserve">Vida/RC medica- aviso de siniestro sin tramite </t>
  </si>
  <si>
    <t>PERDIDA PARCIAL DAÑOS</t>
  </si>
  <si>
    <t>PÉRDIDA PARCIAL HURTO</t>
  </si>
  <si>
    <t>PÉRDIDA TOTAL DAÑOS</t>
  </si>
  <si>
    <t>SUSTRACCIÓN TOTAL</t>
  </si>
  <si>
    <t>NO APLICA</t>
  </si>
  <si>
    <t>La calificación de la contingencia en este caso se determina como PROBABLE, toda vez que la Póliza 023021540/0 presta cobertura material y temporal. Aunado a ello, la resposabilidad se encuentra acreditada.
En primer lugar, debe considerarse que la Póliza No. 023021540/0 de Automóviles Individual Livianos Particulares, contratada bajo la modalidad de ocurrencia y cuyo asegurado es el señor Nelson Andrés Ávila López, presta cobertura material y temporal. Frente a la cobrtura teporal debe indicarse que el seguro se encontraba vigente para la fecha del accidente, ocurrido el 10 de junio de 2022, dado que su vigencia se enuentra comprendida desde el 20 de diciembre de 2021 hasta el 19 de diciembre de 2022. En cuanto a la cobertura material, la póliza incluye el amparo de Responsabilidad Civil Extracontractual, sin que se advierta, por el momento, la configuración de alguna de las exclusiones previstas en el condicionado general.
Ahora bien, respecto a la responsabilidad del asegurado, dentro de los documentos allegados con la demanda obra el informe de accidente de tránsito, en el cual se codificó la hipotesis número 411 correspondiente a "no utilizar pasos peatonales" atribuible a la peatona, la señora Ana Elizabeth Madeido", situación que si bien reforzaría la tesis de una culpa exclusiva de la víctima, lo cierto es que la conducción ha sido catalogada como una actividad peligrosa de acuerdo al artículo 2356 del Código Civil, por lo que la carga de la prueba sobre la causal eximiente de responsabilidad recae en la parte demandada. Ahora bien, debe mencionarse que la vía por donde circulaba la conductora del vehículo asegurado tenía una señal vertical de PARE, y justo después de aquella se produjo el arrollamiento de la peatona, por lo que, se podría imputar responsabilidad por no extremar las medidas de precaución antes de girar justo cuando tenía una señal que ordenaba su detención por completo, asimismo, debe tenerse en cuenta que en esta intersección de la Calle 135a con Cra 91 se evidencia la alta circulación de sujetos viales, por lo que también podría avizorarse la omisión de cerciorarse sobre otros sujetos que transitan en la vía, máxime cuando en la zona también existe una señal de advertencia sobre peatones. Presupuesto que podrá ser confirmado con la práctica de los interrogatorios de parte, por lo que dicha hipótesis codificada podría variar. Razón por la cual se califica la contignencia como probable. Sin embargo, es importante resaltar que se podría sostener la existencia de un aporte causal concurrente en la producción del accidente, en virtud de que la peatona omitió cruzar por un paso habilitado para tales efectos.
En consecuencia, lo expuesto se mantiene sin perjuicio del carácter contingente del proceso.</t>
  </si>
  <si>
    <t>Como valor objetivizado se determinara la cifra de $53.513.511, que se discrimina así:
1.⁠ ⁠Daño emergente: Este rubro, hasta este momento no se tasa, debido a que no existe prueba idónea que aporte la demandante, en donde se encuentre la existencia de este gasto; lo único aportado correspondió a una cuenta de cobro por el valor $580.000, en donde ni siquiera la Sra. Ana Elizabeh Madiedo aparece en el mismo documento, por lo que al carecer de existencia de prueba de este perjuicio, el mismo no es posible presumirlo, por tal consideración el despacho carece de sustento probatorio para darlo como cierto. 
2.⁠ ⁠Lucro Cesante: Se tasa en una suma de $ 47.328.478, Para el cálculo de este perjuicio de este perjuicio, se tuvo como como insumos las siguientes cifras para determinar el IBL, que correspondió a $207.831 (i) Se tomo en cuenta el salario mínimo de este año (2025), (ii) no se tuvo el 25% prestacional, debido a que en el mismo escrito de la demanda no se advierte un contrato laboral, en donde se logre comprobar que la demandante goza de beneficios prestacionales (cesantías intereses a la cesantías, vacaciones, primas) ,(iii)se tuvo presente la pérdida de capacidad, determinada por la Jorge Humberto Mejía Alfaro,  que corresponde al 14,60%,(iv), no se tuvo en cuenta la disminución del 25%, porque este solo proceso cuando la víctima fallece, el corresponde a los gastos de manutención propia, cuestión que no corresponde al caso, (v.) se tomó presente la esperanza de vida del Sra. Ana Elizabeth Madiedo, quien a la fecha del accidente tenía 42 años (22 de mayo de 1980), por lo que el resto del periodo indemnizable corresponde a 486,40 meses, descontando los 38 meses que se tuvo presente para el lucro cesante consolidado , finalmente (vi) el periodo de lucro cesante consolidado que se entiende presentado desde la fecha de la ocurrencia del accidente hasta la fecha de presentación del presente informe, que en este caso correspondió a 38 meses.
3.⁠ ⁠Daño moral: Se reconocerá la suma de $ 15.000.000, para la Sra. Ana Elizabeth Madiedo, lo anterior teniendo en cuenta la sentencia SC5885-2016, 06/05/2016, en la cual se adjudica esta suma para una persona con PCL de 20%. En ese sentido, teniendo en cuenta que en el presente caso Sra. Ana Elizabeth Madiedo, aportó un dictamen de PCL el cual determina una perdida laboral del 14,60%, teniendo como enfermedad base, la existencia de una fractura pars articularis L5, sin radiculopatia, arcos de movimiento articular conservados de columna lumbosacrа restricción leve, se podrá reconocerle por daño moral el monto de $15.000.000
4.⁠ ⁠Daño a la vida de relación: Se reconocerá la suma de $ 20.000.000, para la Sra. Ana Elizabeth Madiedo, lo anterior teniendo en cuenta la sentencia SC5885-2016, 06/05/2016, en la cual se adjudica esta suma para una persona con PCL de 20%. Lo anterior, teniendo presente sus afectaciones sufrida en el accidente tránsito, base de las cuales se realizó el dictamen de perdida laboral, la cual fue determinada en 14,60%, conforme al diagnóstico de  fractura pars articularis L5, sin radiculopatia, arcos de movimiento articular conservados de columna lumbosacrа restricción leve. 
5.⁠ ⁠Concurrencia: A la liquidación objetiva de los perjuicios, que se estima en la suma de $82.328.478 se descontará un 35% en atención a la participación e incidencia de la víctima en la causación del accidente de tránsito objeto de la litis, de modo que el valor final reconocido será de  $53.513.511
6.⁠ ⁠Deducible: En la Póliza No.023021540/0 de Automóviles Individual Livianos Particulares, no se pactó deducible para el amparo de 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</si>
</sst>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2" fillId="9"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9" borderId="1" xfId="0"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liza5244@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0" zoomScale="85" zoomScaleNormal="85" workbookViewId="0">
      <selection activeCell="A22" sqref="A22:C22"/>
    </sheetView>
  </sheetViews>
  <sheetFormatPr baseColWidth="10" defaultColWidth="0" defaultRowHeight="15" x14ac:dyDescent="0.2"/>
  <cols>
    <col min="1" max="1" width="69.1640625" style="8" customWidth="1"/>
    <col min="2" max="2" width="55.1640625" style="8" customWidth="1"/>
    <col min="3" max="3" width="108.83203125" style="8" customWidth="1"/>
    <col min="4" max="16384" width="11.5" style="2" hidden="1"/>
  </cols>
  <sheetData>
    <row r="1" spans="1:3" ht="26" x14ac:dyDescent="0.2">
      <c r="A1" s="65" t="s">
        <v>0</v>
      </c>
      <c r="B1" s="65"/>
      <c r="C1" s="65"/>
    </row>
    <row r="2" spans="1:3" ht="16" x14ac:dyDescent="0.2">
      <c r="A2" s="5" t="s">
        <v>1</v>
      </c>
      <c r="B2" s="70" t="s">
        <v>2</v>
      </c>
      <c r="C2" s="71"/>
    </row>
    <row r="3" spans="1:3" ht="16" x14ac:dyDescent="0.2">
      <c r="A3" s="5" t="s">
        <v>3</v>
      </c>
      <c r="B3" s="66" t="s">
        <v>4</v>
      </c>
      <c r="C3" s="67"/>
    </row>
    <row r="4" spans="1:3" ht="16" x14ac:dyDescent="0.2">
      <c r="A4" s="5" t="s">
        <v>5</v>
      </c>
      <c r="B4" s="72" t="s">
        <v>6</v>
      </c>
      <c r="C4" s="67"/>
    </row>
    <row r="5" spans="1:3" ht="31.5" customHeight="1" x14ac:dyDescent="0.2">
      <c r="A5" s="5" t="s">
        <v>7</v>
      </c>
      <c r="B5" s="66" t="s">
        <v>8</v>
      </c>
      <c r="C5" s="67"/>
    </row>
    <row r="6" spans="1:3" ht="16" x14ac:dyDescent="0.2">
      <c r="A6" s="5" t="s">
        <v>9</v>
      </c>
      <c r="B6" s="60" t="s">
        <v>10</v>
      </c>
      <c r="C6" s="60"/>
    </row>
    <row r="7" spans="1:3" ht="16" x14ac:dyDescent="0.2">
      <c r="A7" s="25" t="s">
        <v>11</v>
      </c>
      <c r="B7" s="66" t="s">
        <v>12</v>
      </c>
      <c r="C7" s="67"/>
    </row>
    <row r="8" spans="1:3" ht="23" customHeight="1" x14ac:dyDescent="0.2">
      <c r="A8" s="26" t="s">
        <v>13</v>
      </c>
      <c r="B8" s="60" t="s">
        <v>14</v>
      </c>
      <c r="C8" s="60"/>
    </row>
    <row r="9" spans="1:3" ht="16" x14ac:dyDescent="0.2">
      <c r="A9" s="26" t="s">
        <v>15</v>
      </c>
      <c r="B9" s="60">
        <v>52448940</v>
      </c>
      <c r="C9" s="60"/>
    </row>
    <row r="10" spans="1:3" ht="16" x14ac:dyDescent="0.2">
      <c r="A10" s="26" t="s">
        <v>16</v>
      </c>
      <c r="B10" s="58" t="s">
        <v>17</v>
      </c>
      <c r="C10" s="58"/>
    </row>
    <row r="11" spans="1:3" ht="30" customHeight="1" x14ac:dyDescent="0.2">
      <c r="A11" s="27" t="s">
        <v>18</v>
      </c>
      <c r="B11" s="58" t="s">
        <v>19</v>
      </c>
      <c r="C11" s="58"/>
    </row>
    <row r="12" spans="1:3" ht="30" customHeight="1" x14ac:dyDescent="0.2">
      <c r="A12" s="5" t="s">
        <v>20</v>
      </c>
      <c r="B12" s="59" t="s">
        <v>21</v>
      </c>
      <c r="C12" s="58"/>
    </row>
    <row r="13" spans="1:3" ht="16" x14ac:dyDescent="0.2">
      <c r="A13" s="5" t="s">
        <v>22</v>
      </c>
      <c r="B13" s="60" t="s">
        <v>23</v>
      </c>
      <c r="C13" s="60"/>
    </row>
    <row r="14" spans="1:3" ht="16" x14ac:dyDescent="0.2">
      <c r="A14" s="5" t="s">
        <v>24</v>
      </c>
      <c r="B14" s="61" t="s">
        <v>25</v>
      </c>
      <c r="C14" s="60"/>
    </row>
    <row r="15" spans="1:3" ht="16" x14ac:dyDescent="0.2">
      <c r="A15" s="5" t="s">
        <v>26</v>
      </c>
      <c r="B15" s="60">
        <v>42</v>
      </c>
      <c r="C15" s="60"/>
    </row>
    <row r="16" spans="1:3" ht="16" x14ac:dyDescent="0.2">
      <c r="A16" s="5" t="s">
        <v>27</v>
      </c>
      <c r="B16" s="60" t="s">
        <v>28</v>
      </c>
      <c r="C16" s="60"/>
    </row>
    <row r="17" spans="1:3" ht="15" customHeight="1" x14ac:dyDescent="0.2">
      <c r="A17" s="5" t="s">
        <v>29</v>
      </c>
      <c r="B17" s="58" t="s">
        <v>30</v>
      </c>
      <c r="C17" s="58"/>
    </row>
    <row r="18" spans="1:3" ht="16" x14ac:dyDescent="0.2">
      <c r="A18" s="5" t="s">
        <v>31</v>
      </c>
      <c r="B18" s="58" t="s">
        <v>23</v>
      </c>
      <c r="C18" s="58"/>
    </row>
    <row r="19" spans="1:3" ht="18.75" customHeight="1" x14ac:dyDescent="0.2">
      <c r="A19" s="5" t="s">
        <v>32</v>
      </c>
      <c r="B19" s="68">
        <v>1625000</v>
      </c>
      <c r="C19" s="69"/>
    </row>
    <row r="20" spans="1:3" ht="16" x14ac:dyDescent="0.2">
      <c r="A20" s="5" t="s">
        <v>33</v>
      </c>
      <c r="B20" s="60">
        <v>1</v>
      </c>
      <c r="C20" s="60"/>
    </row>
    <row r="21" spans="1:3" ht="17.25" customHeight="1" x14ac:dyDescent="0.2">
      <c r="A21" s="5" t="s">
        <v>34</v>
      </c>
      <c r="B21" s="58" t="s">
        <v>35</v>
      </c>
      <c r="C21" s="58"/>
    </row>
    <row r="22" spans="1:3" ht="16" x14ac:dyDescent="0.2">
      <c r="A22" s="53" t="s">
        <v>36</v>
      </c>
      <c r="B22" s="57" t="s">
        <v>37</v>
      </c>
      <c r="C22" s="57"/>
    </row>
    <row r="23" spans="1:3" ht="16" x14ac:dyDescent="0.2">
      <c r="A23" s="26" t="s">
        <v>38</v>
      </c>
      <c r="B23" s="56" t="s">
        <v>39</v>
      </c>
      <c r="C23" s="54"/>
    </row>
    <row r="24" spans="1:3" ht="16" x14ac:dyDescent="0.2">
      <c r="A24" s="26" t="s">
        <v>40</v>
      </c>
      <c r="B24" s="56" t="s">
        <v>41</v>
      </c>
      <c r="C24" s="54"/>
    </row>
    <row r="25" spans="1:3" x14ac:dyDescent="0.2">
      <c r="A25" s="73" t="s">
        <v>42</v>
      </c>
      <c r="B25" s="54" t="s">
        <v>43</v>
      </c>
      <c r="C25" s="55"/>
    </row>
    <row r="26" spans="1:3" x14ac:dyDescent="0.2">
      <c r="A26" s="73"/>
      <c r="B26" s="55"/>
      <c r="C26" s="55"/>
    </row>
    <row r="27" spans="1:3" ht="100.5" customHeight="1" x14ac:dyDescent="0.2">
      <c r="A27" s="73"/>
      <c r="B27" s="55"/>
      <c r="C27" s="55"/>
    </row>
    <row r="28" spans="1:3" ht="16" x14ac:dyDescent="0.2">
      <c r="A28" s="26" t="s">
        <v>44</v>
      </c>
      <c r="B28" s="55" t="s">
        <v>45</v>
      </c>
      <c r="C28" s="55"/>
    </row>
    <row r="29" spans="1:3" ht="16" x14ac:dyDescent="0.2">
      <c r="A29" s="26" t="s">
        <v>46</v>
      </c>
      <c r="B29" s="62">
        <v>79914156</v>
      </c>
      <c r="C29" s="55"/>
    </row>
    <row r="30" spans="1:3" ht="16" x14ac:dyDescent="0.2">
      <c r="A30" s="26" t="s">
        <v>47</v>
      </c>
      <c r="B30" s="55" t="s">
        <v>48</v>
      </c>
      <c r="C30" s="55"/>
    </row>
    <row r="31" spans="1:3" ht="16" x14ac:dyDescent="0.2">
      <c r="A31" s="26" t="s">
        <v>49</v>
      </c>
      <c r="B31" s="55">
        <v>23021540</v>
      </c>
      <c r="C31" s="55"/>
    </row>
    <row r="32" spans="1:3" ht="16" x14ac:dyDescent="0.2">
      <c r="A32" s="26" t="s">
        <v>50</v>
      </c>
      <c r="B32" s="63" t="s">
        <v>51</v>
      </c>
      <c r="C32" s="64"/>
    </row>
    <row r="33" spans="1:3" ht="16" x14ac:dyDescent="0.2">
      <c r="A33" s="5" t="s">
        <v>52</v>
      </c>
      <c r="B33" s="61" t="s">
        <v>53</v>
      </c>
      <c r="C33" s="61"/>
    </row>
    <row r="34" spans="1:3" ht="48" x14ac:dyDescent="0.2">
      <c r="A34" s="5" t="s">
        <v>54</v>
      </c>
      <c r="B34" s="61" t="s">
        <v>55</v>
      </c>
      <c r="C34" s="60"/>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991F24EF-BD58-3E46-9CFF-FE8ED8A6230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3" zoomScaleNormal="100" workbookViewId="0">
      <selection activeCell="B24" sqref="B24:C24"/>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74" t="s">
        <v>56</v>
      </c>
      <c r="B1" s="74"/>
      <c r="C1" s="74"/>
    </row>
    <row r="2" spans="1:3" ht="15.75" customHeight="1" x14ac:dyDescent="0.2">
      <c r="A2" s="20" t="s">
        <v>57</v>
      </c>
      <c r="B2" s="75" t="s">
        <v>58</v>
      </c>
      <c r="C2" s="76"/>
    </row>
    <row r="3" spans="1:3" s="2" customFormat="1" ht="16" x14ac:dyDescent="0.2">
      <c r="A3" s="5" t="s">
        <v>59</v>
      </c>
      <c r="B3" s="60" t="str">
        <f>'AUTOS  NOTA 322'!B2:C2</f>
        <v>11001400302120240108200</v>
      </c>
      <c r="C3" s="60"/>
    </row>
    <row r="4" spans="1:3" s="2" customFormat="1" ht="16" x14ac:dyDescent="0.2">
      <c r="A4" s="5" t="s">
        <v>60</v>
      </c>
      <c r="B4" s="60" t="str">
        <f>'AUTOS  NOTA 322'!B3:C3</f>
        <v>JUEZ VEINTIUNO (21) CIVIL MUNICIPAL DE BOGOTÁ D.C.</v>
      </c>
      <c r="C4" s="60"/>
    </row>
    <row r="5" spans="1:3" s="2" customFormat="1" ht="16" x14ac:dyDescent="0.2">
      <c r="A5" s="5" t="s">
        <v>61</v>
      </c>
      <c r="B5" s="60" t="str">
        <f>'AUTOS  NOTA 322'!B4:C4</f>
        <v>ALLIANZ SEGUROS S.A., LAURA CATALINA AMADOR NOSSA (conductora) y NELSON ANDRES AVILA LOPEZ (propietario)</v>
      </c>
      <c r="C5" s="60"/>
    </row>
    <row r="6" spans="1:3" s="2" customFormat="1" ht="16" x14ac:dyDescent="0.2">
      <c r="A6" s="5" t="s">
        <v>62</v>
      </c>
      <c r="B6" s="60" t="str">
        <f>'AUTOS  NOTA 322'!B5:C5</f>
        <v>ANA ELIZABETH MADIEDO CALDERON  (VICTIMA DIRECTA)</v>
      </c>
      <c r="C6" s="60"/>
    </row>
    <row r="7" spans="1:3" s="2" customFormat="1" ht="16" x14ac:dyDescent="0.2">
      <c r="A7" s="5" t="s">
        <v>63</v>
      </c>
      <c r="B7" s="60" t="str">
        <f>'AUTOS  NOTA 322'!B6:C6</f>
        <v>DEMANDA DIRECTA</v>
      </c>
      <c r="C7" s="60"/>
    </row>
    <row r="8" spans="1:3" s="2" customFormat="1" ht="16" x14ac:dyDescent="0.2">
      <c r="A8" s="29" t="s">
        <v>64</v>
      </c>
      <c r="B8" s="60" t="str">
        <f>'AUTOS  NOTA 322'!B7:C8</f>
        <v>ANA ELIZABETH MADIEDO CALDERON</v>
      </c>
      <c r="C8" s="60"/>
    </row>
    <row r="9" spans="1:3" ht="16" x14ac:dyDescent="0.2">
      <c r="A9" s="20" t="s">
        <v>65</v>
      </c>
      <c r="B9" s="60">
        <v>23021540</v>
      </c>
      <c r="C9" s="60"/>
    </row>
    <row r="10" spans="1:3" ht="16" x14ac:dyDescent="0.2">
      <c r="A10" s="20" t="s">
        <v>66</v>
      </c>
      <c r="B10" s="66" t="s">
        <v>12</v>
      </c>
      <c r="C10" s="67"/>
    </row>
    <row r="11" spans="1:3" ht="16" x14ac:dyDescent="0.2">
      <c r="A11" s="20" t="s">
        <v>67</v>
      </c>
      <c r="B11" s="89">
        <v>4000000000</v>
      </c>
      <c r="C11" s="90"/>
    </row>
    <row r="12" spans="1:3" ht="16" x14ac:dyDescent="0.2">
      <c r="A12" s="20" t="s">
        <v>68</v>
      </c>
      <c r="B12" s="89">
        <v>0</v>
      </c>
      <c r="C12" s="90"/>
    </row>
    <row r="13" spans="1:3" ht="16" x14ac:dyDescent="0.2">
      <c r="A13" s="20" t="s">
        <v>69</v>
      </c>
      <c r="B13" s="66" t="s">
        <v>70</v>
      </c>
      <c r="C13" s="67"/>
    </row>
    <row r="14" spans="1:3" ht="16" x14ac:dyDescent="0.2">
      <c r="A14" s="20" t="s">
        <v>71</v>
      </c>
      <c r="B14" s="58" t="s">
        <v>72</v>
      </c>
      <c r="C14" s="60"/>
    </row>
    <row r="15" spans="1:3" ht="16" x14ac:dyDescent="0.2">
      <c r="A15" s="20" t="s">
        <v>73</v>
      </c>
      <c r="B15" s="60" t="s">
        <v>74</v>
      </c>
      <c r="C15" s="60"/>
    </row>
    <row r="16" spans="1:3" ht="16" x14ac:dyDescent="0.2">
      <c r="A16" s="20" t="s">
        <v>75</v>
      </c>
      <c r="B16" s="60" t="s">
        <v>74</v>
      </c>
      <c r="C16" s="60"/>
    </row>
    <row r="17" spans="1:3" x14ac:dyDescent="0.2">
      <c r="A17" s="91" t="s">
        <v>76</v>
      </c>
      <c r="B17" s="60" t="s">
        <v>77</v>
      </c>
      <c r="C17" s="60"/>
    </row>
    <row r="18" spans="1:3" x14ac:dyDescent="0.2">
      <c r="A18" s="92"/>
      <c r="B18" s="10" t="s">
        <v>78</v>
      </c>
      <c r="C18" s="10" t="s">
        <v>79</v>
      </c>
    </row>
    <row r="19" spans="1:3" ht="16" x14ac:dyDescent="0.2">
      <c r="A19" s="92"/>
      <c r="B19" s="6" t="s">
        <v>80</v>
      </c>
      <c r="C19" s="6"/>
    </row>
    <row r="20" spans="1:3" x14ac:dyDescent="0.2">
      <c r="A20" s="92"/>
      <c r="B20" s="6"/>
      <c r="C20" s="6"/>
    </row>
    <row r="21" spans="1:3" x14ac:dyDescent="0.2">
      <c r="A21" s="93"/>
      <c r="B21" s="6"/>
      <c r="C21" s="6"/>
    </row>
    <row r="22" spans="1:3" ht="16" x14ac:dyDescent="0.2">
      <c r="A22" s="20" t="s">
        <v>81</v>
      </c>
      <c r="B22" s="60"/>
      <c r="C22" s="60"/>
    </row>
    <row r="23" spans="1:3" ht="16" x14ac:dyDescent="0.2">
      <c r="A23" s="20" t="s">
        <v>82</v>
      </c>
      <c r="B23" s="94"/>
      <c r="C23" s="95"/>
    </row>
    <row r="24" spans="1:3" ht="16" x14ac:dyDescent="0.2">
      <c r="A24" s="20" t="s">
        <v>83</v>
      </c>
      <c r="B24" s="60" t="s">
        <v>84</v>
      </c>
      <c r="C24" s="60"/>
    </row>
    <row r="25" spans="1:3" ht="16" x14ac:dyDescent="0.2">
      <c r="A25" s="20" t="s">
        <v>85</v>
      </c>
      <c r="B25" s="60"/>
      <c r="C25" s="60"/>
    </row>
    <row r="26" spans="1:3" ht="16" x14ac:dyDescent="0.2">
      <c r="A26" s="20" t="s">
        <v>86</v>
      </c>
      <c r="B26" s="60"/>
      <c r="C26" s="60"/>
    </row>
    <row r="27" spans="1:3" ht="16" x14ac:dyDescent="0.2">
      <c r="A27" s="19" t="s">
        <v>87</v>
      </c>
      <c r="B27" s="60"/>
      <c r="C27" s="60"/>
    </row>
    <row r="28" spans="1:3" x14ac:dyDescent="0.2">
      <c r="A28" s="77" t="s">
        <v>88</v>
      </c>
      <c r="B28" s="77"/>
      <c r="C28" s="77"/>
    </row>
    <row r="29" spans="1:3" x14ac:dyDescent="0.2">
      <c r="A29" s="87" t="s">
        <v>89</v>
      </c>
      <c r="B29" s="88"/>
      <c r="C29" s="11"/>
    </row>
    <row r="30" spans="1:3" x14ac:dyDescent="0.2">
      <c r="A30" s="87" t="s">
        <v>90</v>
      </c>
      <c r="B30" s="88"/>
      <c r="C30" s="11"/>
    </row>
    <row r="31" spans="1:3" x14ac:dyDescent="0.2">
      <c r="A31" s="87" t="s">
        <v>91</v>
      </c>
      <c r="B31" s="88"/>
      <c r="C31" s="12"/>
    </row>
    <row r="32" spans="1:3" x14ac:dyDescent="0.2">
      <c r="A32" s="87" t="s">
        <v>92</v>
      </c>
      <c r="B32" s="88"/>
      <c r="C32" s="11"/>
    </row>
    <row r="33" spans="1:3" x14ac:dyDescent="0.2">
      <c r="A33" s="87" t="s">
        <v>93</v>
      </c>
      <c r="B33" s="88"/>
      <c r="C33" s="11"/>
    </row>
    <row r="34" spans="1:3" x14ac:dyDescent="0.2">
      <c r="A34" s="87" t="s">
        <v>94</v>
      </c>
      <c r="B34" s="88"/>
      <c r="C34" s="13"/>
    </row>
    <row r="35" spans="1:3" x14ac:dyDescent="0.2">
      <c r="A35" s="78" t="s">
        <v>95</v>
      </c>
      <c r="B35" s="79"/>
      <c r="C35" s="14"/>
    </row>
    <row r="36" spans="1:3" x14ac:dyDescent="0.2">
      <c r="A36" s="78" t="s">
        <v>96</v>
      </c>
      <c r="B36" s="79"/>
      <c r="C36" s="15"/>
    </row>
    <row r="37" spans="1:3" x14ac:dyDescent="0.2">
      <c r="A37" s="80" t="s">
        <v>97</v>
      </c>
      <c r="B37" s="81"/>
      <c r="C37" s="15"/>
    </row>
    <row r="38" spans="1:3" x14ac:dyDescent="0.2">
      <c r="A38" s="82"/>
      <c r="B38" s="83"/>
      <c r="C38" s="15"/>
    </row>
    <row r="39" spans="1:3" x14ac:dyDescent="0.2">
      <c r="A39" s="84"/>
      <c r="B39" s="85"/>
      <c r="C39" s="15"/>
    </row>
    <row r="40" spans="1:3" x14ac:dyDescent="0.2">
      <c r="A40" s="86" t="s">
        <v>98</v>
      </c>
      <c r="B40" s="86"/>
      <c r="C40" s="86"/>
    </row>
    <row r="41" spans="1:3" ht="16" x14ac:dyDescent="0.2">
      <c r="A41" s="17" t="s">
        <v>99</v>
      </c>
      <c r="B41" s="18"/>
      <c r="C41" s="15"/>
    </row>
    <row r="42" spans="1:3" x14ac:dyDescent="0.2">
      <c r="A42" s="78" t="s">
        <v>100</v>
      </c>
      <c r="B42" s="79"/>
      <c r="C42" s="15"/>
    </row>
    <row r="43" spans="1:3" x14ac:dyDescent="0.2">
      <c r="A43" s="78" t="s">
        <v>101</v>
      </c>
      <c r="B43" s="79"/>
      <c r="C43" s="15"/>
    </row>
    <row r="44" spans="1:3" ht="16" x14ac:dyDescent="0.2">
      <c r="A44" s="17" t="s">
        <v>102</v>
      </c>
      <c r="B44" s="18"/>
      <c r="C44" s="15"/>
    </row>
    <row r="45" spans="1:3" ht="16" x14ac:dyDescent="0.2">
      <c r="A45" s="17" t="s">
        <v>103</v>
      </c>
      <c r="B45" s="18"/>
      <c r="C45" s="15"/>
    </row>
    <row r="46" spans="1:3" x14ac:dyDescent="0.2">
      <c r="A46" s="78" t="s">
        <v>104</v>
      </c>
      <c r="B46" s="79"/>
      <c r="C46" s="15"/>
    </row>
    <row r="47" spans="1:3" ht="16" x14ac:dyDescent="0.2">
      <c r="A47" s="17" t="s">
        <v>105</v>
      </c>
      <c r="B47" s="16"/>
      <c r="C47" s="15"/>
    </row>
    <row r="48" spans="1:3" x14ac:dyDescent="0.2">
      <c r="A48" s="78" t="s">
        <v>106</v>
      </c>
      <c r="B48" s="79"/>
      <c r="C48" s="15"/>
    </row>
    <row r="49" spans="1:3" x14ac:dyDescent="0.2">
      <c r="A49" s="78" t="s">
        <v>107</v>
      </c>
      <c r="B49" s="79"/>
      <c r="C49" s="15"/>
    </row>
    <row r="50" spans="1:3" x14ac:dyDescent="0.2">
      <c r="A50" s="78" t="s">
        <v>97</v>
      </c>
      <c r="B50" s="7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D12F1BDA-0E7A-40B5-AB60-FD70BE7BD4C3}">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A13" zoomScaleNormal="100" workbookViewId="0">
      <selection activeCell="B41" sqref="B41:C41"/>
    </sheetView>
  </sheetViews>
  <sheetFormatPr baseColWidth="10" defaultColWidth="0" defaultRowHeight="15" x14ac:dyDescent="0.2"/>
  <cols>
    <col min="1" max="1" width="70" style="41" customWidth="1"/>
    <col min="2" max="2" width="35.5" style="41" customWidth="1"/>
    <col min="3" max="3" width="164" style="41" customWidth="1"/>
    <col min="4" max="8" width="11.5" style="41" hidden="1" customWidth="1"/>
    <col min="9" max="9" width="12" style="41" hidden="1" customWidth="1"/>
    <col min="10" max="16384" width="11.5" style="41" hidden="1"/>
  </cols>
  <sheetData>
    <row r="1" spans="1:9" ht="26" x14ac:dyDescent="0.2">
      <c r="A1" s="100" t="s">
        <v>108</v>
      </c>
      <c r="B1" s="100"/>
      <c r="C1" s="100"/>
    </row>
    <row r="2" spans="1:9" ht="15" customHeight="1" x14ac:dyDescent="0.2">
      <c r="A2" s="33" t="s">
        <v>57</v>
      </c>
      <c r="B2" s="101" t="str">
        <f>'AUTOS NOTA 321'!B2:C2</f>
        <v>SINIESTRO  115204607     APL214894</v>
      </c>
      <c r="C2" s="102"/>
    </row>
    <row r="3" spans="1:9" ht="16" x14ac:dyDescent="0.2">
      <c r="A3" s="34" t="s">
        <v>59</v>
      </c>
      <c r="B3" s="105" t="str">
        <f>'AUTOS  NOTA 322'!B2:C2</f>
        <v>11001400302120240108200</v>
      </c>
      <c r="C3" s="105"/>
    </row>
    <row r="4" spans="1:9" ht="16" x14ac:dyDescent="0.2">
      <c r="A4" s="34" t="s">
        <v>60</v>
      </c>
      <c r="B4" s="105" t="str">
        <f>'AUTOS  NOTA 322'!B3:C3</f>
        <v>JUEZ VEINTIUNO (21) CIVIL MUNICIPAL DE BOGOTÁ D.C.</v>
      </c>
      <c r="C4" s="105"/>
    </row>
    <row r="5" spans="1:9" ht="16" x14ac:dyDescent="0.2">
      <c r="A5" s="34" t="s">
        <v>61</v>
      </c>
      <c r="B5" s="105" t="str">
        <f>'AUTOS  NOTA 322'!B4:C4</f>
        <v>ALLIANZ SEGUROS S.A., LAURA CATALINA AMADOR NOSSA (conductora) y NELSON ANDRES AVILA LOPEZ (propietario)</v>
      </c>
      <c r="C5" s="105"/>
    </row>
    <row r="6" spans="1:9" ht="15" customHeight="1" x14ac:dyDescent="0.2">
      <c r="A6" s="34" t="s">
        <v>62</v>
      </c>
      <c r="B6" s="105" t="str">
        <f>'AUTOS  NOTA 322'!B5:C5</f>
        <v>ANA ELIZABETH MADIEDO CALDERON  (VICTIMA DIRECTA)</v>
      </c>
      <c r="C6" s="105"/>
    </row>
    <row r="7" spans="1:9" ht="16" x14ac:dyDescent="0.2">
      <c r="A7" s="34" t="s">
        <v>63</v>
      </c>
      <c r="B7" s="105" t="str">
        <f>'AUTOS  NOTA 322'!B6:C6</f>
        <v>DEMANDA DIRECTA</v>
      </c>
      <c r="C7" s="105"/>
    </row>
    <row r="8" spans="1:9" ht="16" x14ac:dyDescent="0.2">
      <c r="A8" s="36" t="s">
        <v>64</v>
      </c>
      <c r="B8" s="105" t="str">
        <f>'AUTOS  NOTA 322'!B7:C8</f>
        <v>ANA ELIZABETH MADIEDO CALDERON</v>
      </c>
      <c r="C8" s="105"/>
    </row>
    <row r="9" spans="1:9" ht="16" x14ac:dyDescent="0.2">
      <c r="A9" s="34" t="s">
        <v>109</v>
      </c>
      <c r="B9" s="98">
        <f>SUM(C11,C12,C14,C15,C17)</f>
        <v>94835240</v>
      </c>
      <c r="C9" s="99"/>
    </row>
    <row r="10" spans="1:9" x14ac:dyDescent="0.2">
      <c r="A10" s="106" t="s">
        <v>110</v>
      </c>
      <c r="B10" s="103" t="s">
        <v>111</v>
      </c>
      <c r="C10" s="104"/>
    </row>
    <row r="11" spans="1:9" ht="16" x14ac:dyDescent="0.2">
      <c r="A11" s="106"/>
      <c r="B11" s="35" t="s">
        <v>112</v>
      </c>
      <c r="C11" s="30">
        <v>51550240</v>
      </c>
    </row>
    <row r="12" spans="1:9" ht="16" x14ac:dyDescent="0.2">
      <c r="A12" s="106"/>
      <c r="B12" s="35" t="s">
        <v>113</v>
      </c>
      <c r="C12" s="30">
        <v>580000</v>
      </c>
    </row>
    <row r="13" spans="1:9" x14ac:dyDescent="0.2">
      <c r="A13" s="106"/>
      <c r="B13" s="103"/>
      <c r="C13" s="104"/>
    </row>
    <row r="14" spans="1:9" ht="16" x14ac:dyDescent="0.2">
      <c r="A14" s="106"/>
      <c r="B14" s="35" t="s">
        <v>114</v>
      </c>
      <c r="C14" s="38">
        <v>28470000</v>
      </c>
    </row>
    <row r="15" spans="1:9" ht="32" x14ac:dyDescent="0.2">
      <c r="A15" s="106"/>
      <c r="B15" s="35" t="s">
        <v>115</v>
      </c>
      <c r="C15" s="38">
        <v>14235000</v>
      </c>
      <c r="E15" s="41" t="s">
        <v>116</v>
      </c>
      <c r="F15" s="42">
        <v>0.7</v>
      </c>
    </row>
    <row r="16" spans="1:9" x14ac:dyDescent="0.2">
      <c r="A16" s="106"/>
      <c r="B16" s="103" t="s">
        <v>117</v>
      </c>
      <c r="C16" s="104"/>
      <c r="E16" s="41" t="s">
        <v>118</v>
      </c>
      <c r="F16" s="43">
        <v>0.3</v>
      </c>
      <c r="I16" s="44"/>
    </row>
    <row r="17" spans="1:9" x14ac:dyDescent="0.2">
      <c r="A17" s="106"/>
      <c r="B17" s="35"/>
      <c r="C17" s="39"/>
      <c r="F17" s="45"/>
      <c r="I17" s="44"/>
    </row>
    <row r="18" spans="1:9" ht="23.25" customHeight="1" x14ac:dyDescent="0.2">
      <c r="A18" s="37" t="s">
        <v>119</v>
      </c>
      <c r="B18" s="101" t="s">
        <v>116</v>
      </c>
      <c r="C18" s="102"/>
    </row>
    <row r="19" spans="1:9" ht="32" x14ac:dyDescent="0.2">
      <c r="A19" s="34" t="s">
        <v>120</v>
      </c>
      <c r="B19" s="114" t="s">
        <v>217</v>
      </c>
      <c r="C19" s="115"/>
    </row>
    <row r="20" spans="1:9" ht="15" customHeight="1" x14ac:dyDescent="0.2">
      <c r="A20" s="46" t="s">
        <v>121</v>
      </c>
      <c r="B20" s="111">
        <f>((C22+C23+C25+C26+C30+C28+C32+C34+C29+C33)-C37-C38)*C36*C39</f>
        <v>53513510.700000003</v>
      </c>
      <c r="C20" s="111"/>
    </row>
    <row r="21" spans="1:9" ht="16" x14ac:dyDescent="0.2">
      <c r="A21" s="37" t="s">
        <v>122</v>
      </c>
      <c r="B21" s="116" t="s">
        <v>111</v>
      </c>
      <c r="C21" s="117"/>
    </row>
    <row r="22" spans="1:9" ht="16" x14ac:dyDescent="0.2">
      <c r="A22" s="109"/>
      <c r="B22" s="35" t="s">
        <v>112</v>
      </c>
      <c r="C22" s="30">
        <v>47328478</v>
      </c>
    </row>
    <row r="23" spans="1:9" ht="16" x14ac:dyDescent="0.2">
      <c r="A23" s="110"/>
      <c r="B23" s="35" t="s">
        <v>113</v>
      </c>
      <c r="C23" s="30">
        <v>0</v>
      </c>
    </row>
    <row r="24" spans="1:9" x14ac:dyDescent="0.2">
      <c r="A24" s="110"/>
      <c r="B24" s="103" t="s">
        <v>123</v>
      </c>
      <c r="C24" s="104"/>
    </row>
    <row r="25" spans="1:9" ht="16" x14ac:dyDescent="0.2">
      <c r="A25" s="110"/>
      <c r="B25" s="35" t="s">
        <v>114</v>
      </c>
      <c r="C25" s="30">
        <v>15000000</v>
      </c>
    </row>
    <row r="26" spans="1:9" ht="29" customHeight="1" x14ac:dyDescent="0.2">
      <c r="A26" s="110"/>
      <c r="B26" s="35" t="s">
        <v>115</v>
      </c>
      <c r="C26" s="30">
        <v>20000000</v>
      </c>
    </row>
    <row r="27" spans="1:9" x14ac:dyDescent="0.2">
      <c r="A27" s="110"/>
      <c r="B27" s="103" t="s">
        <v>124</v>
      </c>
      <c r="C27" s="104"/>
    </row>
    <row r="28" spans="1:9" ht="16" x14ac:dyDescent="0.2">
      <c r="A28" s="110"/>
      <c r="B28" s="35" t="s">
        <v>125</v>
      </c>
      <c r="C28" s="30">
        <v>0</v>
      </c>
    </row>
    <row r="29" spans="1:9" ht="16" x14ac:dyDescent="0.2">
      <c r="A29" s="110"/>
      <c r="B29" s="35" t="s">
        <v>112</v>
      </c>
      <c r="C29" s="30"/>
    </row>
    <row r="30" spans="1:9" ht="16" x14ac:dyDescent="0.2">
      <c r="A30" s="110"/>
      <c r="B30" s="35" t="s">
        <v>113</v>
      </c>
      <c r="C30" s="30">
        <v>0</v>
      </c>
    </row>
    <row r="31" spans="1:9" x14ac:dyDescent="0.2">
      <c r="A31" s="110"/>
      <c r="B31" s="103" t="s">
        <v>126</v>
      </c>
      <c r="C31" s="104"/>
    </row>
    <row r="32" spans="1:9" x14ac:dyDescent="0.2">
      <c r="A32" s="110"/>
      <c r="B32" s="35"/>
      <c r="C32" s="30"/>
    </row>
    <row r="33" spans="1:3" ht="16" x14ac:dyDescent="0.2">
      <c r="A33" s="110"/>
      <c r="B33" s="35" t="s">
        <v>112</v>
      </c>
      <c r="C33" s="30">
        <v>0</v>
      </c>
    </row>
    <row r="34" spans="1:3" ht="16" x14ac:dyDescent="0.2">
      <c r="A34" s="110"/>
      <c r="B34" s="35" t="s">
        <v>113</v>
      </c>
      <c r="C34" s="30">
        <v>0</v>
      </c>
    </row>
    <row r="35" spans="1:3" x14ac:dyDescent="0.2">
      <c r="A35" s="110"/>
      <c r="B35" s="103" t="s">
        <v>127</v>
      </c>
      <c r="C35" s="104"/>
    </row>
    <row r="36" spans="1:3" ht="16" x14ac:dyDescent="0.2">
      <c r="A36" s="110"/>
      <c r="B36" s="35" t="s">
        <v>128</v>
      </c>
      <c r="C36" s="31">
        <v>1</v>
      </c>
    </row>
    <row r="37" spans="1:3" ht="16" x14ac:dyDescent="0.2">
      <c r="A37" s="110"/>
      <c r="B37" s="35" t="s">
        <v>68</v>
      </c>
      <c r="C37" s="32">
        <v>0</v>
      </c>
    </row>
    <row r="38" spans="1:3" ht="16" x14ac:dyDescent="0.2">
      <c r="A38" s="110"/>
      <c r="B38" s="35" t="s">
        <v>129</v>
      </c>
      <c r="C38" s="32"/>
    </row>
    <row r="39" spans="1:3" ht="16" x14ac:dyDescent="0.2">
      <c r="A39" s="110"/>
      <c r="B39" s="35" t="s">
        <v>130</v>
      </c>
      <c r="C39" s="31">
        <v>0.65</v>
      </c>
    </row>
    <row r="40" spans="1:3" ht="16" x14ac:dyDescent="0.2">
      <c r="A40" s="47" t="s">
        <v>131</v>
      </c>
      <c r="B40" s="111">
        <f>IFERROR(B20*(VLOOKUP(B18,E15:F17,2,0)),16666)</f>
        <v>37459457.490000002</v>
      </c>
      <c r="C40" s="111"/>
    </row>
    <row r="41" spans="1:3" ht="93" customHeight="1" x14ac:dyDescent="0.2">
      <c r="A41" s="34" t="s">
        <v>132</v>
      </c>
      <c r="B41" s="112" t="s">
        <v>218</v>
      </c>
      <c r="C41" s="113"/>
    </row>
    <row r="42" spans="1:3" ht="211.5" customHeight="1" x14ac:dyDescent="0.2">
      <c r="A42" s="34" t="s">
        <v>133</v>
      </c>
      <c r="B42" s="107" t="s">
        <v>134</v>
      </c>
      <c r="C42" s="108"/>
    </row>
    <row r="45" spans="1:3" ht="26" x14ac:dyDescent="0.2">
      <c r="A45" s="96" t="s">
        <v>135</v>
      </c>
      <c r="B45" s="96"/>
      <c r="C45" s="96"/>
    </row>
    <row r="46" spans="1:3" x14ac:dyDescent="0.2">
      <c r="A46" s="97" t="s">
        <v>136</v>
      </c>
      <c r="B46" s="97"/>
      <c r="C46" s="97"/>
    </row>
    <row r="47" spans="1:3" x14ac:dyDescent="0.2">
      <c r="A47" s="48" t="s">
        <v>137</v>
      </c>
      <c r="B47" s="48" t="s">
        <v>138</v>
      </c>
      <c r="C47" s="49" t="s">
        <v>139</v>
      </c>
    </row>
    <row r="48" spans="1:3" x14ac:dyDescent="0.2">
      <c r="A48" s="50" t="s">
        <v>140</v>
      </c>
      <c r="B48" s="51" t="s">
        <v>141</v>
      </c>
      <c r="C48" s="50" t="s">
        <v>142</v>
      </c>
    </row>
    <row r="49" spans="1:3" ht="42" x14ac:dyDescent="0.2">
      <c r="A49" s="50" t="s">
        <v>143</v>
      </c>
      <c r="B49" s="51" t="s">
        <v>141</v>
      </c>
      <c r="C49" s="50" t="s">
        <v>144</v>
      </c>
    </row>
    <row r="50" spans="1:3" ht="28" x14ac:dyDescent="0.2">
      <c r="A50" s="50" t="s">
        <v>145</v>
      </c>
      <c r="B50" s="51" t="s">
        <v>141</v>
      </c>
      <c r="C50" s="50" t="s">
        <v>146</v>
      </c>
    </row>
    <row r="51" spans="1:3" x14ac:dyDescent="0.2">
      <c r="A51" s="50" t="s">
        <v>147</v>
      </c>
      <c r="B51" s="51" t="s">
        <v>141</v>
      </c>
      <c r="C51" s="50" t="s">
        <v>148</v>
      </c>
    </row>
    <row r="52" spans="1:3" x14ac:dyDescent="0.2">
      <c r="A52" s="50" t="s">
        <v>149</v>
      </c>
      <c r="B52" s="51" t="s">
        <v>141</v>
      </c>
      <c r="C52" s="52"/>
    </row>
    <row r="53" spans="1:3" x14ac:dyDescent="0.2">
      <c r="A53" s="50" t="s">
        <v>150</v>
      </c>
      <c r="B53" s="51"/>
      <c r="C53" s="50" t="s">
        <v>151</v>
      </c>
    </row>
    <row r="54" spans="1:3" ht="28" x14ac:dyDescent="0.2">
      <c r="A54" s="50" t="s">
        <v>152</v>
      </c>
      <c r="B54" s="51" t="s">
        <v>141</v>
      </c>
      <c r="C54" s="50" t="s">
        <v>153</v>
      </c>
    </row>
    <row r="55" spans="1:3" x14ac:dyDescent="0.2">
      <c r="A55" s="50" t="s">
        <v>154</v>
      </c>
      <c r="B55" s="51" t="s">
        <v>141</v>
      </c>
      <c r="C55" s="52" t="s">
        <v>155</v>
      </c>
    </row>
    <row r="56" spans="1:3" ht="28" x14ac:dyDescent="0.2">
      <c r="A56" s="50" t="s">
        <v>156</v>
      </c>
      <c r="B56" s="51" t="s">
        <v>141</v>
      </c>
      <c r="C56" s="52" t="s">
        <v>157</v>
      </c>
    </row>
    <row r="57" spans="1:3" ht="28" x14ac:dyDescent="0.2">
      <c r="A57" s="50" t="s">
        <v>158</v>
      </c>
      <c r="B57" s="51" t="s">
        <v>141</v>
      </c>
      <c r="C57" s="52" t="s">
        <v>159</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1" sqref="B11:C11"/>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74" t="s">
        <v>160</v>
      </c>
      <c r="B1" s="74"/>
      <c r="C1" s="74"/>
    </row>
    <row r="2" spans="1:3" ht="16" x14ac:dyDescent="0.2">
      <c r="A2" s="20" t="s">
        <v>57</v>
      </c>
      <c r="B2" s="94" t="str">
        <f>'AUTOS NOTA 324-478'!B2:C2</f>
        <v>SINIESTRO  115204607     APL214894</v>
      </c>
      <c r="C2" s="95"/>
    </row>
    <row r="3" spans="1:3" ht="16" x14ac:dyDescent="0.2">
      <c r="A3" s="5" t="s">
        <v>59</v>
      </c>
      <c r="B3" s="60" t="str">
        <f>'AUTOS  NOTA 322'!B2:C2</f>
        <v>11001400302120240108200</v>
      </c>
      <c r="C3" s="60"/>
    </row>
    <row r="4" spans="1:3" ht="16" x14ac:dyDescent="0.2">
      <c r="A4" s="5" t="s">
        <v>60</v>
      </c>
      <c r="B4" s="60" t="str">
        <f>'AUTOS  NOTA 322'!B3:C3</f>
        <v>JUEZ VEINTIUNO (21) CIVIL MUNICIPAL DE BOGOTÁ D.C.</v>
      </c>
      <c r="C4" s="60"/>
    </row>
    <row r="5" spans="1:3" ht="16" x14ac:dyDescent="0.2">
      <c r="A5" s="5" t="s">
        <v>61</v>
      </c>
      <c r="B5" s="60" t="str">
        <f>'AUTOS  NOTA 322'!B4:C4</f>
        <v>ALLIANZ SEGUROS S.A., LAURA CATALINA AMADOR NOSSA (conductora) y NELSON ANDRES AVILA LOPEZ (propietario)</v>
      </c>
      <c r="C5" s="60"/>
    </row>
    <row r="6" spans="1:3" ht="15" customHeight="1" x14ac:dyDescent="0.2">
      <c r="A6" s="5" t="s">
        <v>62</v>
      </c>
      <c r="B6" s="60" t="str">
        <f>'AUTOS  NOTA 322'!B5:C5</f>
        <v>ANA ELIZABETH MADIEDO CALDERON  (VICTIMA DIRECTA)</v>
      </c>
      <c r="C6" s="60"/>
    </row>
    <row r="7" spans="1:3" ht="15" customHeight="1" x14ac:dyDescent="0.2">
      <c r="A7" s="5" t="s">
        <v>63</v>
      </c>
      <c r="B7" s="60" t="str">
        <f>'AUTOS  NOTA 322'!B6:C6</f>
        <v>DEMANDA DIRECTA</v>
      </c>
      <c r="C7" s="60"/>
    </row>
    <row r="8" spans="1:3" ht="15" customHeight="1" x14ac:dyDescent="0.2">
      <c r="A8" s="29" t="s">
        <v>64</v>
      </c>
      <c r="B8" s="60" t="str">
        <f>'AUTOS  NOTA 322'!B7:C8</f>
        <v>ANA ELIZABETH MADIEDO CALDERON</v>
      </c>
      <c r="C8" s="60"/>
    </row>
    <row r="9" spans="1:3" ht="19" customHeight="1" x14ac:dyDescent="0.2">
      <c r="A9" s="5" t="s">
        <v>161</v>
      </c>
      <c r="B9" s="60" t="s">
        <v>116</v>
      </c>
      <c r="C9" s="60"/>
    </row>
    <row r="10" spans="1:3" ht="16" x14ac:dyDescent="0.2">
      <c r="A10" s="7" t="s">
        <v>122</v>
      </c>
      <c r="B10" s="120">
        <f>'AUTOS NOTA 324-478'!B20:C20</f>
        <v>53513510.700000003</v>
      </c>
      <c r="C10" s="120"/>
    </row>
    <row r="11" spans="1:3" ht="16" x14ac:dyDescent="0.2">
      <c r="A11" s="7" t="s">
        <v>162</v>
      </c>
      <c r="B11" s="121">
        <f>'AUTOS NOTA 324-478'!B40:C40</f>
        <v>37459457.490000002</v>
      </c>
      <c r="C11" s="60"/>
    </row>
    <row r="12" spans="1:3" ht="32" x14ac:dyDescent="0.2">
      <c r="A12" s="7" t="s">
        <v>163</v>
      </c>
      <c r="B12" s="118"/>
      <c r="C12" s="119"/>
    </row>
    <row r="13" spans="1:3" ht="48" x14ac:dyDescent="0.2">
      <c r="A13" s="5" t="s">
        <v>164</v>
      </c>
      <c r="B13" s="60"/>
      <c r="C13" s="60"/>
    </row>
    <row r="14" spans="1:3" ht="48" x14ac:dyDescent="0.2">
      <c r="A14" s="5" t="s">
        <v>165</v>
      </c>
      <c r="B14" s="60"/>
      <c r="C14" s="60"/>
    </row>
    <row r="15" spans="1:3" ht="16" x14ac:dyDescent="0.2">
      <c r="A15" s="5" t="s">
        <v>166</v>
      </c>
      <c r="B15" s="6"/>
      <c r="C15" s="6"/>
    </row>
    <row r="16" spans="1:3" ht="16" x14ac:dyDescent="0.2">
      <c r="A16" s="7" t="s">
        <v>167</v>
      </c>
      <c r="B16" s="60"/>
      <c r="C16" s="60"/>
    </row>
    <row r="17" spans="1:3" ht="16" x14ac:dyDescent="0.2">
      <c r="A17" s="6" t="s">
        <v>168</v>
      </c>
      <c r="B17" s="119"/>
      <c r="C17" s="11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74" t="s">
        <v>169</v>
      </c>
      <c r="B1" s="74"/>
      <c r="C1" s="74"/>
    </row>
    <row r="2" spans="1:3" ht="16" x14ac:dyDescent="0.2">
      <c r="A2" s="40" t="s">
        <v>57</v>
      </c>
      <c r="B2" s="94" t="str">
        <f>'AUTOS NOTA 321'!B2:C2</f>
        <v>SINIESTRO  115204607     APL214894</v>
      </c>
      <c r="C2" s="95"/>
    </row>
    <row r="3" spans="1:3" ht="16" x14ac:dyDescent="0.2">
      <c r="A3" s="5" t="s">
        <v>59</v>
      </c>
      <c r="B3" s="60" t="str">
        <f>'AUTOS  NOTA 322'!B2:C2</f>
        <v>11001400302120240108200</v>
      </c>
      <c r="C3" s="60"/>
    </row>
    <row r="4" spans="1:3" ht="16" x14ac:dyDescent="0.2">
      <c r="A4" s="5" t="s">
        <v>60</v>
      </c>
      <c r="B4" s="60" t="str">
        <f>'AUTOS  NOTA 322'!B3:C3</f>
        <v>JUEZ VEINTIUNO (21) CIVIL MUNICIPAL DE BOGOTÁ D.C.</v>
      </c>
      <c r="C4" s="60"/>
    </row>
    <row r="5" spans="1:3" ht="16" x14ac:dyDescent="0.2">
      <c r="A5" s="5" t="s">
        <v>61</v>
      </c>
      <c r="B5" s="60" t="str">
        <f>'AUTOS  NOTA 322'!B4:C4</f>
        <v>ALLIANZ SEGUROS S.A., LAURA CATALINA AMADOR NOSSA (conductora) y NELSON ANDRES AVILA LOPEZ (propietario)</v>
      </c>
      <c r="C5" s="60"/>
    </row>
    <row r="6" spans="1:3" ht="16" x14ac:dyDescent="0.2">
      <c r="A6" s="5" t="s">
        <v>62</v>
      </c>
      <c r="B6" s="60" t="str">
        <f>'AUTOS  NOTA 322'!B5:C5</f>
        <v>ANA ELIZABETH MADIEDO CALDERON  (VICTIMA DIRECTA)</v>
      </c>
      <c r="C6" s="60"/>
    </row>
    <row r="7" spans="1:3" ht="16" x14ac:dyDescent="0.2">
      <c r="A7" s="5" t="s">
        <v>63</v>
      </c>
      <c r="B7" s="60" t="str">
        <f>'AUTOS  NOTA 322'!B6:C6</f>
        <v>DEMANDA DIRECTA</v>
      </c>
      <c r="C7" s="60"/>
    </row>
    <row r="8" spans="1:3" ht="16" x14ac:dyDescent="0.2">
      <c r="A8" s="5" t="s">
        <v>161</v>
      </c>
      <c r="B8" s="60" t="str">
        <f>'AUTOS NOTA 324-478'!B18:C18</f>
        <v>PROBABLE</v>
      </c>
      <c r="C8" s="60"/>
    </row>
    <row r="9" spans="1:3" ht="16" x14ac:dyDescent="0.2">
      <c r="A9" s="7" t="s">
        <v>122</v>
      </c>
      <c r="B9" s="120">
        <f>'AUTOS NOTA 324-478'!B20:C20</f>
        <v>53513510.700000003</v>
      </c>
      <c r="C9" s="120"/>
    </row>
    <row r="10" spans="1:3" ht="16" x14ac:dyDescent="0.2">
      <c r="A10" s="5" t="s">
        <v>170</v>
      </c>
      <c r="B10" s="123">
        <v>0</v>
      </c>
      <c r="C10" s="123"/>
    </row>
    <row r="11" spans="1:3" ht="30" customHeight="1" x14ac:dyDescent="0.2">
      <c r="A11" s="5" t="s">
        <v>171</v>
      </c>
      <c r="B11" s="60"/>
      <c r="C11" s="60"/>
    </row>
    <row r="12" spans="1:3" ht="16" x14ac:dyDescent="0.2">
      <c r="A12" s="5" t="s">
        <v>172</v>
      </c>
      <c r="B12" s="122"/>
      <c r="C12" s="122"/>
    </row>
    <row r="13" spans="1:3" ht="16" x14ac:dyDescent="0.2">
      <c r="A13" s="5" t="s">
        <v>173</v>
      </c>
      <c r="B13" s="60"/>
      <c r="C13" s="60"/>
    </row>
    <row r="19" spans="4:8" x14ac:dyDescent="0.2">
      <c r="D19" t="str">
        <f t="shared" ref="D19:H22" si="0">UPPER(D17)</f>
        <v/>
      </c>
      <c r="E19" t="str">
        <f t="shared" si="0"/>
        <v/>
      </c>
      <c r="F19" t="str">
        <f t="shared" si="0"/>
        <v/>
      </c>
      <c r="G19" t="str">
        <f t="shared" si="0"/>
        <v/>
      </c>
      <c r="H19" t="str">
        <f t="shared" si="0"/>
        <v/>
      </c>
    </row>
    <row r="20" spans="4:8" x14ac:dyDescent="0.2">
      <c r="D20" t="str">
        <f t="shared" si="0"/>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UPPER(D20)</f>
        <v/>
      </c>
      <c r="E22" t="str">
        <f t="shared" si="0"/>
        <v/>
      </c>
      <c r="F22" t="str">
        <f t="shared" si="0"/>
        <v/>
      </c>
      <c r="G22" t="str">
        <f t="shared" si="0"/>
        <v/>
      </c>
      <c r="H22" t="str">
        <f t="shared" si="0"/>
        <v/>
      </c>
    </row>
    <row r="23" spans="4:8" x14ac:dyDescent="0.2">
      <c r="D23" t="str">
        <f t="shared" ref="D23:H24" si="1">UPPER(D21)</f>
        <v/>
      </c>
      <c r="E23" t="str">
        <f t="shared" si="1"/>
        <v/>
      </c>
      <c r="F23" t="str">
        <f t="shared" si="1"/>
        <v/>
      </c>
      <c r="G23" t="str">
        <f t="shared" si="1"/>
        <v/>
      </c>
      <c r="H23" t="str">
        <f t="shared" si="1"/>
        <v/>
      </c>
    </row>
    <row r="24" spans="4:8" x14ac:dyDescent="0.2">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74" t="s">
        <v>174</v>
      </c>
      <c r="B1" s="74"/>
      <c r="C1" s="74"/>
    </row>
    <row r="2" spans="1:6" ht="16" x14ac:dyDescent="0.2">
      <c r="A2" s="20" t="s">
        <v>57</v>
      </c>
      <c r="B2" s="94" t="str">
        <f>'AUTOS NOTA 321'!B2:C2</f>
        <v>SINIESTRO  115204607     APL214894</v>
      </c>
      <c r="C2" s="95"/>
    </row>
    <row r="3" spans="1:6" ht="16" x14ac:dyDescent="0.2">
      <c r="A3" s="5" t="s">
        <v>59</v>
      </c>
      <c r="B3" s="60" t="str">
        <f>'AUTOS  NOTA 322'!B2:C2</f>
        <v>11001400302120240108200</v>
      </c>
      <c r="C3" s="60"/>
    </row>
    <row r="4" spans="1:6" ht="16" x14ac:dyDescent="0.2">
      <c r="A4" s="5" t="s">
        <v>60</v>
      </c>
      <c r="B4" s="60" t="str">
        <f>'AUTOS  NOTA 322'!B3:C3</f>
        <v>JUEZ VEINTIUNO (21) CIVIL MUNICIPAL DE BOGOTÁ D.C.</v>
      </c>
      <c r="C4" s="60"/>
    </row>
    <row r="5" spans="1:6" ht="15" customHeight="1" x14ac:dyDescent="0.2">
      <c r="A5" s="5" t="s">
        <v>61</v>
      </c>
      <c r="B5" s="60" t="str">
        <f>'AUTOS  NOTA 322'!B4:C4</f>
        <v>ALLIANZ SEGUROS S.A., LAURA CATALINA AMADOR NOSSA (conductora) y NELSON ANDRES AVILA LOPEZ (propietario)</v>
      </c>
      <c r="C5" s="60"/>
    </row>
    <row r="6" spans="1:6" ht="15" customHeight="1" x14ac:dyDescent="0.2">
      <c r="A6" s="5" t="s">
        <v>62</v>
      </c>
      <c r="B6" s="60" t="str">
        <f>'AUTOS  NOTA 322'!B5:C5</f>
        <v>ANA ELIZABETH MADIEDO CALDERON  (VICTIMA DIRECTA)</v>
      </c>
      <c r="C6" s="60"/>
    </row>
    <row r="7" spans="1:6" ht="16" x14ac:dyDescent="0.2">
      <c r="A7" s="5" t="s">
        <v>63</v>
      </c>
      <c r="B7" s="60" t="str">
        <f>'AUTOS  NOTA 322'!B6:C6</f>
        <v>DEMANDA DIRECTA</v>
      </c>
      <c r="C7" s="60"/>
    </row>
    <row r="8" spans="1:6" ht="16" x14ac:dyDescent="0.2">
      <c r="A8" s="5" t="s">
        <v>175</v>
      </c>
      <c r="B8" s="124">
        <f>'AUTOS NOTA 324-478'!B20:C20</f>
        <v>53513510.700000003</v>
      </c>
      <c r="C8" s="124"/>
    </row>
    <row r="9" spans="1:6" ht="16" x14ac:dyDescent="0.2">
      <c r="A9" s="5" t="s">
        <v>176</v>
      </c>
      <c r="B9" s="60"/>
      <c r="C9" s="60"/>
    </row>
    <row r="10" spans="1:6" ht="111" customHeight="1" x14ac:dyDescent="0.2">
      <c r="A10" s="5" t="s">
        <v>177</v>
      </c>
      <c r="B10" s="60"/>
      <c r="C10" s="60"/>
    </row>
    <row r="11" spans="1:6" ht="21" customHeight="1" x14ac:dyDescent="0.2">
      <c r="A11" s="125"/>
      <c r="B11" s="125"/>
      <c r="C11" s="125"/>
      <c r="E11" t="s">
        <v>116</v>
      </c>
      <c r="F11" s="22">
        <v>0.7</v>
      </c>
    </row>
    <row r="12" spans="1:6" hidden="1" x14ac:dyDescent="0.2">
      <c r="A12" s="126"/>
      <c r="B12" s="126"/>
      <c r="C12" s="126"/>
      <c r="E12" t="s">
        <v>118</v>
      </c>
      <c r="F12" s="23">
        <v>0.3</v>
      </c>
    </row>
    <row r="13" spans="1:6" ht="19" x14ac:dyDescent="0.2">
      <c r="A13" s="127" t="s">
        <v>178</v>
      </c>
      <c r="B13" s="127"/>
      <c r="C13" s="127"/>
    </row>
    <row r="14" spans="1:6" ht="16" x14ac:dyDescent="0.2">
      <c r="A14" s="37" t="s">
        <v>119</v>
      </c>
      <c r="B14" s="101" t="s">
        <v>179</v>
      </c>
      <c r="C14" s="102"/>
    </row>
    <row r="15" spans="1:6" ht="32" x14ac:dyDescent="0.2">
      <c r="A15" s="21" t="s">
        <v>121</v>
      </c>
      <c r="B15" s="128">
        <f>((C17+C18+C20+C21+C25+C23+C27+C29+C24+C28)-C32)*C31*C33</f>
        <v>1000000000</v>
      </c>
      <c r="C15" s="128"/>
    </row>
    <row r="16" spans="1:6" ht="16" x14ac:dyDescent="0.2">
      <c r="A16" s="7" t="s">
        <v>122</v>
      </c>
      <c r="B16" s="129" t="s">
        <v>111</v>
      </c>
      <c r="C16" s="130"/>
    </row>
    <row r="17" spans="1:3" ht="16" x14ac:dyDescent="0.2">
      <c r="A17" s="109"/>
      <c r="B17" s="35" t="s">
        <v>112</v>
      </c>
      <c r="C17" s="30">
        <v>1000000000</v>
      </c>
    </row>
    <row r="18" spans="1:3" ht="16" x14ac:dyDescent="0.2">
      <c r="A18" s="110"/>
      <c r="B18" s="35" t="s">
        <v>113</v>
      </c>
      <c r="C18" s="30">
        <v>0</v>
      </c>
    </row>
    <row r="19" spans="1:3" x14ac:dyDescent="0.2">
      <c r="A19" s="110"/>
      <c r="B19" s="103" t="s">
        <v>123</v>
      </c>
      <c r="C19" s="104"/>
    </row>
    <row r="20" spans="1:3" ht="16" x14ac:dyDescent="0.2">
      <c r="A20" s="110"/>
      <c r="B20" s="35" t="s">
        <v>114</v>
      </c>
      <c r="C20" s="30">
        <v>0</v>
      </c>
    </row>
    <row r="21" spans="1:3" ht="32" x14ac:dyDescent="0.2">
      <c r="A21" s="110"/>
      <c r="B21" s="35" t="s">
        <v>115</v>
      </c>
      <c r="C21" s="30">
        <v>0</v>
      </c>
    </row>
    <row r="22" spans="1:3" x14ac:dyDescent="0.2">
      <c r="A22" s="110"/>
      <c r="B22" s="103" t="s">
        <v>124</v>
      </c>
      <c r="C22" s="104"/>
    </row>
    <row r="23" spans="1:3" ht="16" x14ac:dyDescent="0.2">
      <c r="A23" s="110"/>
      <c r="B23" s="35" t="s">
        <v>125</v>
      </c>
      <c r="C23" s="30">
        <v>0</v>
      </c>
    </row>
    <row r="24" spans="1:3" ht="16" x14ac:dyDescent="0.2">
      <c r="A24" s="110"/>
      <c r="B24" s="35" t="s">
        <v>112</v>
      </c>
      <c r="C24" s="30">
        <v>0</v>
      </c>
    </row>
    <row r="25" spans="1:3" ht="16" x14ac:dyDescent="0.2">
      <c r="A25" s="110"/>
      <c r="B25" s="35" t="s">
        <v>113</v>
      </c>
      <c r="C25" s="30">
        <v>0</v>
      </c>
    </row>
    <row r="26" spans="1:3" x14ac:dyDescent="0.2">
      <c r="A26" s="110"/>
      <c r="B26" s="103" t="s">
        <v>126</v>
      </c>
      <c r="C26" s="104"/>
    </row>
    <row r="27" spans="1:3" x14ac:dyDescent="0.2">
      <c r="A27" s="110"/>
      <c r="B27" s="35"/>
      <c r="C27" s="30"/>
    </row>
    <row r="28" spans="1:3" ht="16" x14ac:dyDescent="0.2">
      <c r="A28" s="110"/>
      <c r="B28" s="35" t="s">
        <v>112</v>
      </c>
      <c r="C28" s="30">
        <v>0</v>
      </c>
    </row>
    <row r="29" spans="1:3" ht="16" x14ac:dyDescent="0.2">
      <c r="A29" s="110"/>
      <c r="B29" s="35" t="s">
        <v>113</v>
      </c>
      <c r="C29" s="30">
        <v>0</v>
      </c>
    </row>
    <row r="30" spans="1:3" x14ac:dyDescent="0.2">
      <c r="A30" s="110"/>
      <c r="B30" s="103" t="s">
        <v>127</v>
      </c>
      <c r="C30" s="104"/>
    </row>
    <row r="31" spans="1:3" ht="16" x14ac:dyDescent="0.2">
      <c r="A31" s="110"/>
      <c r="B31" s="35" t="s">
        <v>128</v>
      </c>
      <c r="C31" s="31">
        <v>1</v>
      </c>
    </row>
    <row r="32" spans="1:3" ht="16" x14ac:dyDescent="0.2">
      <c r="A32" s="110"/>
      <c r="B32" s="35" t="s">
        <v>68</v>
      </c>
      <c r="C32" s="32">
        <v>0</v>
      </c>
    </row>
    <row r="33" spans="1:3" ht="16" x14ac:dyDescent="0.2">
      <c r="A33" s="110"/>
      <c r="B33" s="35" t="s">
        <v>130</v>
      </c>
      <c r="C33" s="31">
        <v>1</v>
      </c>
    </row>
    <row r="34" spans="1:3" ht="16" x14ac:dyDescent="0.2">
      <c r="A34" s="24" t="s">
        <v>131</v>
      </c>
      <c r="B34" s="111">
        <f>IFERROR(B15*(VLOOKUP(B14,E11:F13,2,0)),16666)</f>
        <v>16666</v>
      </c>
      <c r="C34" s="111"/>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69</v>
      </c>
      <c r="B1" t="s">
        <v>74</v>
      </c>
      <c r="C1" s="9" t="s">
        <v>76</v>
      </c>
      <c r="D1" s="9" t="s">
        <v>180</v>
      </c>
      <c r="E1" s="3" t="s">
        <v>83</v>
      </c>
      <c r="F1" s="2" t="s">
        <v>116</v>
      </c>
      <c r="G1" s="4">
        <v>0</v>
      </c>
      <c r="H1" t="s">
        <v>181</v>
      </c>
      <c r="I1" t="s">
        <v>182</v>
      </c>
      <c r="K1" t="s">
        <v>183</v>
      </c>
      <c r="L1" s="28" t="s">
        <v>12</v>
      </c>
      <c r="M1" t="s">
        <v>70</v>
      </c>
      <c r="N1" t="s">
        <v>116</v>
      </c>
      <c r="O1" t="s">
        <v>184</v>
      </c>
    </row>
    <row r="2" spans="1:15" x14ac:dyDescent="0.2">
      <c r="A2" t="s">
        <v>70</v>
      </c>
      <c r="B2" t="s">
        <v>141</v>
      </c>
      <c r="C2" t="s">
        <v>185</v>
      </c>
      <c r="D2" s="2" t="s">
        <v>186</v>
      </c>
      <c r="E2" s="1" t="s">
        <v>84</v>
      </c>
      <c r="F2" s="2" t="s">
        <v>179</v>
      </c>
      <c r="G2" s="4">
        <v>0.7</v>
      </c>
      <c r="H2" t="s">
        <v>187</v>
      </c>
      <c r="I2" t="s">
        <v>188</v>
      </c>
      <c r="K2" t="s">
        <v>10</v>
      </c>
      <c r="L2" s="28" t="s">
        <v>189</v>
      </c>
      <c r="M2" t="s">
        <v>190</v>
      </c>
      <c r="N2" t="s">
        <v>118</v>
      </c>
      <c r="O2" t="s">
        <v>141</v>
      </c>
    </row>
    <row r="3" spans="1:15" x14ac:dyDescent="0.2">
      <c r="A3" t="s">
        <v>190</v>
      </c>
      <c r="C3" t="s">
        <v>191</v>
      </c>
      <c r="D3" s="2" t="s">
        <v>192</v>
      </c>
      <c r="E3" s="1" t="s">
        <v>193</v>
      </c>
      <c r="F3" s="2" t="s">
        <v>118</v>
      </c>
      <c r="G3" s="4">
        <v>0.3</v>
      </c>
      <c r="H3" t="s">
        <v>30</v>
      </c>
      <c r="I3" t="s">
        <v>194</v>
      </c>
      <c r="L3" s="28" t="s">
        <v>195</v>
      </c>
      <c r="M3" t="s">
        <v>196</v>
      </c>
      <c r="N3" t="s">
        <v>179</v>
      </c>
    </row>
    <row r="4" spans="1:15" x14ac:dyDescent="0.2">
      <c r="A4" t="s">
        <v>196</v>
      </c>
      <c r="C4" t="s">
        <v>77</v>
      </c>
      <c r="E4" s="1" t="s">
        <v>197</v>
      </c>
      <c r="H4" t="s">
        <v>198</v>
      </c>
      <c r="I4" t="s">
        <v>199</v>
      </c>
      <c r="L4" t="s">
        <v>200</v>
      </c>
    </row>
    <row r="5" spans="1:15" x14ac:dyDescent="0.2">
      <c r="A5" t="s">
        <v>201</v>
      </c>
      <c r="E5" s="1" t="s">
        <v>202</v>
      </c>
      <c r="H5" t="s">
        <v>203</v>
      </c>
      <c r="I5" t="s">
        <v>204</v>
      </c>
      <c r="L5" s="28" t="s">
        <v>205</v>
      </c>
    </row>
    <row r="6" spans="1:15" x14ac:dyDescent="0.2">
      <c r="E6" s="1" t="s">
        <v>206</v>
      </c>
      <c r="I6" t="s">
        <v>207</v>
      </c>
      <c r="L6" s="28" t="s">
        <v>208</v>
      </c>
    </row>
    <row r="7" spans="1:15" x14ac:dyDescent="0.2">
      <c r="E7" s="1" t="s">
        <v>209</v>
      </c>
      <c r="I7" t="s">
        <v>35</v>
      </c>
      <c r="L7" s="28" t="s">
        <v>210</v>
      </c>
    </row>
    <row r="8" spans="1:15" x14ac:dyDescent="0.2">
      <c r="E8" s="1" t="s">
        <v>211</v>
      </c>
      <c r="L8" s="28" t="s">
        <v>124</v>
      </c>
    </row>
    <row r="9" spans="1:15" x14ac:dyDescent="0.2">
      <c r="L9" s="28" t="s">
        <v>212</v>
      </c>
    </row>
    <row r="10" spans="1:15" x14ac:dyDescent="0.2">
      <c r="L10" s="28" t="s">
        <v>213</v>
      </c>
    </row>
    <row r="11" spans="1:15" x14ac:dyDescent="0.2">
      <c r="L11" s="28" t="s">
        <v>214</v>
      </c>
    </row>
    <row r="12" spans="1:15" x14ac:dyDescent="0.2">
      <c r="L12" s="28" t="s">
        <v>215</v>
      </c>
    </row>
    <row r="13" spans="1:15" x14ac:dyDescent="0.2">
      <c r="L13" s="28" t="s">
        <v>216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2.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A28064-E7EB-471E-8ADB-894660FBB5BB}">
  <ds:schemaRefs>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e7d3d6e7-89cb-4750-b948-5e984f176bb6"/>
    <ds:schemaRef ds:uri="4382931b-6036-484b-ad41-6810b26eb986"/>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Zuluaga Montaño</cp:lastModifiedBy>
  <cp:revision/>
  <dcterms:created xsi:type="dcterms:W3CDTF">2020-12-07T14:41:17Z</dcterms:created>
  <dcterms:modified xsi:type="dcterms:W3CDTF">2025-09-02T21:44:56Z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