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7" documentId="13_ncr:1_{F43A6E2D-75E0-43DE-985E-D732BAD9ECA3}" xr6:coauthVersionLast="47" xr6:coauthVersionMax="47" xr10:uidLastSave="{371D5C6B-A920-4C91-866B-B6E306F86C12}"/>
  <bookViews>
    <workbookView xWindow="-105" yWindow="0" windowWidth="12210" windowHeight="12885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2" l="1"/>
  <c r="F25" i="12"/>
  <c r="E25" i="12"/>
  <c r="F20" i="12"/>
  <c r="G20" i="12" s="1"/>
  <c r="F19" i="12"/>
  <c r="F15" i="12"/>
  <c r="G15" i="12" s="1"/>
  <c r="F14" i="12"/>
  <c r="F10" i="12"/>
  <c r="G10" i="12" s="1"/>
  <c r="F9" i="12"/>
  <c r="F33" i="12"/>
  <c r="F34" i="12" s="1"/>
  <c r="I32" i="12"/>
  <c r="J32" i="12" s="1"/>
  <c r="F36" i="12" s="1"/>
  <c r="G25" i="12" l="1"/>
  <c r="F35" i="12"/>
  <c r="G36" i="12"/>
  <c r="G37" i="12" l="1"/>
  <c r="G14" i="12" l="1"/>
  <c r="G16" i="12" s="1"/>
  <c r="G19" i="12"/>
  <c r="G9" i="12"/>
  <c r="G11" i="12" s="1"/>
  <c r="E24" i="12" l="1"/>
  <c r="G21" i="12"/>
  <c r="G24" i="12"/>
  <c r="G26" i="12" s="1"/>
  <c r="G41" i="12" s="1"/>
</calcChain>
</file>

<file path=xl/sharedStrings.xml><?xml version="1.0" encoding="utf-8"?>
<sst xmlns="http://schemas.openxmlformats.org/spreadsheetml/2006/main" count="43" uniqueCount="28">
  <si>
    <t>DESDE</t>
  </si>
  <si>
    <t>HASTA</t>
  </si>
  <si>
    <t>SALARIO</t>
  </si>
  <si>
    <t>DÍAS</t>
  </si>
  <si>
    <t>TOTAL ADEUDADO</t>
  </si>
  <si>
    <t>CESANTÍAS</t>
  </si>
  <si>
    <t>INTERESES</t>
  </si>
  <si>
    <t>SALARIOS</t>
  </si>
  <si>
    <t xml:space="preserve"> </t>
  </si>
  <si>
    <t>PRIMAS</t>
  </si>
  <si>
    <t>Total Liquidación: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</si>
  <si>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el demandante solicita el reintegro laboral desde el 06/01/2024 hasta la fecha y consigo el pago de salarios, prestaciones sociales y vacaciones. En subsidio la indemnización del artículo 64 del CST
También solicita el pago de aportes a pensión y perjuicios morales, los cuales no se liquidan</t>
    </r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</si>
  <si>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</si>
  <si>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</si>
  <si>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</si>
  <si>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</si>
  <si>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</si>
  <si>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</si>
  <si>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</si>
  <si>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</si>
  <si>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</si>
  <si>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</si>
  <si>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</si>
  <si>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</si>
  <si>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</si>
  <si>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</si>
  <si>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LIQUIDACIÓN DE LAS PRETENSIONES DE LA DEMANDA (DESDE EL 06/01/2024 A LA FECHA)</t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</si>
  <si>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Sin perjuicio del carácter remoto de la contingencia, se liquidan las pretensiones de la demanda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</si>
</sst>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3" borderId="1" xfId="1" applyNumberFormat="1" applyFont="1" applyFill="1" applyBorder="1"/>
    <xf numFmtId="164" fontId="3" fillId="2" borderId="1" xfId="1" applyNumberFormat="1" applyFont="1" applyFill="1" applyBorder="1" applyAlignment="1">
      <alignment horizontal="center"/>
    </xf>
    <xf numFmtId="3" fontId="0" fillId="0" borderId="1" xfId="0" applyNumberFormat="1" applyBorder="1"/>
    <xf numFmtId="164" fontId="0" fillId="0" borderId="1" xfId="1" applyNumberFormat="1" applyFont="1" applyFill="1" applyBorder="1"/>
    <xf numFmtId="14" fontId="0" fillId="0" borderId="1" xfId="0" applyNumberFormat="1" applyBorder="1"/>
    <xf numFmtId="164" fontId="3" fillId="2" borderId="1" xfId="7" applyNumberFormat="1" applyFont="1" applyFill="1" applyBorder="1" applyAlignment="1">
      <alignment horizontal="center"/>
    </xf>
    <xf numFmtId="164" fontId="3" fillId="3" borderId="1" xfId="7" applyNumberFormat="1" applyFont="1" applyFill="1" applyBorder="1"/>
    <xf numFmtId="0" fontId="3" fillId="0" borderId="0" xfId="0" applyFont="1" applyAlignment="1">
      <alignment horizontal="center"/>
    </xf>
    <xf numFmtId="164" fontId="4" fillId="4" borderId="1" xfId="0" applyNumberFormat="1" applyFont="1" applyFill="1" applyBorder="1"/>
    <xf numFmtId="164" fontId="3" fillId="0" borderId="0" xfId="1" applyNumberFormat="1" applyFont="1" applyFill="1" applyBorder="1"/>
    <xf numFmtId="0" fontId="0" fillId="0" borderId="0" xfId="0" applyAlignment="1">
      <alignment vertical="center" wrapText="1"/>
    </xf>
    <xf numFmtId="0" fontId="0" fillId="0" borderId="5" xfId="0" applyBorder="1"/>
    <xf numFmtId="164" fontId="0" fillId="0" borderId="1" xfId="0" applyNumberFormat="1" applyBorder="1" applyAlignment="1">
      <alignment horizontal="center"/>
    </xf>
    <xf numFmtId="8" fontId="8" fillId="0" borderId="0" xfId="2" applyNumberFormat="1" applyFont="1" applyBorder="1" applyAlignment="1">
      <alignment horizontal="center"/>
    </xf>
    <xf numFmtId="44" fontId="8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10" fillId="0" borderId="1" xfId="0" applyFont="1" applyBorder="1"/>
    <xf numFmtId="0" fontId="0" fillId="2" borderId="0" xfId="0" applyFill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8" fontId="10" fillId="3" borderId="1" xfId="0" applyNumberFormat="1" applyFont="1" applyFill="1" applyBorder="1" applyAlignment="1">
      <alignment horizontal="center"/>
    </xf>
    <xf numFmtId="8" fontId="9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658891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41"/>
  <sheetViews>
    <sheetView tabSelected="1" topLeftCell="B10" zoomScale="80" zoomScaleNormal="80" workbookViewId="0">
      <selection activeCell="L8" sqref="L8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16.7109375" customWidth="1"/>
    <col min="5" max="5" width="18" customWidth="1"/>
    <col min="6" max="6" width="14.42578125" customWidth="1"/>
    <col min="7" max="7" width="20.42578125" customWidth="1"/>
    <col min="8" max="8" width="12.5703125" customWidth="1"/>
    <col min="9" max="9" width="16.7109375" customWidth="1"/>
    <col min="10" max="10" width="15.5703125" customWidth="1"/>
    <col min="11" max="11" width="20.85546875" customWidth="1"/>
    <col min="12" max="12" width="17.7109375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3" x14ac:dyDescent="0.25">
      <c r="C5" s="14"/>
      <c r="D5" s="14"/>
      <c r="E5" s="14"/>
      <c r="F5" s="14"/>
      <c r="G5" s="14"/>
    </row>
    <row r="6" spans="2:13" ht="22.5" customHeight="1" x14ac:dyDescent="0.25">
      <c r="C6" s="42" t="s">
        <v>26</v>
      </c>
      <c r="D6" s="43"/>
      <c r="E6" s="43"/>
      <c r="F6" s="43"/>
      <c r="G6" s="44"/>
      <c r="I6" s="30" t="s">
        <v>11</v>
      </c>
      <c r="J6" s="30"/>
      <c r="K6" s="30"/>
    </row>
    <row r="7" spans="2:13" x14ac:dyDescent="0.25">
      <c r="I7" s="30"/>
      <c r="J7" s="30"/>
      <c r="K7" s="30"/>
    </row>
    <row r="8" spans="2:13" ht="15" customHeight="1" x14ac:dyDescent="0.25">
      <c r="B8" s="13"/>
      <c r="C8" s="1" t="s">
        <v>0</v>
      </c>
      <c r="D8" s="1" t="s">
        <v>1</v>
      </c>
      <c r="E8" s="1" t="s">
        <v>2</v>
      </c>
      <c r="F8" s="1" t="s">
        <v>3</v>
      </c>
      <c r="G8" s="8" t="s">
        <v>7</v>
      </c>
      <c r="I8" s="30"/>
      <c r="J8" s="30"/>
      <c r="K8" s="30"/>
    </row>
    <row r="9" spans="2:13" x14ac:dyDescent="0.25">
      <c r="B9" s="13"/>
      <c r="C9" s="7">
        <v>45297</v>
      </c>
      <c r="D9" s="7">
        <v>45657</v>
      </c>
      <c r="E9" s="5">
        <v>3190000</v>
      </c>
      <c r="F9" s="2">
        <f>DAYS360(C9,D9)+1</f>
        <v>356</v>
      </c>
      <c r="G9" s="6">
        <f>(E9/30)*F9</f>
        <v>37854666.666666664</v>
      </c>
      <c r="I9" s="30"/>
      <c r="J9" s="30"/>
      <c r="K9" s="30"/>
    </row>
    <row r="10" spans="2:13" x14ac:dyDescent="0.25">
      <c r="B10" s="13"/>
      <c r="C10" s="7">
        <v>45658</v>
      </c>
      <c r="D10" s="7">
        <v>45789</v>
      </c>
      <c r="E10" s="5">
        <v>3190000</v>
      </c>
      <c r="F10" s="2">
        <f>DAYS360(C10,D10)+1</f>
        <v>132</v>
      </c>
      <c r="G10" s="6">
        <f>(E10/30)*F10</f>
        <v>14036000</v>
      </c>
      <c r="I10" s="30"/>
      <c r="J10" s="30"/>
      <c r="K10" s="30"/>
    </row>
    <row r="11" spans="2:13" x14ac:dyDescent="0.25">
      <c r="B11" s="13"/>
      <c r="C11" s="39" t="s">
        <v>4</v>
      </c>
      <c r="D11" s="40"/>
      <c r="E11" s="40"/>
      <c r="F11" s="41"/>
      <c r="G11" s="9">
        <f>SUM(G9:G10)</f>
        <v>51890666.666666664</v>
      </c>
      <c r="I11" s="30"/>
      <c r="J11" s="30"/>
      <c r="K11" s="30"/>
    </row>
    <row r="12" spans="2:13" x14ac:dyDescent="0.25">
      <c r="B12" s="13"/>
      <c r="I12" s="30"/>
      <c r="J12" s="30"/>
      <c r="K12" s="30"/>
      <c r="M12" t="s">
        <v>8</v>
      </c>
    </row>
    <row r="13" spans="2:13" ht="15" customHeight="1" x14ac:dyDescent="0.25">
      <c r="B13" s="13"/>
      <c r="C13" s="1" t="s">
        <v>0</v>
      </c>
      <c r="D13" s="1" t="s">
        <v>1</v>
      </c>
      <c r="E13" s="1" t="s">
        <v>2</v>
      </c>
      <c r="F13" s="1" t="s">
        <v>3</v>
      </c>
      <c r="G13" s="4" t="s">
        <v>9</v>
      </c>
      <c r="I13" s="30"/>
      <c r="J13" s="30"/>
      <c r="K13" s="30"/>
    </row>
    <row r="14" spans="2:13" ht="15" customHeight="1" x14ac:dyDescent="0.25">
      <c r="B14" s="13"/>
      <c r="C14" s="7">
        <v>45297</v>
      </c>
      <c r="D14" s="7">
        <v>45657</v>
      </c>
      <c r="E14" s="5">
        <v>3190000</v>
      </c>
      <c r="F14" s="2">
        <f>DAYS360(C14,D14)+1</f>
        <v>356</v>
      </c>
      <c r="G14" s="6">
        <f t="shared" ref="G14" si="0">(E14*F14)/360</f>
        <v>3154555.5555555555</v>
      </c>
      <c r="I14" s="30"/>
      <c r="J14" s="30"/>
      <c r="K14" s="30"/>
    </row>
    <row r="15" spans="2:13" ht="15" customHeight="1" x14ac:dyDescent="0.25">
      <c r="B15" s="13"/>
      <c r="C15" s="7">
        <v>45658</v>
      </c>
      <c r="D15" s="7">
        <v>45789</v>
      </c>
      <c r="E15" s="5">
        <v>3190000</v>
      </c>
      <c r="F15" s="2">
        <f>DAYS360(C15,D15)+1</f>
        <v>132</v>
      </c>
      <c r="G15" s="6">
        <f t="shared" ref="G15" si="1">(E15*F15)/360</f>
        <v>1169666.6666666667</v>
      </c>
    </row>
    <row r="16" spans="2:13" x14ac:dyDescent="0.25">
      <c r="B16" s="13"/>
      <c r="C16" s="39" t="s">
        <v>4</v>
      </c>
      <c r="D16" s="40"/>
      <c r="E16" s="40"/>
      <c r="F16" s="41"/>
      <c r="G16" s="3">
        <f>SUM(G14:G15)</f>
        <v>4324222.222222222</v>
      </c>
    </row>
    <row r="17" spans="3:11" ht="15.75" customHeight="1" x14ac:dyDescent="0.25">
      <c r="I17" s="30" t="s">
        <v>27</v>
      </c>
      <c r="J17" s="30"/>
      <c r="K17" s="30"/>
    </row>
    <row r="18" spans="3:11" x14ac:dyDescent="0.25">
      <c r="C18" s="1" t="s">
        <v>0</v>
      </c>
      <c r="D18" s="1" t="s">
        <v>1</v>
      </c>
      <c r="E18" s="1" t="s">
        <v>2</v>
      </c>
      <c r="F18" s="1" t="s">
        <v>3</v>
      </c>
      <c r="G18" s="4" t="s">
        <v>5</v>
      </c>
      <c r="I18" s="30"/>
      <c r="J18" s="30"/>
      <c r="K18" s="30"/>
    </row>
    <row r="19" spans="3:11" ht="15" customHeight="1" x14ac:dyDescent="0.25">
      <c r="C19" s="7">
        <v>45297</v>
      </c>
      <c r="D19" s="7">
        <v>45657</v>
      </c>
      <c r="E19" s="5">
        <v>3190000</v>
      </c>
      <c r="F19" s="2">
        <f>DAYS360(C19,D19)+1</f>
        <v>356</v>
      </c>
      <c r="G19" s="6">
        <f t="shared" ref="G19" si="2">(E19*F19)/360</f>
        <v>3154555.5555555555</v>
      </c>
      <c r="I19" s="30"/>
      <c r="J19" s="30"/>
      <c r="K19" s="30"/>
    </row>
    <row r="20" spans="3:11" ht="15" customHeight="1" x14ac:dyDescent="0.25">
      <c r="C20" s="7">
        <v>45658</v>
      </c>
      <c r="D20" s="7">
        <v>45789</v>
      </c>
      <c r="E20" s="5">
        <v>3190000</v>
      </c>
      <c r="F20" s="2">
        <f>DAYS360(C20,D20)+1</f>
        <v>132</v>
      </c>
      <c r="G20" s="6">
        <f t="shared" ref="G20" si="3">(E20*F20)/360</f>
        <v>1169666.6666666667</v>
      </c>
      <c r="I20" s="30"/>
      <c r="J20" s="30"/>
      <c r="K20" s="30"/>
    </row>
    <row r="21" spans="3:11" x14ac:dyDescent="0.25">
      <c r="C21" s="39" t="s">
        <v>4</v>
      </c>
      <c r="D21" s="40"/>
      <c r="E21" s="40"/>
      <c r="F21" s="41"/>
      <c r="G21" s="3">
        <f>SUM(G19:G20)</f>
        <v>4324222.222222222</v>
      </c>
    </row>
    <row r="23" spans="3:11" x14ac:dyDescent="0.25">
      <c r="C23" s="1" t="s">
        <v>0</v>
      </c>
      <c r="D23" s="1" t="s">
        <v>1</v>
      </c>
      <c r="E23" s="1" t="s">
        <v>5</v>
      </c>
      <c r="F23" s="1" t="s">
        <v>3</v>
      </c>
      <c r="G23" s="4" t="s">
        <v>6</v>
      </c>
    </row>
    <row r="24" spans="3:11" x14ac:dyDescent="0.25">
      <c r="C24" s="7">
        <v>45297</v>
      </c>
      <c r="D24" s="7">
        <v>45657</v>
      </c>
      <c r="E24" s="15">
        <f>+G19</f>
        <v>3154555.5555555555</v>
      </c>
      <c r="F24" s="2">
        <f>DAYS360(C24,D24)+1</f>
        <v>356</v>
      </c>
      <c r="G24" s="2">
        <f t="shared" ref="G24" si="4">(E24*F24*0.12)/360</f>
        <v>374340.59259259253</v>
      </c>
    </row>
    <row r="25" spans="3:11" x14ac:dyDescent="0.25">
      <c r="C25" s="7">
        <v>45658</v>
      </c>
      <c r="D25" s="7">
        <v>45789</v>
      </c>
      <c r="E25" s="15">
        <f>+G20</f>
        <v>1169666.6666666667</v>
      </c>
      <c r="F25" s="2">
        <f>DAYS360(C25,D25)+1</f>
        <v>132</v>
      </c>
      <c r="G25" s="2">
        <f t="shared" ref="G25" si="5">(E25*F25*0.12)/360</f>
        <v>51465.333333333336</v>
      </c>
    </row>
    <row r="26" spans="3:11" x14ac:dyDescent="0.25">
      <c r="C26" s="39" t="s">
        <v>4</v>
      </c>
      <c r="D26" s="40"/>
      <c r="E26" s="40"/>
      <c r="F26" s="41"/>
      <c r="G26" s="3">
        <f>SUM(G24:G25)</f>
        <v>425805.92592592584</v>
      </c>
    </row>
    <row r="29" spans="3:11" x14ac:dyDescent="0.25">
      <c r="C29" s="36" t="s">
        <v>12</v>
      </c>
      <c r="D29" s="36"/>
      <c r="E29" s="36"/>
      <c r="F29" s="36"/>
      <c r="G29" s="36"/>
      <c r="H29" s="36"/>
      <c r="I29" s="36"/>
      <c r="J29" s="36"/>
    </row>
    <row r="30" spans="3:11" x14ac:dyDescent="0.25">
      <c r="C30" s="37"/>
      <c r="D30" s="37"/>
      <c r="E30" s="37"/>
      <c r="F30" s="19" t="s">
        <v>13</v>
      </c>
      <c r="G30" s="19" t="s">
        <v>14</v>
      </c>
      <c r="H30" s="19" t="s">
        <v>15</v>
      </c>
      <c r="I30" s="38" t="s">
        <v>16</v>
      </c>
      <c r="J30" s="38"/>
    </row>
    <row r="31" spans="3:11" x14ac:dyDescent="0.25">
      <c r="C31" s="31" t="s">
        <v>17</v>
      </c>
      <c r="D31" s="31"/>
      <c r="E31" s="31"/>
      <c r="F31" s="20">
        <v>2024</v>
      </c>
      <c r="G31" s="20">
        <v>1</v>
      </c>
      <c r="H31" s="21">
        <v>5</v>
      </c>
      <c r="I31" s="22" t="s">
        <v>18</v>
      </c>
      <c r="J31" s="23" t="s">
        <v>19</v>
      </c>
    </row>
    <row r="32" spans="3:11" x14ac:dyDescent="0.25">
      <c r="C32" s="31" t="s">
        <v>20</v>
      </c>
      <c r="D32" s="31"/>
      <c r="E32" s="31"/>
      <c r="F32" s="24">
        <v>2019</v>
      </c>
      <c r="G32" s="24">
        <v>4</v>
      </c>
      <c r="H32" s="25">
        <v>15</v>
      </c>
      <c r="I32" s="26">
        <f>(F31-F32)*360+(G31-G32)*30+(H31-H32+1)</f>
        <v>1701</v>
      </c>
      <c r="J32" s="27">
        <f>I32/360</f>
        <v>4.7249999999999996</v>
      </c>
    </row>
    <row r="33" spans="3:10" x14ac:dyDescent="0.25">
      <c r="C33" s="31" t="s">
        <v>21</v>
      </c>
      <c r="D33" s="31"/>
      <c r="E33" s="31"/>
      <c r="F33" s="35">
        <f>+E14</f>
        <v>3190000</v>
      </c>
      <c r="G33" s="35"/>
      <c r="H33" s="35"/>
      <c r="I33" s="35"/>
      <c r="J33" s="35"/>
    </row>
    <row r="34" spans="3:10" x14ac:dyDescent="0.25">
      <c r="C34" s="31" t="s">
        <v>22</v>
      </c>
      <c r="D34" s="31"/>
      <c r="E34" s="31"/>
      <c r="F34" s="32">
        <f>F33/30</f>
        <v>106333.33333333333</v>
      </c>
      <c r="G34" s="32"/>
      <c r="H34" s="32"/>
      <c r="I34" s="32"/>
      <c r="J34" s="32"/>
    </row>
    <row r="35" spans="3:10" x14ac:dyDescent="0.25">
      <c r="C35" s="31" t="s">
        <v>23</v>
      </c>
      <c r="D35" s="31"/>
      <c r="E35" s="31"/>
      <c r="F35" s="32">
        <f>F33</f>
        <v>3190000</v>
      </c>
      <c r="G35" s="32"/>
      <c r="H35" s="32"/>
      <c r="I35" s="32"/>
      <c r="J35" s="32"/>
    </row>
    <row r="36" spans="3:10" x14ac:dyDescent="0.25">
      <c r="C36" s="31" t="s">
        <v>24</v>
      </c>
      <c r="D36" s="31"/>
      <c r="E36" s="31"/>
      <c r="F36" s="28">
        <f>J32-1</f>
        <v>3.7249999999999996</v>
      </c>
      <c r="G36" s="32">
        <f>F36*20*F34</f>
        <v>7921833.333333333</v>
      </c>
      <c r="H36" s="32"/>
      <c r="I36" s="32"/>
      <c r="J36" s="32"/>
    </row>
    <row r="37" spans="3:10" x14ac:dyDescent="0.25">
      <c r="C37" s="33" t="s">
        <v>25</v>
      </c>
      <c r="D37" s="33"/>
      <c r="E37" s="33"/>
      <c r="F37" s="29"/>
      <c r="G37" s="34">
        <f>SUM(F35:G36)</f>
        <v>11111837.058333334</v>
      </c>
      <c r="H37" s="34"/>
      <c r="I37" s="34"/>
      <c r="J37" s="34"/>
    </row>
    <row r="39" spans="3:10" x14ac:dyDescent="0.25">
      <c r="C39" s="16"/>
      <c r="D39" s="17"/>
      <c r="E39" s="18"/>
      <c r="F39" s="18"/>
    </row>
    <row r="40" spans="3:10" x14ac:dyDescent="0.25">
      <c r="C40" s="10"/>
      <c r="D40" s="10"/>
      <c r="E40" s="10"/>
      <c r="F40" s="10"/>
      <c r="G40" s="12"/>
    </row>
    <row r="41" spans="3:10" x14ac:dyDescent="0.25">
      <c r="C41" s="45" t="s">
        <v>10</v>
      </c>
      <c r="D41" s="46"/>
      <c r="E41" s="46"/>
      <c r="F41" s="47"/>
      <c r="G41" s="11">
        <f>+G11+G16+G21+G26+G37</f>
        <v>72076754.095370367</v>
      </c>
    </row>
  </sheetData>
  <mergeCells count="23">
    <mergeCell ref="C41:F41"/>
    <mergeCell ref="C21:F21"/>
    <mergeCell ref="C26:F26"/>
    <mergeCell ref="I17:K20"/>
    <mergeCell ref="C37:E37"/>
    <mergeCell ref="G37:J37"/>
    <mergeCell ref="C32:E32"/>
    <mergeCell ref="C33:E33"/>
    <mergeCell ref="F33:J33"/>
    <mergeCell ref="C34:E34"/>
    <mergeCell ref="F34:J34"/>
    <mergeCell ref="I6:K14"/>
    <mergeCell ref="C35:E35"/>
    <mergeCell ref="F35:J35"/>
    <mergeCell ref="C36:E36"/>
    <mergeCell ref="G36:J36"/>
    <mergeCell ref="C29:J29"/>
    <mergeCell ref="C30:E30"/>
    <mergeCell ref="I30:J30"/>
    <mergeCell ref="C31:E31"/>
    <mergeCell ref="C11:F11"/>
    <mergeCell ref="C16:F16"/>
    <mergeCell ref="C6:G6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2025-05-12T16:51:01Z</dcterms:modified>
  <cp:category/>
  <cp:contentStatus/>
</cp:coreProperties>
</file>