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38" documentId="13_ncr:1_{CF731000-4967-444D-92AE-2A86A119D08A}" xr6:coauthVersionLast="47" xr6:coauthVersionMax="47" xr10:uidLastSave="{E3186436-29C0-4A25-9E0D-AEE5551B0B39}"/>
  <bookViews>
    <workbookView xWindow="-120" yWindow="-120" windowWidth="24240" windowHeight="13020" xr2:uid="{69AAD36E-CAFA-43EB-832F-400E58192986}"/>
  </bookViews>
  <sheets>
    <sheet name="LIQ. PRETENSIONES DEMANDA" sheetId="1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2" l="1"/>
  <c r="F34" i="12" s="1"/>
  <c r="F35" i="12" s="1"/>
  <c r="D29" i="12" l="1"/>
  <c r="B39" i="12" s="1"/>
  <c r="F39" i="12" s="1"/>
  <c r="E25" i="12"/>
  <c r="E24" i="12"/>
  <c r="E20" i="12"/>
  <c r="E19" i="12"/>
  <c r="E15" i="12"/>
  <c r="E14" i="12"/>
  <c r="D10" i="12"/>
  <c r="D9" i="12"/>
  <c r="E29" i="12"/>
  <c r="H10" i="12" l="1"/>
  <c r="I10" i="12" s="1"/>
  <c r="F15" i="12" l="1"/>
  <c r="F20" i="12"/>
  <c r="D25" i="12" s="1"/>
  <c r="F25" i="12" s="1"/>
  <c r="H9" i="12"/>
  <c r="I9" i="12" s="1"/>
  <c r="I11" i="12" s="1"/>
  <c r="F29" i="12" l="1"/>
  <c r="F30" i="12" s="1"/>
  <c r="F19" i="12"/>
  <c r="F21" i="12" s="1"/>
  <c r="F14" i="12"/>
  <c r="F16" i="12" s="1"/>
  <c r="D24" i="12" l="1"/>
  <c r="F24" i="12" s="1"/>
  <c r="F26" i="12" s="1"/>
  <c r="F43" i="12" s="1"/>
</calcChain>
</file>

<file path=xl/sharedStrings.xml><?xml version="1.0" encoding="utf-8"?>
<sst xmlns="http://schemas.openxmlformats.org/spreadsheetml/2006/main" count="50" uniqueCount="26">
  <si>
    <t>DIFERENCIAS SALARIALES AÑOS</t>
  </si>
  <si>
    <t>DESDE</t>
  </si>
  <si>
    <t>HASTA</t>
  </si>
  <si>
    <t>CARGO</t>
  </si>
  <si>
    <t>SALARIOS DEVENGADOS</t>
  </si>
  <si>
    <t>DIFERENCIA</t>
  </si>
  <si>
    <t>DÍAS</t>
  </si>
  <si>
    <t>TOTAL ADEUDADO</t>
  </si>
  <si>
    <t>PRIMA</t>
  </si>
  <si>
    <t>CESANTÍAS</t>
  </si>
  <si>
    <t>INTERESES</t>
  </si>
  <si>
    <t xml:space="preserve"> VACACIONES </t>
  </si>
  <si>
    <t>CONDUCTOR</t>
  </si>
  <si>
    <t>SALARIOS PRETENDIDOS</t>
  </si>
  <si>
    <t xml:space="preserve">TOTAL </t>
  </si>
  <si>
    <t>LIQUIDACIÓN DE LAS PRETENSIONES DE LA DEMANDA</t>
  </si>
  <si>
    <t>SALARIO</t>
  </si>
  <si>
    <t>SANCIÓN POR NO CONSIGNACIÓN DE CESANTÍAS</t>
  </si>
  <si>
    <t>SANCIÓN</t>
  </si>
  <si>
    <t>INDEMNIZACIÓN DEL ARTÍCULO 65 DEL C.S.T.</t>
  </si>
  <si>
    <t>Salario diario</t>
  </si>
  <si>
    <t>x 720 días</t>
  </si>
  <si>
    <t>Total</t>
  </si>
  <si>
    <t>Total liquidación</t>
  </si>
  <si>
    <r>
      <rPr>
        <b/>
        <sz val="9"/>
        <color theme="1"/>
        <rFont val="Arial"/>
        <family val="2"/>
      </rPr>
      <t>Nota 2:</t>
    </r>
    <r>
      <rPr>
        <sz val="9"/>
        <color theme="1"/>
        <rFont val="Arial"/>
        <family val="2"/>
      </rPr>
      <t xml:space="preserve"> Las Pólizas Nos. 03 GU077070, 03 GU077075 y 03 GU077169 ampara el pago de salarios, prestaciones sociales, indemnizaciones, compensaciones, auxilios y/o beneficios cuyas vigencias datan del 01/03/2021 al 31/03/2021 y 01/05/2021 al 31/05/2021 (sin tener en cuenta el término trienal de prescripción)
Se efectúa liquidación sin perjuicio del caracter remoto de la contingencia y de la falta de cobertura temporal</t>
    </r>
  </si>
  <si>
    <r>
      <rPr>
        <b/>
        <sz val="9"/>
        <color theme="1"/>
        <rFont val="Arial"/>
        <family val="2"/>
      </rPr>
      <t xml:space="preserve">Nota 1: </t>
    </r>
    <r>
      <rPr>
        <sz val="9"/>
        <color theme="1"/>
        <rFont val="Arial"/>
        <family val="2"/>
      </rPr>
      <t>El demandante solicita reajuste salarial, pago de prestaciones sociales, vacaciones, prestaciones extralegales, indemnización del artículo 65 del CST y sanción por no consignación de cesantías, desde el 01/06/2021 al 18/03/2022.
Para la liquidación de prestaciones sociales se sumó el auxilio de transporte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</si>
</sst>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2"/>
      <color theme="0"/>
      <name val="Calibri"/>
      <family val="2"/>
      <scheme val="minor"/>
    </font>
    <font>
      <b/>
      <u val="singleAccounting"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/>
    <xf numFmtId="3" fontId="4" fillId="0" borderId="1" xfId="0" applyNumberFormat="1" applyFont="1" applyBorder="1"/>
    <xf numFmtId="164" fontId="4" fillId="0" borderId="1" xfId="1" applyNumberFormat="1" applyFont="1" applyBorder="1"/>
    <xf numFmtId="0" fontId="7" fillId="0" borderId="1" xfId="0" applyFont="1" applyBorder="1" applyAlignment="1">
      <alignment horizontal="center"/>
    </xf>
    <xf numFmtId="164" fontId="7" fillId="0" borderId="0" xfId="6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/>
    <xf numFmtId="164" fontId="7" fillId="3" borderId="1" xfId="1" applyNumberFormat="1" applyFont="1" applyFill="1" applyBorder="1"/>
    <xf numFmtId="164" fontId="4" fillId="0" borderId="1" xfId="0" applyNumberFormat="1" applyFont="1" applyBorder="1" applyAlignment="1">
      <alignment horizontal="center"/>
    </xf>
    <xf numFmtId="164" fontId="7" fillId="3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14" fontId="4" fillId="0" borderId="1" xfId="0" applyNumberFormat="1" applyFont="1" applyBorder="1"/>
    <xf numFmtId="164" fontId="10" fillId="4" borderId="1" xfId="0" applyNumberFormat="1" applyFont="1" applyFill="1" applyBorder="1"/>
    <xf numFmtId="0" fontId="8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4" fillId="0" borderId="1" xfId="6" applyNumberFormat="1" applyFont="1" applyBorder="1"/>
    <xf numFmtId="0" fontId="7" fillId="0" borderId="1" xfId="0" applyFont="1" applyBorder="1" applyAlignment="1">
      <alignment horizontal="center" vertical="center"/>
    </xf>
    <xf numFmtId="8" fontId="4" fillId="0" borderId="1" xfId="18" applyNumberFormat="1" applyFont="1" applyBorder="1" applyAlignment="1">
      <alignment horizontal="center"/>
    </xf>
    <xf numFmtId="44" fontId="4" fillId="0" borderId="1" xfId="18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7" fillId="3" borderId="1" xfId="0" applyNumberFormat="1" applyFont="1" applyFill="1" applyBorder="1"/>
    <xf numFmtId="0" fontId="7" fillId="0" borderId="1" xfId="0" applyFont="1" applyFill="1" applyBorder="1" applyAlignment="1">
      <alignment horizontal="center" vertical="center" wrapText="1"/>
    </xf>
  </cellXfs>
  <cellStyles count="19">
    <cellStyle name="Millares" xfId="1" builtinId="3"/>
    <cellStyle name="Millares [0] 2" xfId="3" xr:uid="{3555D9B7-EA0C-4C21-A235-0CD6BE1EC253}"/>
    <cellStyle name="Millares 2" xfId="8" xr:uid="{52E748A6-508A-43EC-9983-10807D820023}"/>
    <cellStyle name="Millares 3" xfId="10" xr:uid="{489BD241-C3FF-4DFE-89AE-EA3930EC2C75}"/>
    <cellStyle name="Millares 4" xfId="6" xr:uid="{30B7C3BA-0FB0-470D-88BE-FBEF74427B88}"/>
    <cellStyle name="Millares 5" xfId="12" xr:uid="{79326964-5294-479E-B982-0A5948E6458E}"/>
    <cellStyle name="Millares 6" xfId="15" xr:uid="{ABFDC7D0-759F-45EB-9979-8CD3F87889E5}"/>
    <cellStyle name="Millares 7" xfId="16" xr:uid="{FFF4BEC4-3F5B-40BE-AC92-6362DAEDDD14}"/>
    <cellStyle name="Moneda" xfId="18" builtinId="4"/>
    <cellStyle name="Moneda [0] 2" xfId="5" xr:uid="{40580231-C906-4C03-A65D-3EA45064320D}"/>
    <cellStyle name="Moneda 2" xfId="4" xr:uid="{60B0EB24-56E2-4FB9-B187-077D7FCBAA83}"/>
    <cellStyle name="Moneda 3" xfId="9" xr:uid="{B553DF60-E9E3-43DE-950B-5D5A0815FFF2}"/>
    <cellStyle name="Moneda 4" xfId="11" xr:uid="{91876A93-028D-40C8-982D-CCA51D4D575D}"/>
    <cellStyle name="Moneda 5" xfId="7" xr:uid="{A7350134-E2AE-4379-A4D5-B823FC54C5D3}"/>
    <cellStyle name="Moneda 6" xfId="13" xr:uid="{BF3C704B-FB29-4786-98E8-8A8CE20070B2}"/>
    <cellStyle name="Moneda 7" xfId="14" xr:uid="{B8E0172D-6407-491A-BE97-75C736043314}"/>
    <cellStyle name="Moneda 8" xfId="17" xr:uid="{2F89C845-0DCC-444B-8884-C9A0330B6C73}"/>
    <cellStyle name="Normal" xfId="0" builtinId="0"/>
    <cellStyle name="Normal 2" xfId="2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739854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A3:L43"/>
  <sheetViews>
    <sheetView tabSelected="1" topLeftCell="A16" zoomScale="80" zoomScaleNormal="80" workbookViewId="0">
      <selection activeCell="I38" sqref="I38"/>
    </sheetView>
  </sheetViews>
  <sheetFormatPr baseColWidth="10" defaultColWidth="11.42578125" defaultRowHeight="15" x14ac:dyDescent="0.25"/>
  <cols>
    <col min="1" max="1" width="4.5703125" customWidth="1"/>
    <col min="2" max="2" width="15.42578125" style="1" customWidth="1"/>
    <col min="3" max="3" width="16" style="1" customWidth="1"/>
    <col min="4" max="4" width="17.5703125" style="1" customWidth="1"/>
    <col min="5" max="5" width="16.7109375" style="1" customWidth="1"/>
    <col min="6" max="6" width="21.140625" style="1" customWidth="1"/>
    <col min="7" max="7" width="18.140625" style="1" customWidth="1"/>
    <col min="8" max="8" width="15.28515625" customWidth="1"/>
    <col min="9" max="9" width="19.7109375" customWidth="1"/>
    <col min="10" max="10" width="15.140625" customWidth="1"/>
    <col min="11" max="11" width="23" bestFit="1" customWidth="1"/>
    <col min="12" max="12" width="15.7109375" customWidth="1"/>
    <col min="13" max="13" width="20.28515625" bestFit="1" customWidth="1"/>
  </cols>
  <sheetData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12" s="1" customFormat="1" ht="15" customHeight="1" x14ac:dyDescent="0.2">
      <c r="A5" s="2"/>
      <c r="B5" s="23" t="s">
        <v>15</v>
      </c>
      <c r="C5" s="23"/>
      <c r="D5" s="23"/>
      <c r="E5" s="23"/>
      <c r="F5" s="23"/>
      <c r="G5" s="23"/>
      <c r="H5" s="2"/>
      <c r="I5" s="2"/>
      <c r="J5" s="2"/>
      <c r="K5" s="2"/>
      <c r="L5" s="3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3"/>
    </row>
    <row r="7" spans="1:12" ht="15" customHeight="1" x14ac:dyDescent="0.25">
      <c r="A7" s="2"/>
      <c r="B7" s="31" t="s">
        <v>0</v>
      </c>
      <c r="C7" s="31"/>
      <c r="D7" s="31"/>
      <c r="E7" s="31"/>
      <c r="F7" s="31"/>
      <c r="G7" s="31"/>
      <c r="H7" s="31"/>
      <c r="I7" s="31"/>
    </row>
    <row r="8" spans="1:12" ht="31.5" customHeight="1" x14ac:dyDescent="0.25">
      <c r="A8" s="2"/>
      <c r="B8" s="6" t="s">
        <v>1</v>
      </c>
      <c r="C8" s="6" t="s">
        <v>2</v>
      </c>
      <c r="D8" s="6" t="s">
        <v>6</v>
      </c>
      <c r="E8" s="6" t="s">
        <v>3</v>
      </c>
      <c r="F8" s="6" t="s">
        <v>4</v>
      </c>
      <c r="G8" s="6" t="s">
        <v>13</v>
      </c>
      <c r="H8" s="41" t="s">
        <v>5</v>
      </c>
      <c r="I8" s="41" t="s">
        <v>14</v>
      </c>
    </row>
    <row r="9" spans="1:12" x14ac:dyDescent="0.25">
      <c r="A9" s="2"/>
      <c r="B9" s="7">
        <v>44348</v>
      </c>
      <c r="C9" s="7">
        <v>44561</v>
      </c>
      <c r="D9" s="32">
        <f>DAYS360(B9,C9)</f>
        <v>210</v>
      </c>
      <c r="E9" s="8" t="s">
        <v>12</v>
      </c>
      <c r="F9" s="9">
        <v>908526</v>
      </c>
      <c r="G9" s="10">
        <v>1564267</v>
      </c>
      <c r="H9" s="9">
        <f t="shared" ref="H9:H10" si="0">G9-F9</f>
        <v>655741</v>
      </c>
      <c r="I9" s="9">
        <f>H9/30*D9</f>
        <v>4590187</v>
      </c>
    </row>
    <row r="10" spans="1:12" x14ac:dyDescent="0.25">
      <c r="A10" s="2"/>
      <c r="B10" s="7">
        <v>44562</v>
      </c>
      <c r="C10" s="7">
        <v>44638</v>
      </c>
      <c r="D10" s="32">
        <f>DAYS360(B10,C10)</f>
        <v>77</v>
      </c>
      <c r="E10" s="8" t="s">
        <v>12</v>
      </c>
      <c r="F10" s="9">
        <v>1000000</v>
      </c>
      <c r="G10" s="10">
        <v>1761724</v>
      </c>
      <c r="H10" s="9">
        <f t="shared" si="0"/>
        <v>761724</v>
      </c>
      <c r="I10" s="9">
        <f>H10/30*D10</f>
        <v>1955091.5999999999</v>
      </c>
    </row>
    <row r="11" spans="1:12" x14ac:dyDescent="0.25">
      <c r="A11" s="2"/>
      <c r="B11" s="2"/>
      <c r="C11" s="2"/>
      <c r="D11" s="2"/>
      <c r="E11" s="2"/>
      <c r="F11" s="2"/>
      <c r="G11"/>
      <c r="H11" s="2"/>
      <c r="I11" s="17">
        <f>SUM(I9:I10)</f>
        <v>6545278.5999999996</v>
      </c>
    </row>
    <row r="12" spans="1:12" ht="15.75" customHeight="1" x14ac:dyDescent="0.25">
      <c r="A12" s="2"/>
      <c r="B12" s="14"/>
      <c r="C12" s="14"/>
      <c r="D12" s="14"/>
      <c r="E12" s="14"/>
      <c r="F12" s="13"/>
      <c r="G12" s="13"/>
      <c r="H12" s="2"/>
    </row>
    <row r="13" spans="1:12" ht="15.75" customHeight="1" x14ac:dyDescent="0.25">
      <c r="A13" s="2"/>
      <c r="B13" s="12" t="s">
        <v>1</v>
      </c>
      <c r="C13" s="12" t="s">
        <v>2</v>
      </c>
      <c r="D13" s="12" t="s">
        <v>16</v>
      </c>
      <c r="E13" s="12" t="s">
        <v>6</v>
      </c>
      <c r="F13" s="15" t="s">
        <v>8</v>
      </c>
      <c r="G13" s="13"/>
      <c r="H13" s="2"/>
    </row>
    <row r="14" spans="1:12" ht="15.75" customHeight="1" x14ac:dyDescent="0.25">
      <c r="A14" s="2"/>
      <c r="B14" s="7">
        <v>44348</v>
      </c>
      <c r="C14" s="7">
        <v>44561</v>
      </c>
      <c r="D14" s="10">
        <v>1670721</v>
      </c>
      <c r="E14" s="11">
        <f>DAYS360(B14,C14)</f>
        <v>210</v>
      </c>
      <c r="F14" s="16">
        <f t="shared" ref="F14:F15" si="1">(D14*E14)/360</f>
        <v>974587.25</v>
      </c>
      <c r="G14" s="13"/>
      <c r="H14" s="2"/>
    </row>
    <row r="15" spans="1:12" ht="15.75" customHeight="1" x14ac:dyDescent="0.25">
      <c r="A15" s="2"/>
      <c r="B15" s="7">
        <v>44562</v>
      </c>
      <c r="C15" s="7">
        <v>44638</v>
      </c>
      <c r="D15" s="10">
        <v>1884896</v>
      </c>
      <c r="E15" s="11">
        <f>DAYS360(B15,C15)</f>
        <v>77</v>
      </c>
      <c r="F15" s="16">
        <f t="shared" si="1"/>
        <v>403158.31111111114</v>
      </c>
      <c r="G15" s="13"/>
      <c r="H15" s="2"/>
    </row>
    <row r="16" spans="1:12" ht="15.75" customHeight="1" x14ac:dyDescent="0.25">
      <c r="A16" s="2"/>
      <c r="B16" s="27" t="s">
        <v>7</v>
      </c>
      <c r="C16" s="27"/>
      <c r="D16" s="27"/>
      <c r="E16" s="27"/>
      <c r="F16" s="17">
        <f>SUM(F14:F15)</f>
        <v>1377745.5611111112</v>
      </c>
      <c r="G16" s="13"/>
      <c r="H16" s="2"/>
    </row>
    <row r="17" spans="1:10" ht="15.75" customHeight="1" x14ac:dyDescent="0.25">
      <c r="A17" s="2"/>
      <c r="B17" s="14"/>
      <c r="C17" s="14"/>
      <c r="D17" s="14"/>
      <c r="E17" s="14"/>
      <c r="F17" s="13"/>
      <c r="G17" s="13"/>
      <c r="H17" s="24" t="s">
        <v>25</v>
      </c>
      <c r="I17" s="24"/>
      <c r="J17" s="24"/>
    </row>
    <row r="18" spans="1:10" ht="15.75" customHeight="1" x14ac:dyDescent="0.25">
      <c r="A18" s="2"/>
      <c r="B18" s="12" t="s">
        <v>1</v>
      </c>
      <c r="C18" s="12" t="s">
        <v>2</v>
      </c>
      <c r="D18" s="12" t="s">
        <v>16</v>
      </c>
      <c r="E18" s="12" t="s">
        <v>6</v>
      </c>
      <c r="F18" s="15" t="s">
        <v>9</v>
      </c>
      <c r="G18" s="2"/>
      <c r="H18" s="24"/>
      <c r="I18" s="24"/>
      <c r="J18" s="24"/>
    </row>
    <row r="19" spans="1:10" ht="15.75" customHeight="1" x14ac:dyDescent="0.25">
      <c r="A19" s="2"/>
      <c r="B19" s="7">
        <v>44348</v>
      </c>
      <c r="C19" s="7">
        <v>44561</v>
      </c>
      <c r="D19" s="10">
        <v>1670721</v>
      </c>
      <c r="E19" s="11">
        <f>DAYS360(B19,C19)</f>
        <v>210</v>
      </c>
      <c r="F19" s="16">
        <f t="shared" ref="F19:F20" si="2">(D19*E19)/360</f>
        <v>974587.25</v>
      </c>
      <c r="G19" s="2"/>
      <c r="H19" s="24"/>
      <c r="I19" s="24"/>
      <c r="J19" s="24"/>
    </row>
    <row r="20" spans="1:10" ht="15.75" customHeight="1" x14ac:dyDescent="0.25">
      <c r="A20" s="2"/>
      <c r="B20" s="7">
        <v>44562</v>
      </c>
      <c r="C20" s="7">
        <v>44638</v>
      </c>
      <c r="D20" s="10">
        <v>1884896</v>
      </c>
      <c r="E20" s="11">
        <f>DAYS360(B20,C20)</f>
        <v>77</v>
      </c>
      <c r="F20" s="16">
        <f t="shared" si="2"/>
        <v>403158.31111111114</v>
      </c>
      <c r="G20" s="2"/>
      <c r="H20" s="24"/>
      <c r="I20" s="24"/>
      <c r="J20" s="24"/>
    </row>
    <row r="21" spans="1:10" ht="15.75" customHeight="1" x14ac:dyDescent="0.25">
      <c r="A21" s="2"/>
      <c r="B21" s="27" t="s">
        <v>7</v>
      </c>
      <c r="C21" s="27"/>
      <c r="D21" s="27"/>
      <c r="E21" s="27"/>
      <c r="F21" s="17">
        <f>SUM(F19:F20)</f>
        <v>1377745.5611111112</v>
      </c>
      <c r="G21" s="2"/>
      <c r="H21" s="24"/>
      <c r="I21" s="24"/>
      <c r="J21" s="24"/>
    </row>
    <row r="22" spans="1:10" ht="15.75" customHeight="1" x14ac:dyDescent="0.25">
      <c r="A22" s="2"/>
      <c r="B22" s="2"/>
      <c r="C22" s="2"/>
      <c r="D22" s="2"/>
      <c r="E22" s="2"/>
      <c r="F22" s="2"/>
      <c r="G22" s="2"/>
      <c r="H22" s="24"/>
      <c r="I22" s="24"/>
      <c r="J22" s="24"/>
    </row>
    <row r="23" spans="1:10" ht="15.75" customHeight="1" x14ac:dyDescent="0.25">
      <c r="A23" s="2"/>
      <c r="B23" s="12" t="s">
        <v>1</v>
      </c>
      <c r="C23" s="12" t="s">
        <v>2</v>
      </c>
      <c r="D23" s="12" t="s">
        <v>9</v>
      </c>
      <c r="E23" s="12" t="s">
        <v>6</v>
      </c>
      <c r="F23" s="15" t="s">
        <v>10</v>
      </c>
      <c r="G23" s="2"/>
      <c r="H23" s="24"/>
      <c r="I23" s="24"/>
      <c r="J23" s="24"/>
    </row>
    <row r="24" spans="1:10" ht="15.75" customHeight="1" x14ac:dyDescent="0.25">
      <c r="A24" s="2"/>
      <c r="B24" s="7">
        <v>44348</v>
      </c>
      <c r="C24" s="7">
        <v>44561</v>
      </c>
      <c r="D24" s="18">
        <f>+F19</f>
        <v>974587.25</v>
      </c>
      <c r="E24" s="11">
        <f>DAYS360(B24,C24)</f>
        <v>210</v>
      </c>
      <c r="F24" s="11">
        <f t="shared" ref="F24:F25" si="3">(D24*E24*0.12)/360</f>
        <v>68221.107499999998</v>
      </c>
      <c r="G24" s="2"/>
      <c r="I24" s="3"/>
    </row>
    <row r="25" spans="1:10" ht="15.75" customHeight="1" x14ac:dyDescent="0.25">
      <c r="A25" s="2"/>
      <c r="B25" s="7">
        <v>44562</v>
      </c>
      <c r="C25" s="7">
        <v>44638</v>
      </c>
      <c r="D25" s="18">
        <f>+F20</f>
        <v>403158.31111111114</v>
      </c>
      <c r="E25" s="11">
        <f>DAYS360(B25,C25)</f>
        <v>77</v>
      </c>
      <c r="F25" s="11">
        <f t="shared" si="3"/>
        <v>10347.729985185186</v>
      </c>
      <c r="G25" s="2"/>
      <c r="I25" s="3"/>
    </row>
    <row r="26" spans="1:10" x14ac:dyDescent="0.25">
      <c r="A26" s="2"/>
      <c r="B26" s="28" t="s">
        <v>7</v>
      </c>
      <c r="C26" s="29"/>
      <c r="D26" s="29"/>
      <c r="E26" s="30"/>
      <c r="F26" s="19">
        <f>SUM(F24:F25)</f>
        <v>78568.837485185184</v>
      </c>
      <c r="G26" s="2"/>
      <c r="H26" s="24" t="s">
        <v>24</v>
      </c>
      <c r="I26" s="24"/>
      <c r="J26" s="24"/>
    </row>
    <row r="27" spans="1:10" x14ac:dyDescent="0.25">
      <c r="A27" s="2"/>
      <c r="B27" s="2"/>
      <c r="C27" s="2"/>
      <c r="D27" s="2"/>
      <c r="E27" s="2"/>
      <c r="F27" s="2"/>
      <c r="G27" s="2"/>
      <c r="H27" s="24"/>
      <c r="I27" s="24"/>
      <c r="J27" s="24"/>
    </row>
    <row r="28" spans="1:10" x14ac:dyDescent="0.25">
      <c r="B28" s="4" t="s">
        <v>1</v>
      </c>
      <c r="C28" s="4" t="s">
        <v>2</v>
      </c>
      <c r="D28" s="12" t="s">
        <v>16</v>
      </c>
      <c r="E28" s="4" t="s">
        <v>6</v>
      </c>
      <c r="F28" s="20" t="s">
        <v>11</v>
      </c>
      <c r="G28" s="2"/>
      <c r="H28" s="24"/>
      <c r="I28" s="24"/>
      <c r="J28" s="24"/>
    </row>
    <row r="29" spans="1:10" x14ac:dyDescent="0.25">
      <c r="B29" s="21">
        <v>44348</v>
      </c>
      <c r="C29" s="21">
        <v>44638</v>
      </c>
      <c r="D29" s="10">
        <f>+G10</f>
        <v>1761724</v>
      </c>
      <c r="E29" s="5">
        <f>DAYS360(B29,C29)+1</f>
        <v>288</v>
      </c>
      <c r="F29" s="10">
        <f>(D29*E29)/720</f>
        <v>704689.6</v>
      </c>
      <c r="G29" s="2"/>
      <c r="H29" s="24"/>
      <c r="I29" s="24"/>
      <c r="J29" s="24"/>
    </row>
    <row r="30" spans="1:10" x14ac:dyDescent="0.25">
      <c r="B30" s="28" t="s">
        <v>7</v>
      </c>
      <c r="C30" s="29"/>
      <c r="D30" s="29"/>
      <c r="E30" s="30"/>
      <c r="F30" s="19">
        <f>SUM(F29:F29)</f>
        <v>704689.6</v>
      </c>
      <c r="G30" s="2"/>
      <c r="H30" s="24"/>
      <c r="I30" s="24"/>
      <c r="J30" s="24"/>
    </row>
    <row r="31" spans="1:10" x14ac:dyDescent="0.25">
      <c r="B31" s="2"/>
      <c r="C31" s="2"/>
      <c r="D31" s="2"/>
      <c r="E31" s="2"/>
      <c r="F31" s="2"/>
      <c r="G31" s="2"/>
      <c r="H31" s="24"/>
      <c r="I31" s="24"/>
      <c r="J31" s="24"/>
    </row>
    <row r="32" spans="1:10" x14ac:dyDescent="0.25">
      <c r="B32" s="31" t="s">
        <v>17</v>
      </c>
      <c r="C32" s="31"/>
      <c r="D32" s="31"/>
      <c r="E32" s="31"/>
      <c r="F32" s="31"/>
      <c r="G32" s="2"/>
      <c r="H32" s="24"/>
      <c r="I32" s="24"/>
      <c r="J32" s="24"/>
    </row>
    <row r="33" spans="2:10" x14ac:dyDescent="0.25">
      <c r="B33" s="12" t="s">
        <v>1</v>
      </c>
      <c r="C33" s="12" t="s">
        <v>2</v>
      </c>
      <c r="D33" s="12" t="s">
        <v>16</v>
      </c>
      <c r="E33" s="12" t="s">
        <v>6</v>
      </c>
      <c r="F33" s="33" t="s">
        <v>18</v>
      </c>
      <c r="G33" s="2"/>
      <c r="H33" s="24"/>
      <c r="I33" s="24"/>
      <c r="J33" s="24"/>
    </row>
    <row r="34" spans="2:10" x14ac:dyDescent="0.25">
      <c r="B34" s="34">
        <v>44607</v>
      </c>
      <c r="C34" s="7">
        <v>44638</v>
      </c>
      <c r="D34" s="35">
        <v>1761724</v>
      </c>
      <c r="E34" s="16">
        <f t="shared" ref="E34" si="4">DAYS360(B34,C34)+1</f>
        <v>34</v>
      </c>
      <c r="F34" s="16">
        <f t="shared" ref="F34" si="5">(D34/30)*E34</f>
        <v>1996620.5333333332</v>
      </c>
      <c r="G34" s="2"/>
      <c r="H34" s="24"/>
      <c r="I34" s="24"/>
      <c r="J34" s="24"/>
    </row>
    <row r="35" spans="2:10" x14ac:dyDescent="0.25">
      <c r="B35" s="27" t="s">
        <v>7</v>
      </c>
      <c r="C35" s="27"/>
      <c r="D35" s="27"/>
      <c r="E35" s="27"/>
      <c r="F35" s="19">
        <f>+F34</f>
        <v>1996620.5333333332</v>
      </c>
      <c r="G35" s="2"/>
      <c r="H35" s="24"/>
      <c r="I35" s="24"/>
      <c r="J35" s="24"/>
    </row>
    <row r="36" spans="2:10" x14ac:dyDescent="0.25">
      <c r="B36" s="2"/>
      <c r="C36" s="2"/>
      <c r="D36" s="2"/>
      <c r="E36" s="2"/>
      <c r="F36" s="2"/>
    </row>
    <row r="37" spans="2:10" x14ac:dyDescent="0.25">
      <c r="B37" s="31" t="s">
        <v>19</v>
      </c>
      <c r="C37" s="31"/>
      <c r="D37" s="31"/>
      <c r="E37" s="31"/>
      <c r="F37" s="31"/>
    </row>
    <row r="38" spans="2:10" x14ac:dyDescent="0.25">
      <c r="B38" s="36" t="s">
        <v>20</v>
      </c>
      <c r="C38" s="36"/>
      <c r="D38" s="36" t="s">
        <v>21</v>
      </c>
      <c r="E38" s="36"/>
      <c r="F38" s="4" t="s">
        <v>22</v>
      </c>
    </row>
    <row r="39" spans="2:10" x14ac:dyDescent="0.25">
      <c r="B39" s="37">
        <f>+D29/30</f>
        <v>58724.133333333331</v>
      </c>
      <c r="C39" s="38"/>
      <c r="D39" s="39">
        <v>720</v>
      </c>
      <c r="E39" s="39"/>
      <c r="F39" s="40">
        <f>B39*D39</f>
        <v>42281376</v>
      </c>
    </row>
    <row r="43" spans="2:10" ht="18" x14ac:dyDescent="0.4">
      <c r="B43" s="25" t="s">
        <v>23</v>
      </c>
      <c r="C43" s="25"/>
      <c r="D43" s="25"/>
      <c r="E43" s="26"/>
      <c r="F43" s="22">
        <f>+F39+F35+F30+F26+F21+F16+I11</f>
        <v>54362024.693040736</v>
      </c>
    </row>
  </sheetData>
  <mergeCells count="16">
    <mergeCell ref="H17:J23"/>
    <mergeCell ref="D38:E38"/>
    <mergeCell ref="B39:C39"/>
    <mergeCell ref="D39:E39"/>
    <mergeCell ref="B43:E43"/>
    <mergeCell ref="H26:J35"/>
    <mergeCell ref="B5:G5"/>
    <mergeCell ref="B21:E21"/>
    <mergeCell ref="B26:E26"/>
    <mergeCell ref="B30:E30"/>
    <mergeCell ref="B16:E16"/>
    <mergeCell ref="B7:I7"/>
    <mergeCell ref="B32:F32"/>
    <mergeCell ref="B35:E35"/>
    <mergeCell ref="B37:F37"/>
    <mergeCell ref="B38:C38"/>
  </mergeCells>
  <phoneticPr fontId="5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2025-05-23T20:52:50Z</dcterms:modified>
  <cp:category/>
  <cp:contentStatus/>
</cp:coreProperties>
</file>