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8912834A-E99D-4F1E-AA48-BBFAC1F42236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LIQ. PRETENSIONES DEMANDA" sheetId="13" r:id="rId1"/>
    <sheet name="LIQUIDACIÓN OBJETIVA GHA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5" l="1"/>
  <c r="F12" i="15" s="1"/>
  <c r="E21" i="15"/>
  <c r="F21" i="15" s="1"/>
  <c r="E18" i="15"/>
  <c r="E15" i="15"/>
  <c r="F15" i="15" s="1"/>
  <c r="D18" i="15" s="1"/>
  <c r="B24" i="13"/>
  <c r="E6" i="15"/>
  <c r="E7" i="15" s="1"/>
  <c r="E8" i="15" s="1"/>
  <c r="F18" i="15" l="1"/>
  <c r="E19" i="13"/>
  <c r="F19" i="13" s="1"/>
  <c r="H19" i="13" s="1"/>
  <c r="E15" i="13"/>
  <c r="E11" i="13"/>
  <c r="E8" i="13" l="1"/>
  <c r="F24" i="13" l="1"/>
  <c r="F11" i="13"/>
  <c r="H11" i="13" s="1"/>
  <c r="F8" i="13"/>
  <c r="H8" i="13" s="1"/>
  <c r="D15" i="13" l="1"/>
  <c r="F15" i="13" s="1"/>
  <c r="H15" i="13" s="1"/>
  <c r="F27" i="13" s="1"/>
</calcChain>
</file>

<file path=xl/sharedStrings.xml><?xml version="1.0" encoding="utf-8"?>
<sst xmlns="http://schemas.openxmlformats.org/spreadsheetml/2006/main" count="74" uniqueCount="32">
  <si>
    <t>LIQUIDACIÓN DE LAS PRETENSIONES DE LA DEMANDA</t>
  </si>
  <si>
    <t>DESDE</t>
  </si>
  <si>
    <t>HASTA</t>
  </si>
  <si>
    <t>SALARIO</t>
  </si>
  <si>
    <t>DÍAS</t>
  </si>
  <si>
    <t>PRIMAS</t>
  </si>
  <si>
    <t>PAGADO</t>
  </si>
  <si>
    <t>DIFERENCIA</t>
  </si>
  <si>
    <r>
      <rPr>
        <b/>
        <sz val="9"/>
        <color theme="1"/>
        <rFont val="Arial"/>
        <family val="2"/>
      </rPr>
      <t>Nota 1:</t>
    </r>
    <r>
      <rPr>
        <sz val="9"/>
        <color theme="1"/>
        <rFont val="Arial"/>
        <family val="2"/>
      </rPr>
      <t xml:space="preserve"> El demandante argumenta que se le debió cancelar la liquidación final del contrato, hasta el 30/07/2024, pues hasta esa fecha iba el contrato a término fijo, por tanto, solicita el pago proporcional de cesantías, intereses, prima de servicios y vacaciones. 
Consigo el pago de la sanción por no consignación, indemnización art. 65 del CST y aportes</t>
    </r>
  </si>
  <si>
    <t>CESANTÍAS</t>
  </si>
  <si>
    <t>INTERESES</t>
  </si>
  <si>
    <r>
      <rPr>
        <b/>
        <sz val="9"/>
        <color theme="1"/>
        <rFont val="Arial"/>
        <family val="2"/>
      </rPr>
      <t>Nota 2:</t>
    </r>
    <r>
      <rPr>
        <sz val="9"/>
        <color theme="1"/>
        <rFont val="Arial"/>
        <family val="2"/>
      </rPr>
      <t xml:space="preserve"> No hay lugar a liquidar la sanción por no consignación toda vez que, no nació la obligación del empleador de consignarlas, ya que a la terminación del contrato se cancelan directamente</t>
    </r>
  </si>
  <si>
    <t>VACACIONES</t>
  </si>
  <si>
    <t>INDEMNIZACIÓN DEL ARTÍCULO 65 DEL C.S.T.- (29/06/2024 al 16/07/2025)</t>
  </si>
  <si>
    <r>
      <rPr>
        <b/>
        <sz val="9"/>
        <color theme="1"/>
        <rFont val="Arial"/>
        <family val="2"/>
      </rPr>
      <t>Nota 3:</t>
    </r>
    <r>
      <rPr>
        <sz val="9"/>
        <color theme="1"/>
        <rFont val="Arial"/>
        <family val="2"/>
      </rPr>
      <t xml:space="preserve"> Clínica Palmira canceló prestaciones hasta el 28/06/2024 (fecha de terminación del contrato) y canceló la correspondiente indemnización del 64 del CST, por la terminación anticipada del contrato a término fijo (32 días)</t>
    </r>
  </si>
  <si>
    <t>Salario diario</t>
  </si>
  <si>
    <t>Días</t>
  </si>
  <si>
    <t>Total</t>
  </si>
  <si>
    <t>Total Liquidación:</t>
  </si>
  <si>
    <t>INDEMNIZACIÓN ARTÍCULO 64 DEL C.S.T.</t>
  </si>
  <si>
    <t>AÑO</t>
  </si>
  <si>
    <t>MES</t>
  </si>
  <si>
    <t>DÍA</t>
  </si>
  <si>
    <t>Tiempo Laborado en:</t>
  </si>
  <si>
    <t>Fecha de Terminación:</t>
  </si>
  <si>
    <t>Años</t>
  </si>
  <si>
    <t>Fecha contrato</t>
  </si>
  <si>
    <t>Ingreso Mensual:</t>
  </si>
  <si>
    <t>Ingreso Diario:</t>
  </si>
  <si>
    <t xml:space="preserve">Indemnización </t>
  </si>
  <si>
    <t>SALARIO+RECARGOS</t>
  </si>
  <si>
    <t>De la liquidación realizada y contrastándola con lo pagado por el empleador, se evidencia una diferencia de $11.786.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</si>
</sst>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  <numFmt numFmtId="169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6" fillId="0" borderId="1" xfId="6" applyNumberFormat="1" applyFont="1" applyBorder="1"/>
    <xf numFmtId="164" fontId="6" fillId="0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/>
    <xf numFmtId="164" fontId="6" fillId="0" borderId="1" xfId="1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9" fontId="10" fillId="2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4" fontId="6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center" vertical="center"/>
    </xf>
    <xf numFmtId="168" fontId="4" fillId="3" borderId="1" xfId="0" applyNumberFormat="1" applyFont="1" applyFill="1" applyBorder="1"/>
    <xf numFmtId="168" fontId="8" fillId="4" borderId="1" xfId="0" applyNumberFormat="1" applyFont="1" applyFill="1" applyBorder="1"/>
    <xf numFmtId="164" fontId="0" fillId="3" borderId="1" xfId="0" applyNumberFormat="1" applyFill="1" applyBorder="1"/>
    <xf numFmtId="164" fontId="6" fillId="3" borderId="1" xfId="1" applyNumberFormat="1" applyFont="1" applyFill="1" applyBorder="1"/>
    <xf numFmtId="164" fontId="6" fillId="3" borderId="1" xfId="0" applyNumberFormat="1" applyFont="1" applyFill="1" applyBorder="1"/>
    <xf numFmtId="44" fontId="0" fillId="0" borderId="0" xfId="20" applyFont="1"/>
    <xf numFmtId="0" fontId="4" fillId="0" borderId="1" xfId="0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8" fontId="6" fillId="0" borderId="1" xfId="20" applyNumberFormat="1" applyFont="1" applyBorder="1" applyAlignment="1">
      <alignment horizontal="center"/>
    </xf>
    <xf numFmtId="44" fontId="6" fillId="0" borderId="1" xfId="2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8" fontId="9" fillId="0" borderId="4" xfId="0" applyNumberFormat="1" applyFont="1" applyBorder="1" applyAlignment="1">
      <alignment horizontal="center"/>
    </xf>
    <xf numFmtId="8" fontId="9" fillId="0" borderId="5" xfId="0" applyNumberFormat="1" applyFont="1" applyBorder="1" applyAlignment="1">
      <alignment horizontal="center"/>
    </xf>
    <xf numFmtId="8" fontId="9" fillId="0" borderId="6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8" fontId="10" fillId="0" borderId="4" xfId="0" applyNumberFormat="1" applyFont="1" applyBorder="1" applyAlignment="1">
      <alignment horizontal="center"/>
    </xf>
    <xf numFmtId="8" fontId="10" fillId="0" borderId="5" xfId="0" applyNumberFormat="1" applyFont="1" applyBorder="1" applyAlignment="1">
      <alignment horizontal="center"/>
    </xf>
    <xf numFmtId="8" fontId="10" fillId="0" borderId="6" xfId="0" applyNumberFormat="1" applyFont="1" applyBorder="1" applyAlignment="1">
      <alignment horizontal="center"/>
    </xf>
    <xf numFmtId="8" fontId="10" fillId="3" borderId="4" xfId="0" applyNumberFormat="1" applyFont="1" applyFill="1" applyBorder="1" applyAlignment="1">
      <alignment horizontal="center"/>
    </xf>
    <xf numFmtId="8" fontId="10" fillId="3" borderId="5" xfId="0" applyNumberFormat="1" applyFont="1" applyFill="1" applyBorder="1" applyAlignment="1">
      <alignment horizontal="center"/>
    </xf>
    <xf numFmtId="8" fontId="10" fillId="3" borderId="6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174546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174546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28"/>
  <sheetViews>
    <sheetView workbookViewId="0">
      <selection activeCell="H22" sqref="H22"/>
    </sheetView>
  </sheetViews>
  <sheetFormatPr baseColWidth="10" defaultColWidth="11.42578125" defaultRowHeight="15" x14ac:dyDescent="0.25"/>
  <cols>
    <col min="2" max="2" width="14.28515625" style="1" customWidth="1"/>
    <col min="3" max="3" width="13.28515625" style="1" customWidth="1"/>
    <col min="4" max="4" width="15.140625" style="1" customWidth="1"/>
    <col min="5" max="5" width="13.140625" style="1" customWidth="1"/>
    <col min="6" max="6" width="17.140625" style="1" customWidth="1"/>
    <col min="7" max="7" width="16.85546875" style="1" customWidth="1"/>
    <col min="8" max="8" width="16.5703125" customWidth="1"/>
  </cols>
  <sheetData>
    <row r="5" spans="1:14" s="1" customFormat="1" ht="15" customHeight="1" x14ac:dyDescent="0.2">
      <c r="A5" s="3"/>
      <c r="B5" s="32" t="s">
        <v>0</v>
      </c>
      <c r="C5" s="32"/>
      <c r="D5" s="32"/>
      <c r="E5" s="32"/>
      <c r="F5" s="32"/>
      <c r="G5" s="32"/>
      <c r="H5" s="32"/>
      <c r="I5" s="3"/>
      <c r="J5" s="3"/>
    </row>
    <row r="6" spans="1:14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4" ht="15" customHeight="1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8" t="s">
        <v>5</v>
      </c>
      <c r="G7" s="8" t="s">
        <v>6</v>
      </c>
      <c r="H7" s="8" t="s">
        <v>7</v>
      </c>
      <c r="J7" s="31" t="s">
        <v>8</v>
      </c>
      <c r="K7" s="31"/>
      <c r="L7" s="31"/>
      <c r="M7" s="31"/>
      <c r="N7" s="31"/>
    </row>
    <row r="8" spans="1:14" x14ac:dyDescent="0.25">
      <c r="A8" s="3"/>
      <c r="B8" s="5">
        <v>45292</v>
      </c>
      <c r="C8" s="5">
        <v>45503</v>
      </c>
      <c r="D8" s="6">
        <v>3656035</v>
      </c>
      <c r="E8" s="9">
        <f>DAYS360(B8,C8)+1</f>
        <v>210</v>
      </c>
      <c r="F8" s="7">
        <f>(D8*E8)/360</f>
        <v>2132687.0833333335</v>
      </c>
      <c r="G8" s="7">
        <v>1807706</v>
      </c>
      <c r="H8" s="25">
        <f>F8-G8</f>
        <v>324981.08333333349</v>
      </c>
      <c r="J8" s="31"/>
      <c r="K8" s="31"/>
      <c r="L8" s="31"/>
      <c r="M8" s="31"/>
      <c r="N8" s="31"/>
    </row>
    <row r="9" spans="1:14" ht="15" customHeight="1" x14ac:dyDescent="0.25">
      <c r="A9" s="3"/>
      <c r="B9" s="3"/>
      <c r="C9" s="3"/>
      <c r="D9" s="3"/>
      <c r="E9" s="3"/>
      <c r="F9" s="3"/>
      <c r="G9" s="3"/>
      <c r="H9" s="3"/>
      <c r="J9" s="31"/>
      <c r="K9" s="31"/>
      <c r="L9" s="31"/>
      <c r="M9" s="31"/>
      <c r="N9" s="31"/>
    </row>
    <row r="10" spans="1:14" x14ac:dyDescent="0.25">
      <c r="A10" s="3"/>
      <c r="B10" s="4" t="s">
        <v>1</v>
      </c>
      <c r="C10" s="4" t="s">
        <v>2</v>
      </c>
      <c r="D10" s="4" t="s">
        <v>3</v>
      </c>
      <c r="E10" s="4" t="s">
        <v>4</v>
      </c>
      <c r="F10" s="8" t="s">
        <v>9</v>
      </c>
      <c r="G10" s="8" t="s">
        <v>6</v>
      </c>
      <c r="H10" s="8" t="s">
        <v>7</v>
      </c>
      <c r="J10" s="31"/>
      <c r="K10" s="31"/>
      <c r="L10" s="31"/>
      <c r="M10" s="31"/>
      <c r="N10" s="31"/>
    </row>
    <row r="11" spans="1:14" ht="14.25" customHeight="1" x14ac:dyDescent="0.25">
      <c r="A11" s="3"/>
      <c r="B11" s="5">
        <v>45292</v>
      </c>
      <c r="C11" s="5">
        <v>45503</v>
      </c>
      <c r="D11" s="6">
        <v>3656035</v>
      </c>
      <c r="E11" s="9">
        <f>DAYS360(B11,C11)+1</f>
        <v>210</v>
      </c>
      <c r="F11" s="10">
        <f>(D11*E11)/360</f>
        <v>2132687.0833333335</v>
      </c>
      <c r="G11" s="7">
        <v>1807706</v>
      </c>
      <c r="H11" s="25">
        <f>F11-G11</f>
        <v>324981.08333333349</v>
      </c>
      <c r="J11" s="31"/>
      <c r="K11" s="31"/>
      <c r="L11" s="31"/>
      <c r="M11" s="31"/>
      <c r="N11" s="31"/>
    </row>
    <row r="12" spans="1:14" s="1" customFormat="1" ht="15" customHeight="1" x14ac:dyDescent="0.25">
      <c r="A12" s="3"/>
      <c r="B12"/>
      <c r="C12"/>
      <c r="D12"/>
      <c r="E12"/>
      <c r="F12"/>
      <c r="G12"/>
      <c r="H12"/>
      <c r="J12" s="31"/>
      <c r="K12" s="31"/>
      <c r="L12" s="31"/>
      <c r="M12" s="31"/>
      <c r="N12" s="31"/>
    </row>
    <row r="13" spans="1:14" s="1" customFormat="1" ht="12" customHeight="1" x14ac:dyDescent="0.2">
      <c r="A13" s="3"/>
      <c r="B13" s="3"/>
      <c r="C13" s="3"/>
      <c r="D13" s="3"/>
      <c r="E13" s="3"/>
      <c r="F13" s="3"/>
      <c r="G13" s="3"/>
    </row>
    <row r="14" spans="1:14" s="1" customFormat="1" ht="12" customHeight="1" x14ac:dyDescent="0.2">
      <c r="A14" s="3"/>
      <c r="B14" s="4" t="s">
        <v>1</v>
      </c>
      <c r="C14" s="4" t="s">
        <v>2</v>
      </c>
      <c r="D14" s="4" t="s">
        <v>9</v>
      </c>
      <c r="E14" s="4" t="s">
        <v>4</v>
      </c>
      <c r="F14" s="8" t="s">
        <v>10</v>
      </c>
      <c r="G14" s="8" t="s">
        <v>6</v>
      </c>
      <c r="H14" s="8" t="s">
        <v>7</v>
      </c>
      <c r="J14" s="31" t="s">
        <v>11</v>
      </c>
      <c r="K14" s="31"/>
      <c r="L14" s="31"/>
      <c r="M14" s="31"/>
      <c r="N14" s="31"/>
    </row>
    <row r="15" spans="1:14" s="1" customFormat="1" ht="12" customHeight="1" x14ac:dyDescent="0.2">
      <c r="A15" s="3"/>
      <c r="B15" s="5">
        <v>45292</v>
      </c>
      <c r="C15" s="5">
        <v>45503</v>
      </c>
      <c r="D15" s="10">
        <f>+F11</f>
        <v>2132687.0833333335</v>
      </c>
      <c r="E15" s="9">
        <f>DAYS360(B15,C15)+1</f>
        <v>210</v>
      </c>
      <c r="F15" s="9">
        <f>(D15*E15*0.12)/360</f>
        <v>149288.09583333335</v>
      </c>
      <c r="G15" s="9">
        <v>107527</v>
      </c>
      <c r="H15" s="26">
        <f>F15-G15</f>
        <v>41761.095833333355</v>
      </c>
      <c r="J15" s="31"/>
      <c r="K15" s="31"/>
      <c r="L15" s="31"/>
      <c r="M15" s="31"/>
      <c r="N15" s="31"/>
    </row>
    <row r="16" spans="1:14" s="1" customFormat="1" ht="12" customHeight="1" x14ac:dyDescent="0.2">
      <c r="A16" s="3"/>
      <c r="B16" s="3"/>
      <c r="C16" s="3"/>
      <c r="D16" s="3"/>
      <c r="E16" s="3"/>
      <c r="F16" s="3"/>
      <c r="G16" s="3"/>
      <c r="H16" s="3"/>
      <c r="J16" s="31"/>
      <c r="K16" s="31"/>
      <c r="L16" s="31"/>
      <c r="M16" s="31"/>
      <c r="N16" s="31"/>
    </row>
    <row r="17" spans="1:14" s="1" customFormat="1" ht="12" x14ac:dyDescent="0.2">
      <c r="A17" s="3"/>
      <c r="B17" s="3"/>
      <c r="C17" s="3"/>
      <c r="D17" s="3"/>
      <c r="E17" s="3"/>
      <c r="F17" s="3"/>
      <c r="G17" s="3"/>
      <c r="J17" s="31"/>
      <c r="K17" s="31"/>
      <c r="L17" s="31"/>
      <c r="M17" s="31"/>
      <c r="N17" s="31"/>
    </row>
    <row r="18" spans="1:14" s="1" customFormat="1" ht="12" x14ac:dyDescent="0.2">
      <c r="A18" s="3"/>
      <c r="B18" s="4" t="s">
        <v>1</v>
      </c>
      <c r="C18" s="4" t="s">
        <v>2</v>
      </c>
      <c r="D18" s="4" t="s">
        <v>3</v>
      </c>
      <c r="E18" s="4" t="s">
        <v>4</v>
      </c>
      <c r="F18" s="8" t="s">
        <v>12</v>
      </c>
      <c r="G18" s="8" t="s">
        <v>6</v>
      </c>
      <c r="H18" s="8" t="s">
        <v>7</v>
      </c>
      <c r="I18" s="3"/>
      <c r="J18" s="31"/>
      <c r="K18" s="31"/>
      <c r="L18" s="31"/>
      <c r="M18" s="31"/>
      <c r="N18" s="31"/>
    </row>
    <row r="19" spans="1:14" s="1" customFormat="1" ht="12" x14ac:dyDescent="0.2">
      <c r="A19" s="3"/>
      <c r="B19" s="5">
        <v>45137</v>
      </c>
      <c r="C19" s="5">
        <v>45503</v>
      </c>
      <c r="D19" s="6">
        <v>2885700</v>
      </c>
      <c r="E19" s="9">
        <f>DAYS360(B19,C19)</f>
        <v>360</v>
      </c>
      <c r="F19" s="9">
        <f>(D19*E19)/720</f>
        <v>1442850</v>
      </c>
      <c r="G19" s="9">
        <v>1314597</v>
      </c>
      <c r="H19" s="27">
        <f>F19-G19</f>
        <v>128253</v>
      </c>
      <c r="I19" s="3"/>
      <c r="J19" s="31"/>
      <c r="K19" s="31"/>
      <c r="L19" s="31"/>
      <c r="M19" s="31"/>
      <c r="N19" s="31"/>
    </row>
    <row r="20" spans="1:14" s="1" customFormat="1" ht="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M21" s="1"/>
    </row>
    <row r="22" spans="1:14" x14ac:dyDescent="0.25">
      <c r="A22" s="3"/>
      <c r="B22" s="34" t="s">
        <v>13</v>
      </c>
      <c r="C22" s="34"/>
      <c r="D22" s="34"/>
      <c r="E22" s="34"/>
      <c r="F22" s="34"/>
      <c r="G22" s="21"/>
      <c r="H22" s="3"/>
      <c r="I22" s="3"/>
      <c r="J22" s="31" t="s">
        <v>14</v>
      </c>
      <c r="K22" s="31"/>
      <c r="L22" s="31"/>
      <c r="M22" s="31"/>
      <c r="N22" s="31"/>
    </row>
    <row r="23" spans="1:14" x14ac:dyDescent="0.25">
      <c r="A23" s="3"/>
      <c r="B23" s="35" t="s">
        <v>15</v>
      </c>
      <c r="C23" s="35"/>
      <c r="D23" s="35" t="s">
        <v>16</v>
      </c>
      <c r="E23" s="35"/>
      <c r="F23" s="22" t="s">
        <v>17</v>
      </c>
      <c r="G23" s="21"/>
      <c r="H23" s="3"/>
      <c r="I23" s="3"/>
      <c r="J23" s="31"/>
      <c r="K23" s="31"/>
      <c r="L23" s="31"/>
      <c r="M23" s="31"/>
      <c r="N23" s="31"/>
    </row>
    <row r="24" spans="1:14" x14ac:dyDescent="0.25">
      <c r="A24" s="3"/>
      <c r="B24" s="36">
        <f>+D19/30</f>
        <v>96190</v>
      </c>
      <c r="C24" s="37"/>
      <c r="D24" s="38">
        <v>377</v>
      </c>
      <c r="E24" s="38"/>
      <c r="F24" s="23">
        <f>B24*D24</f>
        <v>36263630</v>
      </c>
      <c r="G24" s="21"/>
      <c r="H24" s="3"/>
      <c r="I24" s="3"/>
      <c r="J24" s="31"/>
      <c r="K24" s="31"/>
      <c r="L24" s="31"/>
      <c r="M24" s="31"/>
      <c r="N24" s="31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1"/>
      <c r="K25" s="31"/>
      <c r="L25" s="31"/>
      <c r="M25" s="31"/>
      <c r="N25" s="31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1"/>
      <c r="K26" s="31"/>
      <c r="L26" s="31"/>
      <c r="M26" s="31"/>
      <c r="N26" s="31"/>
    </row>
    <row r="27" spans="1:14" x14ac:dyDescent="0.25">
      <c r="A27" s="3"/>
      <c r="B27" s="33" t="s">
        <v>18</v>
      </c>
      <c r="C27" s="33"/>
      <c r="D27" s="33"/>
      <c r="E27" s="33"/>
      <c r="F27" s="24">
        <f>F24+H19+H15+H11+H8</f>
        <v>37083606.262500003</v>
      </c>
      <c r="G27" s="3"/>
      <c r="H27" s="3"/>
      <c r="I27" s="20"/>
      <c r="J27" s="31"/>
      <c r="K27" s="31"/>
      <c r="L27" s="31"/>
      <c r="M27" s="31"/>
      <c r="N27" s="31"/>
    </row>
    <row r="28" spans="1:14" x14ac:dyDescent="0.25">
      <c r="A28" s="2"/>
      <c r="B28" s="3"/>
      <c r="C28" s="3"/>
      <c r="D28" s="3"/>
      <c r="E28" s="3"/>
      <c r="F28" s="3"/>
      <c r="G28" s="3"/>
      <c r="H28" s="2"/>
      <c r="I28" s="2"/>
    </row>
  </sheetData>
  <mergeCells count="10">
    <mergeCell ref="J22:N27"/>
    <mergeCell ref="B5:H5"/>
    <mergeCell ref="J14:N19"/>
    <mergeCell ref="J7:N12"/>
    <mergeCell ref="B27:E27"/>
    <mergeCell ref="B22:F22"/>
    <mergeCell ref="B23:C23"/>
    <mergeCell ref="D23:E23"/>
    <mergeCell ref="B24:C24"/>
    <mergeCell ref="D24:E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D250-2184-4D3F-9678-8F509250D013}">
  <dimension ref="B2:L21"/>
  <sheetViews>
    <sheetView tabSelected="1" workbookViewId="0">
      <selection activeCell="I17" sqref="I17"/>
    </sheetView>
  </sheetViews>
  <sheetFormatPr baseColWidth="10" defaultColWidth="11.42578125" defaultRowHeight="15" x14ac:dyDescent="0.25"/>
  <cols>
    <col min="4" max="4" width="20.42578125" customWidth="1"/>
    <col min="6" max="6" width="13.7109375" customWidth="1"/>
    <col min="7" max="7" width="13.42578125" customWidth="1"/>
    <col min="11" max="11" width="14.5703125" bestFit="1" customWidth="1"/>
  </cols>
  <sheetData>
    <row r="2" spans="2:12" x14ac:dyDescent="0.25">
      <c r="B2" s="43" t="s">
        <v>19</v>
      </c>
      <c r="C2" s="44"/>
      <c r="D2" s="44"/>
      <c r="E2" s="44"/>
      <c r="F2" s="44"/>
      <c r="G2" s="44"/>
      <c r="H2" s="44"/>
      <c r="I2" s="45"/>
    </row>
    <row r="3" spans="2:12" x14ac:dyDescent="0.25">
      <c r="B3" s="46"/>
      <c r="C3" s="47"/>
      <c r="D3" s="48"/>
      <c r="E3" s="12" t="s">
        <v>20</v>
      </c>
      <c r="F3" s="12" t="s">
        <v>21</v>
      </c>
      <c r="G3" s="12" t="s">
        <v>22</v>
      </c>
      <c r="H3" s="55" t="s">
        <v>23</v>
      </c>
      <c r="I3" s="56"/>
    </row>
    <row r="4" spans="2:12" x14ac:dyDescent="0.25">
      <c r="B4" s="46" t="s">
        <v>24</v>
      </c>
      <c r="C4" s="47"/>
      <c r="D4" s="48"/>
      <c r="E4" s="13">
        <v>2024</v>
      </c>
      <c r="F4" s="13">
        <v>6</v>
      </c>
      <c r="G4" s="11">
        <v>28</v>
      </c>
      <c r="H4" s="14" t="s">
        <v>16</v>
      </c>
      <c r="I4" s="15" t="s">
        <v>25</v>
      </c>
    </row>
    <row r="5" spans="2:12" x14ac:dyDescent="0.25">
      <c r="B5" s="46" t="s">
        <v>26</v>
      </c>
      <c r="C5" s="47"/>
      <c r="D5" s="48"/>
      <c r="E5" s="16">
        <v>2024</v>
      </c>
      <c r="F5" s="16">
        <v>30</v>
      </c>
      <c r="G5" s="17">
        <v>7</v>
      </c>
      <c r="H5" s="18">
        <v>32</v>
      </c>
      <c r="I5" s="19"/>
    </row>
    <row r="6" spans="2:12" x14ac:dyDescent="0.25">
      <c r="B6" s="46" t="s">
        <v>27</v>
      </c>
      <c r="C6" s="47"/>
      <c r="D6" s="48"/>
      <c r="E6" s="40">
        <f>+'LIQ. PRETENSIONES DEMANDA'!D19</f>
        <v>2885700</v>
      </c>
      <c r="F6" s="41"/>
      <c r="G6" s="41"/>
      <c r="H6" s="41"/>
      <c r="I6" s="42"/>
      <c r="K6" s="28"/>
    </row>
    <row r="7" spans="2:12" x14ac:dyDescent="0.25">
      <c r="B7" s="46" t="s">
        <v>28</v>
      </c>
      <c r="C7" s="47"/>
      <c r="D7" s="48"/>
      <c r="E7" s="49">
        <f>+E6/30</f>
        <v>96190</v>
      </c>
      <c r="F7" s="50"/>
      <c r="G7" s="50"/>
      <c r="H7" s="50"/>
      <c r="I7" s="51"/>
    </row>
    <row r="8" spans="2:12" x14ac:dyDescent="0.25">
      <c r="B8" s="46" t="s">
        <v>29</v>
      </c>
      <c r="C8" s="47"/>
      <c r="D8" s="48"/>
      <c r="E8" s="52">
        <f>E7*H5</f>
        <v>3078080</v>
      </c>
      <c r="F8" s="53"/>
      <c r="G8" s="53"/>
      <c r="H8" s="53"/>
      <c r="I8" s="54"/>
    </row>
    <row r="9" spans="2:12" x14ac:dyDescent="0.25">
      <c r="B9" s="3"/>
      <c r="C9" s="3"/>
      <c r="D9" s="3"/>
      <c r="E9" s="3"/>
      <c r="F9" s="3"/>
      <c r="G9" s="3"/>
      <c r="H9" s="3"/>
      <c r="I9" s="3"/>
    </row>
    <row r="11" spans="2:12" ht="15" customHeight="1" x14ac:dyDescent="0.25">
      <c r="B11" s="22" t="s">
        <v>1</v>
      </c>
      <c r="C11" s="22" t="s">
        <v>2</v>
      </c>
      <c r="D11" s="29" t="s">
        <v>30</v>
      </c>
      <c r="E11" s="22" t="s">
        <v>4</v>
      </c>
      <c r="F11" s="30" t="s">
        <v>5</v>
      </c>
      <c r="G11" s="30" t="s">
        <v>6</v>
      </c>
      <c r="H11" s="39" t="s">
        <v>31</v>
      </c>
      <c r="I11" s="39"/>
      <c r="J11" s="39"/>
      <c r="K11" s="39"/>
      <c r="L11" s="39"/>
    </row>
    <row r="12" spans="2:12" x14ac:dyDescent="0.25">
      <c r="B12" s="5">
        <v>45292</v>
      </c>
      <c r="C12" s="5">
        <v>45471</v>
      </c>
      <c r="D12" s="6">
        <v>3656035</v>
      </c>
      <c r="E12" s="9">
        <f>DAYS360(B12,C12)+1</f>
        <v>178</v>
      </c>
      <c r="F12" s="7">
        <f>(D12*E12)/360</f>
        <v>1807706.1944444445</v>
      </c>
      <c r="G12" s="7">
        <v>1795920</v>
      </c>
      <c r="H12" s="39"/>
      <c r="I12" s="39"/>
      <c r="J12" s="39"/>
      <c r="K12" s="39"/>
      <c r="L12" s="39"/>
    </row>
    <row r="13" spans="2:12" x14ac:dyDescent="0.25">
      <c r="B13" s="3"/>
      <c r="C13" s="3"/>
      <c r="D13" s="3"/>
      <c r="E13" s="3"/>
      <c r="F13" s="3"/>
      <c r="G13" s="3"/>
    </row>
    <row r="14" spans="2:12" x14ac:dyDescent="0.25">
      <c r="B14" s="22" t="s">
        <v>1</v>
      </c>
      <c r="C14" s="22" t="s">
        <v>2</v>
      </c>
      <c r="D14" s="29" t="s">
        <v>30</v>
      </c>
      <c r="E14" s="22" t="s">
        <v>4</v>
      </c>
      <c r="F14" s="30" t="s">
        <v>9</v>
      </c>
      <c r="G14" s="30" t="s">
        <v>6</v>
      </c>
    </row>
    <row r="15" spans="2:12" x14ac:dyDescent="0.25">
      <c r="B15" s="5">
        <v>45292</v>
      </c>
      <c r="C15" s="5">
        <v>45471</v>
      </c>
      <c r="D15" s="6">
        <v>3656035</v>
      </c>
      <c r="E15" s="9">
        <f>DAYS360(B15,C15)+1</f>
        <v>178</v>
      </c>
      <c r="F15" s="10">
        <f>(D15*E15)/360</f>
        <v>1807706.1944444445</v>
      </c>
      <c r="G15" s="7">
        <v>1807706</v>
      </c>
    </row>
    <row r="17" spans="2:7" x14ac:dyDescent="0.25">
      <c r="B17" s="4" t="s">
        <v>1</v>
      </c>
      <c r="C17" s="4" t="s">
        <v>2</v>
      </c>
      <c r="D17" s="4" t="s">
        <v>9</v>
      </c>
      <c r="E17" s="4" t="s">
        <v>4</v>
      </c>
      <c r="F17" s="8" t="s">
        <v>10</v>
      </c>
      <c r="G17" s="8" t="s">
        <v>6</v>
      </c>
    </row>
    <row r="18" spans="2:7" x14ac:dyDescent="0.25">
      <c r="B18" s="5">
        <v>45292</v>
      </c>
      <c r="C18" s="5">
        <v>45471</v>
      </c>
      <c r="D18" s="10">
        <f>+F15</f>
        <v>1807706.1944444445</v>
      </c>
      <c r="E18" s="9">
        <f>DAYS360(B18,C18)+1</f>
        <v>178</v>
      </c>
      <c r="F18" s="9">
        <f>(D18*E18*0.12)/360</f>
        <v>107257.2342037037</v>
      </c>
      <c r="G18" s="9">
        <v>107527</v>
      </c>
    </row>
    <row r="19" spans="2:7" x14ac:dyDescent="0.25">
      <c r="B19" s="3"/>
      <c r="C19" s="3"/>
      <c r="D19" s="3"/>
      <c r="E19" s="3"/>
      <c r="F19" s="3"/>
      <c r="G19" s="3"/>
    </row>
    <row r="20" spans="2:7" x14ac:dyDescent="0.25">
      <c r="B20" s="4" t="s">
        <v>1</v>
      </c>
      <c r="C20" s="4" t="s">
        <v>2</v>
      </c>
      <c r="D20" s="4" t="s">
        <v>3</v>
      </c>
      <c r="E20" s="4" t="s">
        <v>4</v>
      </c>
      <c r="F20" s="8" t="s">
        <v>12</v>
      </c>
      <c r="G20" s="8" t="s">
        <v>6</v>
      </c>
    </row>
    <row r="21" spans="2:7" x14ac:dyDescent="0.25">
      <c r="B21" s="5">
        <v>45137</v>
      </c>
      <c r="C21" s="5">
        <v>45471</v>
      </c>
      <c r="D21" s="6">
        <v>2885700</v>
      </c>
      <c r="E21" s="9">
        <f>DAYS360(B21,C21)</f>
        <v>328</v>
      </c>
      <c r="F21" s="9">
        <f>(D21*E21)/720</f>
        <v>1314596.6666666667</v>
      </c>
      <c r="G21" s="9">
        <v>1314597</v>
      </c>
    </row>
  </sheetData>
  <mergeCells count="12">
    <mergeCell ref="H11:L12"/>
    <mergeCell ref="E6:I6"/>
    <mergeCell ref="B2:I2"/>
    <mergeCell ref="B7:D7"/>
    <mergeCell ref="E7:I7"/>
    <mergeCell ref="B8:D8"/>
    <mergeCell ref="E8:I8"/>
    <mergeCell ref="B3:D3"/>
    <mergeCell ref="H3:I3"/>
    <mergeCell ref="B4:D4"/>
    <mergeCell ref="B5:D5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LIQUIDACIÓN OBJETIVA GHA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2025-07-18T21:46:33Z</dcterms:modified>
  <cp:category/>
  <cp:contentStatus/>
</cp:coreProperties>
</file>