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mc:AlternateContent xmlns:mc="http://schemas.openxmlformats.org/markup-compatibility/2006">
    <mc:Choice Requires="x15">
      <x15ac:absPath xmlns:x15ac="http://schemas.microsoft.com/office/spreadsheetml/2010/11/ac" url="C:\Users\Personal\Downloads\"/>
    </mc:Choice>
  </mc:AlternateContent>
  <xr:revisionPtr revIDLastSave="0" documentId="13_ncr:1_{F952901F-1077-4541-B536-9B52B7EC1B9B}" xr6:coauthVersionLast="46" xr6:coauthVersionMax="47" xr10:uidLastSave="{00000000-0000-0000-0000-000000000000}"/>
  <bookViews>
    <workbookView xWindow="-120" yWindow="-120" windowWidth="20730" windowHeight="11160"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1" l="1"/>
  <c r="B7" i="12"/>
  <c r="B7" i="11"/>
  <c r="B6" i="12"/>
  <c r="B5" i="12"/>
  <c r="B4" i="12"/>
  <c r="B3" i="12"/>
  <c r="B3" i="9"/>
  <c r="B2" i="12"/>
  <c r="B2" i="8"/>
  <c r="B6" i="11"/>
  <c r="B5" i="11"/>
  <c r="B4" i="11"/>
  <c r="B4" i="7"/>
  <c r="B5" i="7"/>
  <c r="B3" i="11"/>
  <c r="B2" i="11"/>
  <c r="B20" i="8"/>
  <c r="B40" i="8" s="1"/>
  <c r="B15" i="12"/>
  <c r="B34" i="12" s="1"/>
  <c r="H20" i="11"/>
  <c r="H22" i="11" s="1"/>
  <c r="H24" i="11" s="1"/>
  <c r="G20" i="11"/>
  <c r="G22" i="11" s="1"/>
  <c r="G24" i="11" s="1"/>
  <c r="F20" i="11"/>
  <c r="F22" i="11" s="1"/>
  <c r="F24" i="11" s="1"/>
  <c r="E20" i="11"/>
  <c r="E22" i="11" s="1"/>
  <c r="E24" i="11" s="1"/>
  <c r="D20" i="11"/>
  <c r="D22" i="11" s="1"/>
  <c r="D24" i="11" s="1"/>
  <c r="H19" i="11"/>
  <c r="H21" i="11" s="1"/>
  <c r="H23" i="11" s="1"/>
  <c r="G19" i="11"/>
  <c r="G21" i="11" s="1"/>
  <c r="G23" i="11" s="1"/>
  <c r="F19" i="11"/>
  <c r="F21" i="11" s="1"/>
  <c r="F23" i="11" s="1"/>
  <c r="E19" i="11"/>
  <c r="E21" i="11" s="1"/>
  <c r="E23" i="11" s="1"/>
  <c r="D19" i="11"/>
  <c r="D21" i="11" s="1"/>
  <c r="D23" i="11" s="1"/>
  <c r="B10" i="9" l="1"/>
  <c r="B8" i="12"/>
  <c r="B9" i="11"/>
  <c r="B2" i="9"/>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<sst xmlns="http://schemas.openxmlformats.org/spreadsheetml/2006/main" count="323" uniqueCount="221">
  <si>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</si>
  <si>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</si>
  <si>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</si>
  <si>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</si>
  <si>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</si>
  <si>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</si>
  <si>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</si>
  <si>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</si>
  <si>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</si>
  <si>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</si>
  <si>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</si>
  <si>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</si>
  <si>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</si>
  <si>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</si>
  <si>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</si>
  <si>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</si>
  <si>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</si>
  <si>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</si>
  <si>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</si>
  <si>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</si>
  <si>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</si>
  <si>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</si>
  <si>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</si>
  <si>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</si>
  <si>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</si>
  <si>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</si>
  <si>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</si>
  <si>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</si>
  <si>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</si>
  <si>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</si>
  <si>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</si>
  <si>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</si>
  <si>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</si>
  <si>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</si>
  <si>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</si>
  <si>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</si>
  <si>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</si>
  <si>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</si>
  <si>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</si>
  <si>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</si>
  <si>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</si>
  <si>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</si>
  <si>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</si>
  <si>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</si>
  <si>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</si>
  <si>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</si>
  <si>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</si>
  <si>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</si>
  <si>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</si>
  <si>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</si>
  <si>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</si>
  <si>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</si>
  <si>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</si>
  <si>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</si>
  <si>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</si>
  <si>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</si>
  <si>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</si>
  <si>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</si>
  <si>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</si>
  <si>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</si>
  <si>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</si>
  <si>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</si>
  <si>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</si>
  <si>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</si>
  <si>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</si>
  <si>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</si>
  <si>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</si>
  <si>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</si>
  <si>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</si>
  <si>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</si>
  <si>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</si>
  <si>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</si>
  <si>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</si>
  <si>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</si>
  <si>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</si>
  <si>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</si>
  <si>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</si>
  <si>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</si>
  <si>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</si>
  <si>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</si>
  <si>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</si>
  <si>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</si>
  <si>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</si>
  <si>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</si>
  <si>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</si>
  <si>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</si>
  <si>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</si>
  <si>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</si>
  <si>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</si>
  <si>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</si>
  <si>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</si>
  <si>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</si>
  <si>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</si>
  <si>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</si>
  <si>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</si>
  <si>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</si>
  <si>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</si>
  <si>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</si>
  <si>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</si>
  <si>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</si>
  <si>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</si>
  <si>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</si>
  <si>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</si>
  <si>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</si>
  <si>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</si>
  <si>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</si>
  <si>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</si>
  <si>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</si>
  <si>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</si>
  <si>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</si>
  <si>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</si>
  <si>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</si>
  <si>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</si>
  <si>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</si>
  <si>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</si>
  <si>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</si>
  <si>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</si>
  <si>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</si>
  <si>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</si>
  <si>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</si>
  <si>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</si>
  <si>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</si>
  <si>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</si>
  <si>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</si>
  <si>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</si>
  <si>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</si>
  <si>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</si>
  <si>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</si>
  <si>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</si>
  <si>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</si>
  <si>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</si>
  <si>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</si>
  <si>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</si>
  <si>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</si>
  <si>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</si>
  <si>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</si>
  <si>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</si>
  <si>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</si>
  <si>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</si>
  <si>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</si>
  <si>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</si>
  <si>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</si>
  <si>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</si>
  <si>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</si>
  <si>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</si>
  <si>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</si>
  <si>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</si>
  <si>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</si>
  <si>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</si>
  <si>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</si>
  <si>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</si>
  <si>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</si>
  <si>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</si>
  <si>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</si>
  <si>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</si>
  <si>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</si>
  <si>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</si>
  <si>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</si>
  <si>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</si>
  <si>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</si>
  <si>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</si>
  <si>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</si>
  <si>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</si>
  <si>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</si>
  <si>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</si>
  <si>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</si>
  <si>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</si>
  <si>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</si>
  <si>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</si>
  <si>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</si>
  <si>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</si>
  <si>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</si>
  <si>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</si>
  <si>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</si>
  <si>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</si>
  <si>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</si>
  <si>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</si>
  <si>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</si>
  <si>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</si>
  <si>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</si>
  <si>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</si>
  <si>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</si>
  <si>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</si>
  <si>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</si>
  <si>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</si>
  <si>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</si>
  <si>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</si>
  <si>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</si>
  <si>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</si>
  <si>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</si>
  <si>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</si>
  <si>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</si>
  <si>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</si>
  <si>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AUTORIZACIÓN COMPAÑÍA SUMA</t>
  </si>
  <si>
    <t xml:space="preserve">AUTORIZACIÓN COMPAÑÍA COMENTARIOS </t>
  </si>
  <si>
    <t>11001310304320250012500</t>
  </si>
  <si>
    <t>JUZGADO 043 CIVIL DEL CIRCUITO DE BOGOTÁ</t>
  </si>
  <si>
    <t>REINALDO ANACONA ANACONA, MARÍA ELENA MARTINEZ SÁNCHEZ Y ALLIANZ SEGUROS S.A.</t>
  </si>
  <si>
    <t>JAIRO ARIAS FRANCO</t>
  </si>
  <si>
    <t>SE DESCONOCE</t>
  </si>
  <si>
    <t>CASADO</t>
  </si>
  <si>
    <t>58 AÑOS</t>
  </si>
  <si>
    <t>15 DE ABRIL DE 2024</t>
  </si>
  <si>
    <t>RECOLECTOR DE CAFÉ</t>
  </si>
  <si>
    <t>1 SMMLV</t>
  </si>
  <si>
    <t>TJT723</t>
  </si>
  <si>
    <t>20 DE MAYO DE 2025</t>
  </si>
  <si>
    <t>CALDAS- MANIZALES</t>
  </si>
  <si>
    <t>12 DE OCTUBRE DE 1965</t>
  </si>
  <si>
    <t xml:space="preserve">El 15 de abril de 2024 ocurrió un accidente de tránsito en el kilómetro 13 de la vía Manizales–Neira, vereda Maracas, jurisdicción del municipio de Manizales, departamento de Caldas, en donde se vieron involucrados el vehículo de placas TJT723, de servicio público, conducido por el señor Marino Aurelio Leitón Cruz y que transitaba en sentido Neira–Manizales, y la motocicleta de placas CLE11C, que era conducida por el señor Jairo Arias Franco, en sentido Manizales–Neira, quien falleció como consecuencia de las lesiones. En el IPAT se codificó la hipótesis 157, consistente en una invasión indebida del carril contrario imputable al conductor del vehículo TJT723. 
Se aduce que el vehículo TJT723 era de propiedad de los señores María Elena Martínez Sánchez y Reinaldo Anacona Anacona, y se encontraba amparado con una póliza de responsabilidad civil extracontractual expedida por Allianz Seguros S.A.
Se aduce que el señor Jairo Arias Franco tenía 58 años, era casado y convivía con su esposa Martha Ligia Osorio Piedrahita, de 49 años, con quien compartía un proyecto de vida. Según la demanda, el fallecido se desempeñaba como recolector de café y, en épocas sin cosecha, como vendedor informal, aportando al sostenimiento del hogar un ingreso presunto de un salario mínimo mensual legal vigente. Afirmó que con su cónyuge procreó dos hijos, hoy mayores de edad, con quienes mantenía una relación cercana y afectuosa.
</t>
  </si>
  <si>
    <t>Sin información</t>
  </si>
  <si>
    <t xml:space="preserve">20 DE JUNIO DE 2025 </t>
  </si>
  <si>
    <t>29 DE MAYO DE 2025</t>
  </si>
  <si>
    <t>sin audiencia- solicitud de medidas cautelares</t>
  </si>
  <si>
    <t xml:space="preserve">MARÍA LIGIA OSORIO PIEDRAHITA (cónyuge supérstite, FN 11 de septiembre de 1974 ), SANDRA LILIANA ARIAS OSORIO (hija FN 9 de junio de 1997)  Y DANIEL ALEJANDRO ARIAS OSORIO (hijo FN 29 de enero de 2002) </t>
  </si>
  <si>
    <t>SINIESTRO   138643114 apl. 214927</t>
  </si>
  <si>
    <t>09/09/2023 hasta las 24:00 horas del 31/08/2024</t>
  </si>
  <si>
    <t>1,8 smmlv</t>
  </si>
  <si>
    <t xml:space="preserve">. EXCEPCIONES DE FONDO FRENTE A LA DEMANDA
1.	EXIMENTE DE LA RESPONSABILIDAD DE LOS DEMANDADOS POR CONFIGURARSE UN HECHO EXCLUSIVA DE LA VICTIMA. 
2.	INEXISTENCIA DE RESPONSABILIDAD A CARGO DE LOS DEMANDADOS POR LA FALTA DE ACREDITACIÓN DEL NEXO CAUSAL
3.	ANULACIÓN DE LA PRESUNCIÓN DE CULPA COMO CONSECUENCIA DE LA CONCURRENCIA DE ACTIVIDADES PELIGROSAS. 
4.	REDUCCIÓN DE LA EVENTUAL INDEMNIZACIÓN COMO CONSECUENCIA DE LA INCIDENCIA DE LA CONDUCTA DE LA VICTIMA EN LA PRODUCCION DEL DAÑO EN AL MENOS EL 80%.
5.	IMPROCEDENCIA DEL RECONOCIMIENTO DEL LUCRO CESANTE
6.	TASACIÓN EXORBITANTE DEL DAÑO MORAL
7.	IMPROCEDENCIA DEL RECONOCIMIENTO DEL DAÑO A LA VIDA EN RELACIÓN.
8.	IMPOSIBILIDAD DE CONDENAR A ALLIANZ SEGUROS S.A. DE MANERA SOLIDARIA.
9.	GENÉRICA O INNOMINADA
B. EXCEPCIONES DE FONDO FRENTE AL CONTRATO DE SEGURO
1.	INEXISTENCIA DE OBLIGACIÓN DE INDEMNIZAR A CARGO DE ALLIANZ SEGUROS S.A. POR INCUMPLIMIENTO DE LAS CARGAS DEL ARTÍCULO 1077 DEL CÓDIGO DE COMERCIO.
2.	RIESGOS EXPRESAMENTE EXCLUIDOS EN LA PÓLIZA DE SEGURO No. 023313363 /0.
3.	CARÁCTER MERAMENTE INDEMNIZATORIO DE LOS CONTRATOS DE SEGURO. 
4.	IMPROCEDENCIA DEL COBRO DE INTERESES MORATORIOS
5.	SUJECIÓN A LAS CONDICIONES PARTICULARES Y GENERALES DEL CONTRATO DE SEGURO EN LA QUE SE IDENTIFICA LA PÓLIZA, EL CLAUSULADO Y LOS AMPAROS
6.	EN CUALQUIER CASO, DE NINGUNA FORMA SE PODRÁ EXCEDER EL LÍMITE DEL VALOR ASEGURADO.
7.	EN TODO CASO, DEBERÁ TENERSE EN CUENTA LA APLICACIÓN DEL DEDUCIBLE PACTADO EN LA PÓLIZA.
8.	PRESCRIPCIÓN DE LA ACCIÓN DERIVADA DEL CONTRATO DE SEGURO. 
9.	GENÉRICA O INNOMINADA </t>
  </si>
  <si>
    <t xml:space="preserve">La calificación de la contingencia se califica como EVENTUAL, toda vez que dependerá del debate probatorio enervar la presunción de responsabilidad mediante la causa extraña denominada "culpa exclusiva de la víctima", a través de las pruebas obrantes en el proceso, en especial, a través del informe de reconstrucción de accidente de tránsito aportado con la contestación de la demanda, que busca romper el nexo de causalidad entre el daño reclamado y la conducta del asegurado.
Lo primero que debe considerarse es que la póliza Automóviles Livianos Servicio Público y Pesados No. 023313363 / 0, expedida por Allianz Seguros S.A., cuyo tomador y asegurada es la señora María Elena Martínez Sánchez, presta cobertura temporal y material respecto de los hechos y pretensiones contenidos en el libelo introductorio. En cuanto a la cobertura temporal, debe mencionarse que el accidente ocurrió el 15 de abril de 2024, es decir, dentro del período de vigencia de la póliza, comprendido entre el 9 de septiembre de 2023 y el 31 de agosto de 2024. Adicionalmente, presta cobertura material, en tanto ampara la responsabilidad civil extracontractual, pretensión que se endilga al extremo pasivo. 
Ahora bien, en cuanto a la responsabilidad del asegurado, debe señalarse que, a pesar de que en el IPAT se estableció en contra del conductor del vehículo de placas TJT723 la hipótesis 157 – “Otra”, (invasión del carril del sentido contrario) es importante señalar que también se consignó para el motociclista la hipótesis 157 – “Otra” (falta de precaución al descender), situación que encuentra refuerzo en el Informe Técnico de Reconstrucción Forense del Accidente de Tránsito No. 240634837 realizado por IRS VIAL, en el que se establece que la causa eficiente del siniestro fue la pérdida de control y estabilidad de la motocicleta, lo que generó su volcamiento y posterior impacto contra las ruedas traseras del camión. De modo que, aunque el IPAT enlista para el camión una posible transición hacia el carril contrario, el informe técnico descarta toda maniobra imprudente o indebida del conductor asegurado. En tal medida, dependerá del debate probatorio, especialmente de la contradicción del dictamen de reconstrucción de accidente de tránsito, acreditar que la causa eficiente del accidente es atribuible al hecho exclusivo de la víctima, configurándose una causa extraña que enerve el nexo causal necesario para imputar responsabilidad al extremo demandado.
Lo anterior sin perjuicio del carácter contingente del proceso.  
</t>
  </si>
  <si>
    <t>Como liquidación objetiva de perjuicios se llegó al total de $938.946.834. A este valor se llegó de la siguiente manera:
1. Lucro Cesante: Se tendrá en cuenta la suma de: $172.519.134  por concepto de lucro cesante consolidado y futuro. Al respecto, resulta necesario indicar que siguiendo los lineamientos de la sentencia SC20950-2017 con ponencia del doctor Ariel Salazar Ramírez (12 de diciembre de 2017), ante la ausencia de acreditación de los ingresos, para la tasación del lucro cesante debe acogerse el salario mínimo legal mensual vigente. En ese sentido, para aplicar la fórmula prevista por el alto tribunal se tendrá como ingreso un salario mensual mínimo legal vigente como quiera que el extremo actor no acreditó con la presentación de la demanda el valor de los ingresos del señor Jairo Arias. En virtud de lo expuesto y siguiendo los lineamientos de la Corte, la suma a reconocer sería de $15.210.111  por lucro cesante consolidado y $157.309.023 por lucro cesante futuro para un total de $172.519.134
2. Daño moral: Se tasará en la suma de $427.350.000. De conformidad con lo establecido por la Sala de Casación Civil de la Corte Suprema de Justicia en la Sentencia SC-072 de 2025, el monto máximo orientador para la indemnización de perjuicios morales por la muerte de un familiar asciende a 100 SMLMV. Este parámetro, contempla la asignación del 100% de dicho tope indemnizatorio al cónyuge supérstite e hijos de la víctima directa. En ese sentido, y conforme al precedente jurisprudencial unificador, se estima procedente reconocer las siguientes sumas a título de perjuicios morales:
Para la señora Martha Ligia Osorio Piedrahitra (esposa de la víctima) la suma de 100 SMMLV a fecha de 2025 correspondiente a la suma de $142.350.000.
Para Sandra Liliana Arias (Hija de la víctima) la suma de 100 SMMLV a fecha de 2025 correspondiente a la suma de $142.350.000.
Para Daniel Alejandro Arias (Hijo de la víctima) la suma de 100 SMMLV a fecha de 2025 correspondiente a la suma de $142.350.000.
3. Daño a la vida de relación: Se estima un reconocimiento de $341.640.000. Si bien la Sala de Casación Civil de la Corte Suprema de Justicia, en la Sentencia SC-072 de 2025, fijó como monto orientador máximo para la indemnización del daño a la vida en relación la suma equivalente a 200 SMMLV, precisó que, dentro de dicho límite, corresponde reconocer un 40% a la persona que ha perdido a su cónyuge o compañero permanente, en atención a la afectación sustancial de su proyecto de vida. En el presente asunto, resulta procedente reconocer a la señora Martha Ligia Osorio Piedrahitra la suma de $113.880.000, correspondiente al 40% de 200 SMMLV como consecuencia del fallecimiento de su esposo.
Para Sandra Liliana Arias (Hija de la víctima) la suma de $113.880.000 correspondiente al 40% de 200 SMMLV. 
Para Daniel Alejandro Arias (Hijo de la víctima) la suma de $113.880.000 correspondiente al 40% de 200 SMMLV. 
4. Deducible: Al valor total de liquidación, es decir, $941.509.134 se le descuenta la suma de 1.80 SMMLV por concepto de deducible pactado en la póliza ($2.562.300), arrojando una suma total de $938.946.834.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</si>
</sst>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4" applyNumberFormat="1" applyFont="1" applyBorder="1" applyAlignment="1">
      <alignment horizontal="center" vertical="top"/>
    </xf>
    <xf numFmtId="0" fontId="0" fillId="0" borderId="3" xfId="4" applyNumberFormat="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42" fontId="0" fillId="0" borderId="2" xfId="1" applyFont="1" applyBorder="1" applyAlignment="1">
      <alignment horizontal="center" vertical="top"/>
    </xf>
    <xf numFmtId="42" fontId="0" fillId="0" borderId="3" xfId="1" applyFont="1"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7" sqref="B7:C7"/>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62" t="s">
        <v>0</v>
      </c>
      <c r="B1" s="62"/>
      <c r="C1" s="62"/>
    </row>
    <row r="2" spans="1:3" x14ac:dyDescent="0.25">
      <c r="A2" s="5" t="s">
        <v>159</v>
      </c>
      <c r="B2" s="67" t="s">
        <v>195</v>
      </c>
      <c r="C2" s="68"/>
    </row>
    <row r="3" spans="1:3" x14ac:dyDescent="0.25">
      <c r="A3" s="5" t="s">
        <v>126</v>
      </c>
      <c r="B3" s="63" t="s">
        <v>196</v>
      </c>
      <c r="C3" s="64"/>
    </row>
    <row r="4" spans="1:3" x14ac:dyDescent="0.25">
      <c r="A4" s="5" t="s">
        <v>138</v>
      </c>
      <c r="B4" s="63" t="s">
        <v>197</v>
      </c>
      <c r="C4" s="64"/>
    </row>
    <row r="5" spans="1:3" ht="31.5" customHeight="1" x14ac:dyDescent="0.25">
      <c r="A5" s="5" t="s">
        <v>139</v>
      </c>
      <c r="B5" s="63" t="s">
        <v>214</v>
      </c>
      <c r="C5" s="64"/>
    </row>
    <row r="6" spans="1:3" x14ac:dyDescent="0.25">
      <c r="A6" s="5" t="s">
        <v>140</v>
      </c>
      <c r="B6" s="58" t="s">
        <v>104</v>
      </c>
      <c r="C6" s="58"/>
    </row>
    <row r="7" spans="1:3" x14ac:dyDescent="0.25">
      <c r="A7" s="25" t="s">
        <v>141</v>
      </c>
      <c r="B7" s="63" t="s">
        <v>105</v>
      </c>
      <c r="C7" s="64"/>
    </row>
    <row r="8" spans="1:3" ht="23.1" customHeight="1" x14ac:dyDescent="0.25">
      <c r="A8" s="26" t="s">
        <v>142</v>
      </c>
      <c r="B8" s="58" t="s">
        <v>198</v>
      </c>
      <c r="C8" s="58"/>
    </row>
    <row r="9" spans="1:3" x14ac:dyDescent="0.25">
      <c r="A9" s="26" t="s">
        <v>143</v>
      </c>
      <c r="B9" s="58">
        <v>16052205</v>
      </c>
      <c r="C9" s="58"/>
    </row>
    <row r="10" spans="1:3" x14ac:dyDescent="0.25">
      <c r="A10" s="26" t="s">
        <v>144</v>
      </c>
      <c r="B10" s="56" t="s">
        <v>207</v>
      </c>
      <c r="C10" s="56"/>
    </row>
    <row r="11" spans="1:3" ht="30" customHeight="1" x14ac:dyDescent="0.25">
      <c r="A11" s="27" t="s">
        <v>145</v>
      </c>
      <c r="B11" s="56" t="s">
        <v>199</v>
      </c>
      <c r="C11" s="56"/>
    </row>
    <row r="12" spans="1:3" ht="30" customHeight="1" x14ac:dyDescent="0.25">
      <c r="A12" s="5" t="s">
        <v>146</v>
      </c>
      <c r="B12" s="57" t="s">
        <v>199</v>
      </c>
      <c r="C12" s="56"/>
    </row>
    <row r="13" spans="1:3" x14ac:dyDescent="0.25">
      <c r="A13" s="5" t="s">
        <v>147</v>
      </c>
      <c r="B13" s="58" t="s">
        <v>200</v>
      </c>
      <c r="C13" s="58"/>
    </row>
    <row r="14" spans="1:3" x14ac:dyDescent="0.25">
      <c r="A14" s="5" t="s">
        <v>148</v>
      </c>
      <c r="B14" s="59" t="s">
        <v>208</v>
      </c>
      <c r="C14" s="58"/>
    </row>
    <row r="15" spans="1:3" x14ac:dyDescent="0.25">
      <c r="A15" s="5" t="s">
        <v>149</v>
      </c>
      <c r="B15" s="58" t="s">
        <v>201</v>
      </c>
      <c r="C15" s="58"/>
    </row>
    <row r="16" spans="1:3" x14ac:dyDescent="0.25">
      <c r="A16" s="5" t="s">
        <v>150</v>
      </c>
      <c r="B16" s="58" t="s">
        <v>202</v>
      </c>
      <c r="C16" s="58"/>
    </row>
    <row r="17" spans="1:3" ht="15" customHeight="1" x14ac:dyDescent="0.25">
      <c r="A17" s="5" t="s">
        <v>151</v>
      </c>
      <c r="B17" s="56" t="s">
        <v>85</v>
      </c>
      <c r="C17" s="56"/>
    </row>
    <row r="18" spans="1:3" x14ac:dyDescent="0.25">
      <c r="A18" s="5" t="s">
        <v>152</v>
      </c>
      <c r="B18" s="56" t="s">
        <v>203</v>
      </c>
      <c r="C18" s="56"/>
    </row>
    <row r="19" spans="1:3" ht="18.75" customHeight="1" x14ac:dyDescent="0.25">
      <c r="A19" s="5" t="s">
        <v>153</v>
      </c>
      <c r="B19" s="65" t="s">
        <v>204</v>
      </c>
      <c r="C19" s="66"/>
    </row>
    <row r="20" spans="1:3" x14ac:dyDescent="0.25">
      <c r="A20" s="5" t="s">
        <v>154</v>
      </c>
      <c r="B20" s="58">
        <v>1</v>
      </c>
      <c r="C20" s="58"/>
    </row>
    <row r="21" spans="1:3" ht="17.25" customHeight="1" x14ac:dyDescent="0.25">
      <c r="A21" s="5" t="s">
        <v>155</v>
      </c>
      <c r="B21" s="56" t="s">
        <v>8</v>
      </c>
      <c r="C21" s="56"/>
    </row>
    <row r="22" spans="1:3" x14ac:dyDescent="0.25">
      <c r="A22" s="26" t="s">
        <v>156</v>
      </c>
      <c r="B22" s="53" t="s">
        <v>202</v>
      </c>
      <c r="C22" s="53"/>
    </row>
    <row r="23" spans="1:3" x14ac:dyDescent="0.25">
      <c r="A23" s="26" t="s">
        <v>157</v>
      </c>
      <c r="B23" s="55" t="s">
        <v>213</v>
      </c>
      <c r="C23" s="53"/>
    </row>
    <row r="24" spans="1:3" x14ac:dyDescent="0.25">
      <c r="A24" s="26" t="s">
        <v>158</v>
      </c>
      <c r="B24" s="55" t="s">
        <v>213</v>
      </c>
      <c r="C24" s="53"/>
    </row>
    <row r="25" spans="1:3" x14ac:dyDescent="0.25">
      <c r="A25" s="69" t="s">
        <v>120</v>
      </c>
      <c r="B25" s="53" t="s">
        <v>209</v>
      </c>
      <c r="C25" s="54"/>
    </row>
    <row r="26" spans="1:3" x14ac:dyDescent="0.25">
      <c r="A26" s="69"/>
      <c r="B26" s="54"/>
      <c r="C26" s="54"/>
    </row>
    <row r="27" spans="1:3" ht="100.5" customHeight="1" x14ac:dyDescent="0.25">
      <c r="A27" s="69"/>
      <c r="B27" s="54"/>
      <c r="C27" s="54"/>
    </row>
    <row r="28" spans="1:3" x14ac:dyDescent="0.25">
      <c r="A28" s="26" t="s">
        <v>160</v>
      </c>
      <c r="B28" s="54" t="s">
        <v>210</v>
      </c>
      <c r="C28" s="54"/>
    </row>
    <row r="29" spans="1:3" x14ac:dyDescent="0.25">
      <c r="A29" s="26" t="s">
        <v>161</v>
      </c>
      <c r="B29" s="54" t="s">
        <v>210</v>
      </c>
      <c r="C29" s="54"/>
    </row>
    <row r="30" spans="1:3" x14ac:dyDescent="0.25">
      <c r="A30" s="26" t="s">
        <v>162</v>
      </c>
      <c r="B30" s="54" t="s">
        <v>205</v>
      </c>
      <c r="C30" s="54"/>
    </row>
    <row r="31" spans="1:3" x14ac:dyDescent="0.25">
      <c r="A31" s="26" t="s">
        <v>163</v>
      </c>
      <c r="B31" s="54" t="s">
        <v>199</v>
      </c>
      <c r="C31" s="54"/>
    </row>
    <row r="32" spans="1:3" x14ac:dyDescent="0.25">
      <c r="A32" s="26" t="s">
        <v>164</v>
      </c>
      <c r="B32" s="60" t="s">
        <v>212</v>
      </c>
      <c r="C32" s="61"/>
    </row>
    <row r="33" spans="1:3" x14ac:dyDescent="0.25">
      <c r="A33" s="5" t="s">
        <v>165</v>
      </c>
      <c r="B33" s="59" t="s">
        <v>206</v>
      </c>
      <c r="C33" s="59"/>
    </row>
    <row r="34" spans="1:3" ht="45" x14ac:dyDescent="0.25">
      <c r="A34" s="5" t="s">
        <v>166</v>
      </c>
      <c r="B34" s="59" t="s">
        <v>211</v>
      </c>
      <c r="C34" s="5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11" sqref="B11:C11"/>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70" t="s">
        <v>10</v>
      </c>
      <c r="B1" s="70"/>
      <c r="C1" s="70"/>
    </row>
    <row r="2" spans="1:3" ht="15.75" customHeight="1" x14ac:dyDescent="0.25">
      <c r="A2" s="20" t="s">
        <v>11</v>
      </c>
      <c r="B2" s="71" t="s">
        <v>215</v>
      </c>
      <c r="C2" s="72"/>
    </row>
    <row r="3" spans="1:3" s="2" customFormat="1" x14ac:dyDescent="0.25">
      <c r="A3" s="5" t="s">
        <v>1</v>
      </c>
      <c r="B3" s="58" t="str">
        <f>'AUTOS  NOTA 322'!B2:C2</f>
        <v>11001310304320250012500</v>
      </c>
      <c r="C3" s="58"/>
    </row>
    <row r="4" spans="1:3" s="2" customFormat="1" x14ac:dyDescent="0.25">
      <c r="A4" s="5" t="s">
        <v>2</v>
      </c>
      <c r="B4" s="58" t="str">
        <f>'AUTOS  NOTA 322'!B3:C3</f>
        <v>JUZGADO 043 CIVIL DEL CIRCUITO DE BOGOTÁ</v>
      </c>
      <c r="C4" s="58"/>
    </row>
    <row r="5" spans="1:3" s="2" customFormat="1" x14ac:dyDescent="0.25">
      <c r="A5" s="5" t="s">
        <v>3</v>
      </c>
      <c r="B5" s="58" t="str">
        <f>'AUTOS  NOTA 322'!B4:C4</f>
        <v>REINALDO ANACONA ANACONA, MARÍA ELENA MARTINEZ SÁNCHEZ Y ALLIANZ SEGUROS S.A.</v>
      </c>
      <c r="C5" s="58"/>
    </row>
    <row r="6" spans="1:3" s="2" customFormat="1" x14ac:dyDescent="0.25">
      <c r="A6" s="5" t="s">
        <v>4</v>
      </c>
      <c r="B6" s="58" t="str">
        <f>'AUTOS  NOTA 322'!B5:C5</f>
        <v xml:space="preserve">MARÍA LIGIA OSORIO PIEDRAHITA (cónyuge supérstite, FN 11 de septiembre de 1974 ), SANDRA LILIANA ARIAS OSORIO (hija FN 9 de junio de 1997)  Y DANIEL ALEJANDRO ARIAS OSORIO (hijo FN 29 de enero de 2002) </v>
      </c>
      <c r="C6" s="58"/>
    </row>
    <row r="7" spans="1:3" s="2" customFormat="1" x14ac:dyDescent="0.25">
      <c r="A7" s="5" t="s">
        <v>5</v>
      </c>
      <c r="B7" s="58" t="str">
        <f>'AUTOS  NOTA 322'!B6:C6</f>
        <v>DEMANDA DIRECTA</v>
      </c>
      <c r="C7" s="58"/>
    </row>
    <row r="8" spans="1:3" s="2" customFormat="1" x14ac:dyDescent="0.25">
      <c r="A8" s="29" t="s">
        <v>101</v>
      </c>
      <c r="B8" s="58" t="str">
        <f>'AUTOS  NOTA 322'!B7:C8</f>
        <v>JAIRO ARIAS FRANCO</v>
      </c>
      <c r="C8" s="58"/>
    </row>
    <row r="9" spans="1:3" x14ac:dyDescent="0.25">
      <c r="A9" s="20" t="s">
        <v>12</v>
      </c>
      <c r="B9" s="58">
        <v>23313363</v>
      </c>
      <c r="C9" s="58"/>
    </row>
    <row r="10" spans="1:3" x14ac:dyDescent="0.25">
      <c r="A10" s="20" t="s">
        <v>9</v>
      </c>
      <c r="B10" s="63" t="s">
        <v>105</v>
      </c>
      <c r="C10" s="64"/>
    </row>
    <row r="11" spans="1:3" x14ac:dyDescent="0.25">
      <c r="A11" s="20" t="s">
        <v>13</v>
      </c>
      <c r="B11" s="85">
        <v>4000000000</v>
      </c>
      <c r="C11" s="86"/>
    </row>
    <row r="12" spans="1:3" x14ac:dyDescent="0.25">
      <c r="A12" s="20" t="s">
        <v>115</v>
      </c>
      <c r="B12" s="92" t="s">
        <v>217</v>
      </c>
      <c r="C12" s="93"/>
    </row>
    <row r="13" spans="1:3" x14ac:dyDescent="0.25">
      <c r="A13" s="20" t="s">
        <v>14</v>
      </c>
      <c r="B13" s="63" t="s">
        <v>76</v>
      </c>
      <c r="C13" s="64"/>
    </row>
    <row r="14" spans="1:3" x14ac:dyDescent="0.25">
      <c r="A14" s="20" t="s">
        <v>15</v>
      </c>
      <c r="B14" s="56" t="s">
        <v>216</v>
      </c>
      <c r="C14" s="58"/>
    </row>
    <row r="15" spans="1:3" x14ac:dyDescent="0.25">
      <c r="A15" s="20" t="s">
        <v>16</v>
      </c>
      <c r="B15" s="58" t="s">
        <v>17</v>
      </c>
      <c r="C15" s="58"/>
    </row>
    <row r="16" spans="1:3" x14ac:dyDescent="0.25">
      <c r="A16" s="20" t="s">
        <v>18</v>
      </c>
      <c r="B16" s="58" t="s">
        <v>17</v>
      </c>
      <c r="C16" s="58"/>
    </row>
    <row r="17" spans="1:3" x14ac:dyDescent="0.25">
      <c r="A17" s="87" t="s">
        <v>19</v>
      </c>
      <c r="B17" s="58" t="s">
        <v>20</v>
      </c>
      <c r="C17" s="58"/>
    </row>
    <row r="18" spans="1:3" x14ac:dyDescent="0.25">
      <c r="A18" s="88"/>
      <c r="B18" s="10" t="s">
        <v>21</v>
      </c>
      <c r="C18" s="10" t="s">
        <v>22</v>
      </c>
    </row>
    <row r="19" spans="1:3" x14ac:dyDescent="0.25">
      <c r="A19" s="88"/>
      <c r="B19" s="6" t="s">
        <v>118</v>
      </c>
      <c r="C19" s="6"/>
    </row>
    <row r="20" spans="1:3" x14ac:dyDescent="0.25">
      <c r="A20" s="88"/>
      <c r="B20" s="6"/>
      <c r="C20" s="6"/>
    </row>
    <row r="21" spans="1:3" x14ac:dyDescent="0.25">
      <c r="A21" s="89"/>
      <c r="B21" s="6"/>
      <c r="C21" s="6"/>
    </row>
    <row r="22" spans="1:3" x14ac:dyDescent="0.25">
      <c r="A22" s="20" t="s">
        <v>23</v>
      </c>
      <c r="B22" s="58"/>
      <c r="C22" s="58"/>
    </row>
    <row r="23" spans="1:3" x14ac:dyDescent="0.25">
      <c r="A23" s="20" t="s">
        <v>24</v>
      </c>
      <c r="B23" s="90"/>
      <c r="C23" s="91"/>
    </row>
    <row r="24" spans="1:3" x14ac:dyDescent="0.25">
      <c r="A24" s="20" t="s">
        <v>25</v>
      </c>
      <c r="B24" s="58" t="s">
        <v>79</v>
      </c>
      <c r="C24" s="58"/>
    </row>
    <row r="25" spans="1:3" x14ac:dyDescent="0.25">
      <c r="A25" s="20" t="s">
        <v>26</v>
      </c>
      <c r="B25" s="58"/>
      <c r="C25" s="58"/>
    </row>
    <row r="26" spans="1:3" x14ac:dyDescent="0.25">
      <c r="A26" s="20" t="s">
        <v>28</v>
      </c>
      <c r="B26" s="58"/>
      <c r="C26" s="58"/>
    </row>
    <row r="27" spans="1:3" x14ac:dyDescent="0.25">
      <c r="A27" s="19" t="s">
        <v>29</v>
      </c>
      <c r="B27" s="58"/>
      <c r="C27" s="58"/>
    </row>
    <row r="28" spans="1:3" x14ac:dyDescent="0.25">
      <c r="A28" s="73" t="s">
        <v>30</v>
      </c>
      <c r="B28" s="73"/>
      <c r="C28" s="73"/>
    </row>
    <row r="29" spans="1:3" x14ac:dyDescent="0.25">
      <c r="A29" s="83" t="s">
        <v>31</v>
      </c>
      <c r="B29" s="84"/>
      <c r="C29" s="11"/>
    </row>
    <row r="30" spans="1:3" x14ac:dyDescent="0.25">
      <c r="A30" s="83" t="s">
        <v>32</v>
      </c>
      <c r="B30" s="84"/>
      <c r="C30" s="11"/>
    </row>
    <row r="31" spans="1:3" x14ac:dyDescent="0.25">
      <c r="A31" s="83" t="s">
        <v>33</v>
      </c>
      <c r="B31" s="84"/>
      <c r="C31" s="12"/>
    </row>
    <row r="32" spans="1:3" x14ac:dyDescent="0.25">
      <c r="A32" s="83" t="s">
        <v>34</v>
      </c>
      <c r="B32" s="84"/>
      <c r="C32" s="11"/>
    </row>
    <row r="33" spans="1:3" x14ac:dyDescent="0.25">
      <c r="A33" s="83" t="s">
        <v>35</v>
      </c>
      <c r="B33" s="84"/>
      <c r="C33" s="11"/>
    </row>
    <row r="34" spans="1:3" x14ac:dyDescent="0.25">
      <c r="A34" s="83" t="s">
        <v>36</v>
      </c>
      <c r="B34" s="84"/>
      <c r="C34" s="13"/>
    </row>
    <row r="35" spans="1:3" x14ac:dyDescent="0.25">
      <c r="A35" s="74" t="s">
        <v>37</v>
      </c>
      <c r="B35" s="75"/>
      <c r="C35" s="14"/>
    </row>
    <row r="36" spans="1:3" x14ac:dyDescent="0.25">
      <c r="A36" s="74" t="s">
        <v>38</v>
      </c>
      <c r="B36" s="75"/>
      <c r="C36" s="15"/>
    </row>
    <row r="37" spans="1:3" x14ac:dyDescent="0.25">
      <c r="A37" s="76" t="s">
        <v>39</v>
      </c>
      <c r="B37" s="77"/>
      <c r="C37" s="15"/>
    </row>
    <row r="38" spans="1:3" x14ac:dyDescent="0.25">
      <c r="A38" s="78"/>
      <c r="B38" s="79"/>
      <c r="C38" s="15"/>
    </row>
    <row r="39" spans="1:3" x14ac:dyDescent="0.25">
      <c r="A39" s="80"/>
      <c r="B39" s="81"/>
      <c r="C39" s="15"/>
    </row>
    <row r="40" spans="1:3" x14ac:dyDescent="0.25">
      <c r="A40" s="82" t="s">
        <v>40</v>
      </c>
      <c r="B40" s="82"/>
      <c r="C40" s="82"/>
    </row>
    <row r="41" spans="1:3" x14ac:dyDescent="0.25">
      <c r="A41" s="17" t="s">
        <v>41</v>
      </c>
      <c r="B41" s="18"/>
      <c r="C41" s="15"/>
    </row>
    <row r="42" spans="1:3" x14ac:dyDescent="0.25">
      <c r="A42" s="74" t="s">
        <v>42</v>
      </c>
      <c r="B42" s="75"/>
      <c r="C42" s="15"/>
    </row>
    <row r="43" spans="1:3" x14ac:dyDescent="0.25">
      <c r="A43" s="74" t="s">
        <v>43</v>
      </c>
      <c r="B43" s="75"/>
      <c r="C43" s="15"/>
    </row>
    <row r="44" spans="1:3" x14ac:dyDescent="0.25">
      <c r="A44" s="17" t="s">
        <v>44</v>
      </c>
      <c r="B44" s="18"/>
      <c r="C44" s="15"/>
    </row>
    <row r="45" spans="1:3" x14ac:dyDescent="0.25">
      <c r="A45" s="17" t="s">
        <v>45</v>
      </c>
      <c r="B45" s="18"/>
      <c r="C45" s="15"/>
    </row>
    <row r="46" spans="1:3" x14ac:dyDescent="0.25">
      <c r="A46" s="74" t="s">
        <v>46</v>
      </c>
      <c r="B46" s="75"/>
      <c r="C46" s="15"/>
    </row>
    <row r="47" spans="1:3" x14ac:dyDescent="0.25">
      <c r="A47" s="17" t="s">
        <v>47</v>
      </c>
      <c r="B47" s="16"/>
      <c r="C47" s="15"/>
    </row>
    <row r="48" spans="1:3" x14ac:dyDescent="0.25">
      <c r="A48" s="74" t="s">
        <v>48</v>
      </c>
      <c r="B48" s="75"/>
      <c r="C48" s="15"/>
    </row>
    <row r="49" spans="1:3" x14ac:dyDescent="0.25">
      <c r="A49" s="74" t="s">
        <v>49</v>
      </c>
      <c r="B49" s="75"/>
      <c r="C49" s="15"/>
    </row>
    <row r="50" spans="1:3" x14ac:dyDescent="0.25">
      <c r="A50" s="74" t="s">
        <v>39</v>
      </c>
      <c r="B50" s="75"/>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B85D6FA5-8FB7-4CAF-807B-22487F5E9995}">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B13" zoomScaleNormal="100" workbookViewId="0">
      <selection activeCell="B41" sqref="B41:C41"/>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98" t="s">
        <v>50</v>
      </c>
      <c r="B1" s="98"/>
      <c r="C1" s="98"/>
    </row>
    <row r="2" spans="1:9" ht="15" customHeight="1" x14ac:dyDescent="0.25">
      <c r="A2" s="33" t="s">
        <v>11</v>
      </c>
      <c r="B2" s="99" t="str">
        <f>'AUTOS NOTA 321'!B2:C2</f>
        <v>SINIESTRO   138643114 apl. 214927</v>
      </c>
      <c r="C2" s="100"/>
    </row>
    <row r="3" spans="1:9" x14ac:dyDescent="0.25">
      <c r="A3" s="34" t="s">
        <v>1</v>
      </c>
      <c r="B3" s="103" t="str">
        <f>'AUTOS  NOTA 322'!B2:C2</f>
        <v>11001310304320250012500</v>
      </c>
      <c r="C3" s="103"/>
    </row>
    <row r="4" spans="1:9" x14ac:dyDescent="0.25">
      <c r="A4" s="34" t="s">
        <v>2</v>
      </c>
      <c r="B4" s="103" t="str">
        <f>'AUTOS  NOTA 322'!B3:C3</f>
        <v>JUZGADO 043 CIVIL DEL CIRCUITO DE BOGOTÁ</v>
      </c>
      <c r="C4" s="103"/>
    </row>
    <row r="5" spans="1:9" x14ac:dyDescent="0.25">
      <c r="A5" s="34" t="s">
        <v>3</v>
      </c>
      <c r="B5" s="103" t="str">
        <f>'AUTOS  NOTA 322'!B4:C4</f>
        <v>REINALDO ANACONA ANACONA, MARÍA ELENA MARTINEZ SÁNCHEZ Y ALLIANZ SEGUROS S.A.</v>
      </c>
      <c r="C5" s="103"/>
    </row>
    <row r="6" spans="1:9" ht="15" customHeight="1" x14ac:dyDescent="0.25">
      <c r="A6" s="34" t="s">
        <v>4</v>
      </c>
      <c r="B6" s="103" t="str">
        <f>'AUTOS  NOTA 322'!B5:C5</f>
        <v xml:space="preserve">MARÍA LIGIA OSORIO PIEDRAHITA (cónyuge supérstite, FN 11 de septiembre de 1974 ), SANDRA LILIANA ARIAS OSORIO (hija FN 9 de junio de 1997)  Y DANIEL ALEJANDRO ARIAS OSORIO (hijo FN 29 de enero de 2002) </v>
      </c>
      <c r="C6" s="103"/>
    </row>
    <row r="7" spans="1:9" x14ac:dyDescent="0.25">
      <c r="A7" s="34" t="s">
        <v>5</v>
      </c>
      <c r="B7" s="103" t="str">
        <f>'AUTOS  NOTA 322'!B6:C6</f>
        <v>DEMANDA DIRECTA</v>
      </c>
      <c r="C7" s="103"/>
    </row>
    <row r="8" spans="1:9" x14ac:dyDescent="0.25">
      <c r="A8" s="36" t="s">
        <v>101</v>
      </c>
      <c r="B8" s="103" t="str">
        <f>'AUTOS  NOTA 322'!B7:C8</f>
        <v>JAIRO ARIAS FRANCO</v>
      </c>
      <c r="C8" s="103"/>
    </row>
    <row r="9" spans="1:9" x14ac:dyDescent="0.25">
      <c r="A9" s="34" t="s">
        <v>51</v>
      </c>
      <c r="B9" s="96">
        <f>SUM(C11,C12,C14,C15,C17)</f>
        <v>1028596419</v>
      </c>
      <c r="C9" s="97"/>
    </row>
    <row r="10" spans="1:9" x14ac:dyDescent="0.25">
      <c r="A10" s="104" t="s">
        <v>52</v>
      </c>
      <c r="B10" s="101" t="s">
        <v>53</v>
      </c>
      <c r="C10" s="102"/>
    </row>
    <row r="11" spans="1:9" x14ac:dyDescent="0.25">
      <c r="A11" s="104"/>
      <c r="B11" s="35" t="s">
        <v>54</v>
      </c>
      <c r="C11" s="30">
        <v>174496419</v>
      </c>
    </row>
    <row r="12" spans="1:9" x14ac:dyDescent="0.25">
      <c r="A12" s="104"/>
      <c r="B12" s="35" t="s">
        <v>55</v>
      </c>
      <c r="C12" s="30">
        <v>0</v>
      </c>
    </row>
    <row r="13" spans="1:9" x14ac:dyDescent="0.25">
      <c r="A13" s="104"/>
      <c r="B13" s="101"/>
      <c r="C13" s="102"/>
    </row>
    <row r="14" spans="1:9" x14ac:dyDescent="0.25">
      <c r="A14" s="104"/>
      <c r="B14" s="35" t="s">
        <v>98</v>
      </c>
      <c r="C14" s="38">
        <v>427050000</v>
      </c>
    </row>
    <row r="15" spans="1:9" x14ac:dyDescent="0.25">
      <c r="A15" s="104"/>
      <c r="B15" s="35" t="s">
        <v>99</v>
      </c>
      <c r="C15" s="38">
        <v>427050000</v>
      </c>
      <c r="E15" s="41" t="s">
        <v>57</v>
      </c>
      <c r="F15" s="42">
        <v>0.7</v>
      </c>
    </row>
    <row r="16" spans="1:9" x14ac:dyDescent="0.25">
      <c r="A16" s="104"/>
      <c r="B16" s="101" t="s">
        <v>58</v>
      </c>
      <c r="C16" s="102"/>
      <c r="E16" s="41" t="s">
        <v>59</v>
      </c>
      <c r="F16" s="43">
        <v>0.3</v>
      </c>
      <c r="I16" s="44"/>
    </row>
    <row r="17" spans="1:9" x14ac:dyDescent="0.25">
      <c r="A17" s="104"/>
      <c r="B17" s="35"/>
      <c r="C17" s="39"/>
      <c r="F17" s="45"/>
      <c r="I17" s="44"/>
    </row>
    <row r="18" spans="1:9" ht="23.25" customHeight="1" x14ac:dyDescent="0.25">
      <c r="A18" s="37" t="s">
        <v>60</v>
      </c>
      <c r="B18" s="99" t="s">
        <v>59</v>
      </c>
      <c r="C18" s="100"/>
    </row>
    <row r="19" spans="1:9" ht="30" x14ac:dyDescent="0.25">
      <c r="A19" s="34" t="s">
        <v>62</v>
      </c>
      <c r="B19" s="112" t="s">
        <v>219</v>
      </c>
      <c r="C19" s="113"/>
    </row>
    <row r="20" spans="1:9" ht="15" customHeight="1" x14ac:dyDescent="0.25">
      <c r="A20" s="46" t="s">
        <v>63</v>
      </c>
      <c r="B20" s="109">
        <f>((C22+C23+C25+C26+C30+C28+C32+C34+C29+C33)-C37-C38)*C36*C39</f>
        <v>938946834</v>
      </c>
      <c r="C20" s="109"/>
    </row>
    <row r="21" spans="1:9" x14ac:dyDescent="0.25">
      <c r="A21" s="37" t="s">
        <v>64</v>
      </c>
      <c r="B21" s="114" t="s">
        <v>53</v>
      </c>
      <c r="C21" s="115"/>
    </row>
    <row r="22" spans="1:9" x14ac:dyDescent="0.25">
      <c r="A22" s="107"/>
      <c r="B22" s="35" t="s">
        <v>54</v>
      </c>
      <c r="C22" s="30">
        <v>172519134</v>
      </c>
    </row>
    <row r="23" spans="1:9" x14ac:dyDescent="0.25">
      <c r="A23" s="108"/>
      <c r="B23" s="35" t="s">
        <v>55</v>
      </c>
      <c r="C23" s="30"/>
    </row>
    <row r="24" spans="1:9" x14ac:dyDescent="0.25">
      <c r="A24" s="108"/>
      <c r="B24" s="101" t="s">
        <v>56</v>
      </c>
      <c r="C24" s="102"/>
    </row>
    <row r="25" spans="1:9" x14ac:dyDescent="0.25">
      <c r="A25" s="108"/>
      <c r="B25" s="35" t="s">
        <v>98</v>
      </c>
      <c r="C25" s="30">
        <v>427350000</v>
      </c>
    </row>
    <row r="26" spans="1:9" ht="29.1" customHeight="1" x14ac:dyDescent="0.25">
      <c r="A26" s="108"/>
      <c r="B26" s="35" t="s">
        <v>100</v>
      </c>
      <c r="C26" s="30">
        <v>341640000</v>
      </c>
    </row>
    <row r="27" spans="1:9" x14ac:dyDescent="0.25">
      <c r="A27" s="108"/>
      <c r="B27" s="101" t="s">
        <v>121</v>
      </c>
      <c r="C27" s="102"/>
    </row>
    <row r="28" spans="1:9" x14ac:dyDescent="0.25">
      <c r="A28" s="108"/>
      <c r="B28" s="35" t="s">
        <v>130</v>
      </c>
      <c r="C28" s="30">
        <v>0</v>
      </c>
    </row>
    <row r="29" spans="1:9" x14ac:dyDescent="0.25">
      <c r="A29" s="108"/>
      <c r="B29" s="35" t="s">
        <v>54</v>
      </c>
      <c r="C29" s="30"/>
    </row>
    <row r="30" spans="1:9" x14ac:dyDescent="0.25">
      <c r="A30" s="108"/>
      <c r="B30" s="35" t="s">
        <v>55</v>
      </c>
      <c r="C30" s="30">
        <v>0</v>
      </c>
    </row>
    <row r="31" spans="1:9" x14ac:dyDescent="0.25">
      <c r="A31" s="108"/>
      <c r="B31" s="101" t="s">
        <v>122</v>
      </c>
      <c r="C31" s="102"/>
    </row>
    <row r="32" spans="1:9" x14ac:dyDescent="0.25">
      <c r="A32" s="108"/>
      <c r="B32" s="35"/>
      <c r="C32" s="30"/>
    </row>
    <row r="33" spans="1:3" x14ac:dyDescent="0.25">
      <c r="A33" s="108"/>
      <c r="B33" s="35" t="s">
        <v>54</v>
      </c>
      <c r="C33" s="30">
        <v>0</v>
      </c>
    </row>
    <row r="34" spans="1:3" x14ac:dyDescent="0.25">
      <c r="A34" s="108"/>
      <c r="B34" s="35" t="s">
        <v>55</v>
      </c>
      <c r="C34" s="30">
        <v>0</v>
      </c>
    </row>
    <row r="35" spans="1:3" x14ac:dyDescent="0.25">
      <c r="A35" s="108"/>
      <c r="B35" s="101" t="s">
        <v>114</v>
      </c>
      <c r="C35" s="102"/>
    </row>
    <row r="36" spans="1:3" x14ac:dyDescent="0.25">
      <c r="A36" s="108"/>
      <c r="B36" s="35" t="s">
        <v>125</v>
      </c>
      <c r="C36" s="31">
        <v>1</v>
      </c>
    </row>
    <row r="37" spans="1:3" x14ac:dyDescent="0.25">
      <c r="A37" s="108"/>
      <c r="B37" s="35" t="s">
        <v>115</v>
      </c>
      <c r="C37" s="32">
        <v>2562300</v>
      </c>
    </row>
    <row r="38" spans="1:3" x14ac:dyDescent="0.25">
      <c r="A38" s="108"/>
      <c r="B38" s="35" t="s">
        <v>167</v>
      </c>
      <c r="C38" s="32"/>
    </row>
    <row r="39" spans="1:3" x14ac:dyDescent="0.25">
      <c r="A39" s="108"/>
      <c r="B39" s="35" t="s">
        <v>129</v>
      </c>
      <c r="C39" s="31">
        <v>1</v>
      </c>
    </row>
    <row r="40" spans="1:3" x14ac:dyDescent="0.25">
      <c r="A40" s="47" t="s">
        <v>65</v>
      </c>
      <c r="B40" s="109">
        <f>IFERROR(B20*(VLOOKUP(B18,E15:F17,2,0)),16666)</f>
        <v>281684050.19999999</v>
      </c>
      <c r="C40" s="109"/>
    </row>
    <row r="41" spans="1:3" ht="93" customHeight="1" x14ac:dyDescent="0.25">
      <c r="A41" s="34" t="s">
        <v>123</v>
      </c>
      <c r="B41" s="110" t="s">
        <v>220</v>
      </c>
      <c r="C41" s="111"/>
    </row>
    <row r="42" spans="1:3" ht="211.5" customHeight="1" x14ac:dyDescent="0.25">
      <c r="A42" s="34" t="s">
        <v>66</v>
      </c>
      <c r="B42" s="105" t="s">
        <v>218</v>
      </c>
      <c r="C42" s="106"/>
    </row>
    <row r="45" spans="1:3" ht="26.25" x14ac:dyDescent="0.25">
      <c r="A45" s="94" t="s">
        <v>168</v>
      </c>
      <c r="B45" s="94"/>
      <c r="C45" s="94"/>
    </row>
    <row r="46" spans="1:3" x14ac:dyDescent="0.25">
      <c r="A46" s="95" t="s">
        <v>169</v>
      </c>
      <c r="B46" s="95"/>
      <c r="C46" s="95"/>
    </row>
    <row r="47" spans="1:3" x14ac:dyDescent="0.25">
      <c r="A47" s="48" t="s">
        <v>170</v>
      </c>
      <c r="B47" s="48" t="s">
        <v>171</v>
      </c>
      <c r="C47" s="49" t="s">
        <v>172</v>
      </c>
    </row>
    <row r="48" spans="1:3" ht="27" x14ac:dyDescent="0.25">
      <c r="A48" s="50" t="s">
        <v>173</v>
      </c>
      <c r="B48" s="51" t="s">
        <v>27</v>
      </c>
      <c r="C48" s="50" t="s">
        <v>174</v>
      </c>
    </row>
    <row r="49" spans="1:3" ht="40.5" x14ac:dyDescent="0.25">
      <c r="A49" s="50" t="s">
        <v>175</v>
      </c>
      <c r="B49" s="51" t="s">
        <v>27</v>
      </c>
      <c r="C49" s="50" t="s">
        <v>176</v>
      </c>
    </row>
    <row r="50" spans="1:3" ht="27" x14ac:dyDescent="0.25">
      <c r="A50" s="50" t="s">
        <v>177</v>
      </c>
      <c r="B50" s="51" t="s">
        <v>27</v>
      </c>
      <c r="C50" s="50" t="s">
        <v>178</v>
      </c>
    </row>
    <row r="51" spans="1:3" x14ac:dyDescent="0.25">
      <c r="A51" s="50" t="s">
        <v>179</v>
      </c>
      <c r="B51" s="51" t="s">
        <v>27</v>
      </c>
      <c r="C51" s="50" t="s">
        <v>180</v>
      </c>
    </row>
    <row r="52" spans="1:3" x14ac:dyDescent="0.25">
      <c r="A52" s="50" t="s">
        <v>181</v>
      </c>
      <c r="B52" s="51" t="s">
        <v>27</v>
      </c>
      <c r="C52" s="52"/>
    </row>
    <row r="53" spans="1:3" x14ac:dyDescent="0.25">
      <c r="A53" s="50" t="s">
        <v>182</v>
      </c>
      <c r="B53" s="51"/>
      <c r="C53" s="50" t="s">
        <v>183</v>
      </c>
    </row>
    <row r="54" spans="1:3" ht="27" x14ac:dyDescent="0.25">
      <c r="A54" s="50" t="s">
        <v>184</v>
      </c>
      <c r="B54" s="51" t="s">
        <v>27</v>
      </c>
      <c r="C54" s="50" t="s">
        <v>185</v>
      </c>
    </row>
    <row r="55" spans="1:3" x14ac:dyDescent="0.25">
      <c r="A55" s="50" t="s">
        <v>186</v>
      </c>
      <c r="B55" s="51" t="s">
        <v>27</v>
      </c>
      <c r="C55" s="52" t="s">
        <v>187</v>
      </c>
    </row>
    <row r="56" spans="1:3" ht="27" x14ac:dyDescent="0.25">
      <c r="A56" s="50" t="s">
        <v>188</v>
      </c>
      <c r="B56" s="51" t="s">
        <v>27</v>
      </c>
      <c r="C56" s="52" t="s">
        <v>189</v>
      </c>
    </row>
    <row r="57" spans="1:3" ht="27" x14ac:dyDescent="0.25">
      <c r="A57" s="50" t="s">
        <v>190</v>
      </c>
      <c r="B57" s="51" t="s">
        <v>27</v>
      </c>
      <c r="C57" s="52" t="s">
        <v>191</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70" t="s">
        <v>67</v>
      </c>
      <c r="B1" s="70"/>
      <c r="C1" s="70"/>
    </row>
    <row r="2" spans="1:3" x14ac:dyDescent="0.25">
      <c r="A2" s="20" t="s">
        <v>11</v>
      </c>
      <c r="B2" s="90" t="str">
        <f>'AUTOS NOTA 324-478'!B2:C2</f>
        <v>SINIESTRO   138643114 apl. 214927</v>
      </c>
      <c r="C2" s="91"/>
    </row>
    <row r="3" spans="1:3" x14ac:dyDescent="0.25">
      <c r="A3" s="5" t="s">
        <v>1</v>
      </c>
      <c r="B3" s="58" t="str">
        <f>'AUTOS  NOTA 322'!B2:C2</f>
        <v>11001310304320250012500</v>
      </c>
      <c r="C3" s="58"/>
    </row>
    <row r="4" spans="1:3" x14ac:dyDescent="0.25">
      <c r="A4" s="5" t="s">
        <v>2</v>
      </c>
      <c r="B4" s="58" t="str">
        <f>'AUTOS  NOTA 322'!B3:C3</f>
        <v>JUZGADO 043 CIVIL DEL CIRCUITO DE BOGOTÁ</v>
      </c>
      <c r="C4" s="58"/>
    </row>
    <row r="5" spans="1:3" x14ac:dyDescent="0.25">
      <c r="A5" s="5" t="s">
        <v>3</v>
      </c>
      <c r="B5" s="58" t="str">
        <f>'AUTOS  NOTA 322'!B4:C4</f>
        <v>REINALDO ANACONA ANACONA, MARÍA ELENA MARTINEZ SÁNCHEZ Y ALLIANZ SEGUROS S.A.</v>
      </c>
      <c r="C5" s="58"/>
    </row>
    <row r="6" spans="1:3" ht="15" customHeight="1" x14ac:dyDescent="0.25">
      <c r="A6" s="5" t="s">
        <v>4</v>
      </c>
      <c r="B6" s="58" t="str">
        <f>'AUTOS  NOTA 322'!B5:C5</f>
        <v xml:space="preserve">MARÍA LIGIA OSORIO PIEDRAHITA (cónyuge supérstite, FN 11 de septiembre de 1974 ), SANDRA LILIANA ARIAS OSORIO (hija FN 9 de junio de 1997)  Y DANIEL ALEJANDRO ARIAS OSORIO (hijo FN 29 de enero de 2002) </v>
      </c>
      <c r="C6" s="58"/>
    </row>
    <row r="7" spans="1:3" ht="15" customHeight="1" x14ac:dyDescent="0.25">
      <c r="A7" s="5" t="s">
        <v>5</v>
      </c>
      <c r="B7" s="58" t="str">
        <f>'AUTOS  NOTA 322'!B6:C6</f>
        <v>DEMANDA DIRECTA</v>
      </c>
      <c r="C7" s="58"/>
    </row>
    <row r="8" spans="1:3" ht="15" customHeight="1" x14ac:dyDescent="0.25">
      <c r="A8" s="29" t="s">
        <v>101</v>
      </c>
      <c r="B8" s="58" t="str">
        <f>'AUTOS  NOTA 322'!B7:C8</f>
        <v>JAIRO ARIAS FRANCO</v>
      </c>
      <c r="C8" s="58"/>
    </row>
    <row r="9" spans="1:3" ht="18.95" customHeight="1" x14ac:dyDescent="0.25">
      <c r="A9" s="5" t="s">
        <v>102</v>
      </c>
      <c r="B9" s="58" t="s">
        <v>57</v>
      </c>
      <c r="C9" s="58"/>
    </row>
    <row r="10" spans="1:3" x14ac:dyDescent="0.25">
      <c r="A10" s="7" t="s">
        <v>64</v>
      </c>
      <c r="B10" s="118">
        <f>'AUTOS NOTA 324-478'!B20:C20</f>
        <v>938946834</v>
      </c>
      <c r="C10" s="118"/>
    </row>
    <row r="11" spans="1:3" x14ac:dyDescent="0.25">
      <c r="A11" s="7" t="s">
        <v>116</v>
      </c>
      <c r="B11" s="119">
        <f>'AUTOS NOTA 324-478'!B40:C40</f>
        <v>281684050.19999999</v>
      </c>
      <c r="C11" s="58"/>
    </row>
    <row r="12" spans="1:3" ht="30" x14ac:dyDescent="0.25">
      <c r="A12" s="7" t="s">
        <v>68</v>
      </c>
      <c r="B12" s="116"/>
      <c r="C12" s="117"/>
    </row>
    <row r="13" spans="1:3" ht="45" x14ac:dyDescent="0.25">
      <c r="A13" s="5" t="s">
        <v>69</v>
      </c>
      <c r="B13" s="58"/>
      <c r="C13" s="58"/>
    </row>
    <row r="14" spans="1:3" ht="45" x14ac:dyDescent="0.25">
      <c r="A14" s="5" t="s">
        <v>70</v>
      </c>
      <c r="B14" s="58"/>
      <c r="C14" s="58"/>
    </row>
    <row r="15" spans="1:3" x14ac:dyDescent="0.25">
      <c r="A15" s="5" t="s">
        <v>71</v>
      </c>
      <c r="B15" s="6"/>
      <c r="C15" s="6"/>
    </row>
    <row r="16" spans="1:3" x14ac:dyDescent="0.25">
      <c r="A16" s="7" t="s">
        <v>72</v>
      </c>
      <c r="B16" s="58"/>
      <c r="C16" s="58"/>
    </row>
    <row r="17" spans="1:3" x14ac:dyDescent="0.25">
      <c r="A17" s="6" t="s">
        <v>73</v>
      </c>
      <c r="B17" s="117"/>
      <c r="C17" s="117"/>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70" t="s">
        <v>131</v>
      </c>
      <c r="B1" s="70"/>
      <c r="C1" s="70"/>
    </row>
    <row r="2" spans="1:3" x14ac:dyDescent="0.25">
      <c r="A2" s="40" t="s">
        <v>11</v>
      </c>
      <c r="B2" s="90" t="str">
        <f>'AUTOS NOTA 321'!B2:C2</f>
        <v>SINIESTRO   138643114 apl. 214927</v>
      </c>
      <c r="C2" s="91"/>
    </row>
    <row r="3" spans="1:3" x14ac:dyDescent="0.25">
      <c r="A3" s="5" t="s">
        <v>1</v>
      </c>
      <c r="B3" s="58" t="str">
        <f>'AUTOS  NOTA 322'!B2:C2</f>
        <v>11001310304320250012500</v>
      </c>
      <c r="C3" s="58"/>
    </row>
    <row r="4" spans="1:3" x14ac:dyDescent="0.25">
      <c r="A4" s="5" t="s">
        <v>2</v>
      </c>
      <c r="B4" s="58" t="str">
        <f>'AUTOS  NOTA 322'!B3:C3</f>
        <v>JUZGADO 043 CIVIL DEL CIRCUITO DE BOGOTÁ</v>
      </c>
      <c r="C4" s="58"/>
    </row>
    <row r="5" spans="1:3" x14ac:dyDescent="0.25">
      <c r="A5" s="5" t="s">
        <v>3</v>
      </c>
      <c r="B5" s="58" t="str">
        <f>'AUTOS  NOTA 322'!B4:C4</f>
        <v>REINALDO ANACONA ANACONA, MARÍA ELENA MARTINEZ SÁNCHEZ Y ALLIANZ SEGUROS S.A.</v>
      </c>
      <c r="C5" s="58"/>
    </row>
    <row r="6" spans="1:3" x14ac:dyDescent="0.25">
      <c r="A6" s="5" t="s">
        <v>4</v>
      </c>
      <c r="B6" s="58" t="str">
        <f>'AUTOS  NOTA 322'!B5:C5</f>
        <v xml:space="preserve">MARÍA LIGIA OSORIO PIEDRAHITA (cónyuge supérstite, FN 11 de septiembre de 1974 ), SANDRA LILIANA ARIAS OSORIO (hija FN 9 de junio de 1997)  Y DANIEL ALEJANDRO ARIAS OSORIO (hijo FN 29 de enero de 2002) </v>
      </c>
      <c r="C6" s="58"/>
    </row>
    <row r="7" spans="1:3" x14ac:dyDescent="0.25">
      <c r="A7" s="5" t="s">
        <v>5</v>
      </c>
      <c r="B7" s="58" t="str">
        <f>'AUTOS  NOTA 322'!B6:C6</f>
        <v>DEMANDA DIRECTA</v>
      </c>
      <c r="C7" s="58"/>
    </row>
    <row r="8" spans="1:3" x14ac:dyDescent="0.25">
      <c r="A8" s="5" t="s">
        <v>102</v>
      </c>
      <c r="B8" s="58" t="str">
        <f>'AUTOS NOTA 324-478'!B18:C18</f>
        <v>EVENTUAL</v>
      </c>
      <c r="C8" s="58"/>
    </row>
    <row r="9" spans="1:3" x14ac:dyDescent="0.25">
      <c r="A9" s="7" t="s">
        <v>64</v>
      </c>
      <c r="B9" s="118">
        <f>'AUTOS NOTA 324-478'!B20:C20</f>
        <v>938946834</v>
      </c>
      <c r="C9" s="118"/>
    </row>
    <row r="10" spans="1:3" x14ac:dyDescent="0.25">
      <c r="A10" s="5" t="s">
        <v>132</v>
      </c>
      <c r="B10" s="121">
        <v>0</v>
      </c>
      <c r="C10" s="121"/>
    </row>
    <row r="11" spans="1:3" ht="30" customHeight="1" x14ac:dyDescent="0.25">
      <c r="A11" s="5" t="s">
        <v>192</v>
      </c>
      <c r="B11" s="58"/>
      <c r="C11" s="58"/>
    </row>
    <row r="12" spans="1:3" x14ac:dyDescent="0.25">
      <c r="A12" s="5" t="s">
        <v>193</v>
      </c>
      <c r="B12" s="120"/>
      <c r="C12" s="120"/>
    </row>
    <row r="13" spans="1:3" x14ac:dyDescent="0.25">
      <c r="A13" s="5" t="s">
        <v>194</v>
      </c>
      <c r="B13" s="58"/>
      <c r="C13" s="58"/>
    </row>
    <row r="19" spans="4:8" x14ac:dyDescent="0.25">
      <c r="D19" t="str">
        <f t="shared" ref="D19:H22" si="0">UPPER(D17)</f>
        <v/>
      </c>
      <c r="E19" t="str">
        <f t="shared" si="0"/>
        <v/>
      </c>
      <c r="F19" t="str">
        <f t="shared" si="0"/>
        <v/>
      </c>
      <c r="G19" t="str">
        <f t="shared" si="0"/>
        <v/>
      </c>
      <c r="H19" t="str">
        <f t="shared" si="0"/>
        <v/>
      </c>
    </row>
    <row r="20" spans="4:8" x14ac:dyDescent="0.25">
      <c r="D20" t="str">
        <f t="shared" si="0"/>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UPPER(D20)</f>
        <v/>
      </c>
      <c r="E22" t="str">
        <f t="shared" si="0"/>
        <v/>
      </c>
      <c r="F22" t="str">
        <f t="shared" si="0"/>
        <v/>
      </c>
      <c r="G22" t="str">
        <f t="shared" si="0"/>
        <v/>
      </c>
      <c r="H22" t="str">
        <f t="shared" si="0"/>
        <v/>
      </c>
    </row>
    <row r="23" spans="4:8" x14ac:dyDescent="0.25">
      <c r="D23" t="str">
        <f t="shared" ref="D23:H24" si="1">UPPER(D21)</f>
        <v/>
      </c>
      <c r="E23" t="str">
        <f t="shared" si="1"/>
        <v/>
      </c>
      <c r="F23" t="str">
        <f t="shared" si="1"/>
        <v/>
      </c>
      <c r="G23" t="str">
        <f t="shared" si="1"/>
        <v/>
      </c>
      <c r="H23" t="str">
        <f t="shared" si="1"/>
        <v/>
      </c>
    </row>
    <row r="24" spans="4:8" x14ac:dyDescent="0.2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2:C12"/>
    <mergeCell ref="B13:C13"/>
    <mergeCell ref="B7:C7"/>
    <mergeCell ref="B8:C8"/>
    <mergeCell ref="B9:C9"/>
    <mergeCell ref="B10:C10"/>
    <mergeCell ref="B11:C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5" x14ac:dyDescent="0.25"/>
  <cols>
    <col min="1" max="1" width="72.85546875" customWidth="1"/>
    <col min="2" max="2" width="39.85546875" customWidth="1"/>
    <col min="3" max="3" width="96.42578125" customWidth="1"/>
    <col min="4" max="16384" width="11.42578125" hidden="1"/>
  </cols>
  <sheetData>
    <row r="1" spans="1:6" ht="26.25" x14ac:dyDescent="0.25">
      <c r="A1" s="70" t="s">
        <v>133</v>
      </c>
      <c r="B1" s="70"/>
      <c r="C1" s="70"/>
    </row>
    <row r="2" spans="1:6" x14ac:dyDescent="0.25">
      <c r="A2" s="20" t="s">
        <v>11</v>
      </c>
      <c r="B2" s="90" t="str">
        <f>'AUTOS NOTA 321'!B2:C2</f>
        <v>SINIESTRO   138643114 apl. 214927</v>
      </c>
      <c r="C2" s="91"/>
    </row>
    <row r="3" spans="1:6" x14ac:dyDescent="0.25">
      <c r="A3" s="5" t="s">
        <v>1</v>
      </c>
      <c r="B3" s="58" t="str">
        <f>'AUTOS  NOTA 322'!B2:C2</f>
        <v>11001310304320250012500</v>
      </c>
      <c r="C3" s="58"/>
    </row>
    <row r="4" spans="1:6" x14ac:dyDescent="0.25">
      <c r="A4" s="5" t="s">
        <v>2</v>
      </c>
      <c r="B4" s="58" t="str">
        <f>'AUTOS  NOTA 322'!B3:C3</f>
        <v>JUZGADO 043 CIVIL DEL CIRCUITO DE BOGOTÁ</v>
      </c>
      <c r="C4" s="58"/>
    </row>
    <row r="5" spans="1:6" ht="15" customHeight="1" x14ac:dyDescent="0.25">
      <c r="A5" s="5" t="s">
        <v>3</v>
      </c>
      <c r="B5" s="58" t="str">
        <f>'AUTOS  NOTA 322'!B4:C4</f>
        <v>REINALDO ANACONA ANACONA, MARÍA ELENA MARTINEZ SÁNCHEZ Y ALLIANZ SEGUROS S.A.</v>
      </c>
      <c r="C5" s="58"/>
    </row>
    <row r="6" spans="1:6" ht="15" customHeight="1" x14ac:dyDescent="0.25">
      <c r="A6" s="5" t="s">
        <v>4</v>
      </c>
      <c r="B6" s="58" t="str">
        <f>'AUTOS  NOTA 322'!B5:C5</f>
        <v xml:space="preserve">MARÍA LIGIA OSORIO PIEDRAHITA (cónyuge supérstite, FN 11 de septiembre de 1974 ), SANDRA LILIANA ARIAS OSORIO (hija FN 9 de junio de 1997)  Y DANIEL ALEJANDRO ARIAS OSORIO (hijo FN 29 de enero de 2002) </v>
      </c>
      <c r="C6" s="58"/>
    </row>
    <row r="7" spans="1:6" x14ac:dyDescent="0.25">
      <c r="A7" s="5" t="s">
        <v>5</v>
      </c>
      <c r="B7" s="58" t="str">
        <f>'AUTOS  NOTA 322'!B6:C6</f>
        <v>DEMANDA DIRECTA</v>
      </c>
      <c r="C7" s="58"/>
    </row>
    <row r="8" spans="1:6" x14ac:dyDescent="0.25">
      <c r="A8" s="5" t="s">
        <v>134</v>
      </c>
      <c r="B8" s="122">
        <f>'AUTOS NOTA 324-478'!B20:C20</f>
        <v>938946834</v>
      </c>
      <c r="C8" s="122"/>
    </row>
    <row r="9" spans="1:6" x14ac:dyDescent="0.25">
      <c r="A9" s="5" t="s">
        <v>135</v>
      </c>
      <c r="B9" s="58"/>
      <c r="C9" s="58"/>
    </row>
    <row r="10" spans="1:6" ht="111" customHeight="1" x14ac:dyDescent="0.25">
      <c r="A10" s="5" t="s">
        <v>136</v>
      </c>
      <c r="B10" s="58"/>
      <c r="C10" s="58"/>
    </row>
    <row r="11" spans="1:6" ht="21" customHeight="1" x14ac:dyDescent="0.25">
      <c r="A11" s="123"/>
      <c r="B11" s="123"/>
      <c r="C11" s="123"/>
      <c r="E11" t="s">
        <v>57</v>
      </c>
      <c r="F11" s="22">
        <v>0.7</v>
      </c>
    </row>
    <row r="12" spans="1:6" hidden="1" x14ac:dyDescent="0.25">
      <c r="A12" s="124"/>
      <c r="B12" s="124"/>
      <c r="C12" s="124"/>
      <c r="E12" t="s">
        <v>59</v>
      </c>
      <c r="F12" s="23">
        <v>0.3</v>
      </c>
    </row>
    <row r="13" spans="1:6" ht="18.75" x14ac:dyDescent="0.25">
      <c r="A13" s="125" t="s">
        <v>137</v>
      </c>
      <c r="B13" s="125"/>
      <c r="C13" s="125"/>
    </row>
    <row r="14" spans="1:6" x14ac:dyDescent="0.25">
      <c r="A14" s="37" t="s">
        <v>60</v>
      </c>
      <c r="B14" s="99" t="s">
        <v>61</v>
      </c>
      <c r="C14" s="100"/>
    </row>
    <row r="15" spans="1:6" ht="45" x14ac:dyDescent="0.25">
      <c r="A15" s="21" t="s">
        <v>63</v>
      </c>
      <c r="B15" s="126">
        <f>((C17+C18+C20+C21+C25+C23+C27+C29+C24+C28)-C32)*C31*C33</f>
        <v>1000000000</v>
      </c>
      <c r="C15" s="126"/>
    </row>
    <row r="16" spans="1:6" x14ac:dyDescent="0.25">
      <c r="A16" s="7" t="s">
        <v>64</v>
      </c>
      <c r="B16" s="127" t="s">
        <v>53</v>
      </c>
      <c r="C16" s="128"/>
    </row>
    <row r="17" spans="1:3" x14ac:dyDescent="0.25">
      <c r="A17" s="107"/>
      <c r="B17" s="35" t="s">
        <v>54</v>
      </c>
      <c r="C17" s="30">
        <v>1000000000</v>
      </c>
    </row>
    <row r="18" spans="1:3" x14ac:dyDescent="0.25">
      <c r="A18" s="108"/>
      <c r="B18" s="35" t="s">
        <v>55</v>
      </c>
      <c r="C18" s="30">
        <v>0</v>
      </c>
    </row>
    <row r="19" spans="1:3" x14ac:dyDescent="0.25">
      <c r="A19" s="108"/>
      <c r="B19" s="101" t="s">
        <v>56</v>
      </c>
      <c r="C19" s="102"/>
    </row>
    <row r="20" spans="1:3" x14ac:dyDescent="0.25">
      <c r="A20" s="108"/>
      <c r="B20" s="35" t="s">
        <v>98</v>
      </c>
      <c r="C20" s="30">
        <v>0</v>
      </c>
    </row>
    <row r="21" spans="1:3" ht="30" x14ac:dyDescent="0.25">
      <c r="A21" s="108"/>
      <c r="B21" s="35" t="s">
        <v>100</v>
      </c>
      <c r="C21" s="30">
        <v>0</v>
      </c>
    </row>
    <row r="22" spans="1:3" x14ac:dyDescent="0.25">
      <c r="A22" s="108"/>
      <c r="B22" s="101" t="s">
        <v>121</v>
      </c>
      <c r="C22" s="102"/>
    </row>
    <row r="23" spans="1:3" x14ac:dyDescent="0.25">
      <c r="A23" s="108"/>
      <c r="B23" s="35" t="s">
        <v>130</v>
      </c>
      <c r="C23" s="30">
        <v>0</v>
      </c>
    </row>
    <row r="24" spans="1:3" x14ac:dyDescent="0.25">
      <c r="A24" s="108"/>
      <c r="B24" s="35" t="s">
        <v>54</v>
      </c>
      <c r="C24" s="30">
        <v>0</v>
      </c>
    </row>
    <row r="25" spans="1:3" x14ac:dyDescent="0.25">
      <c r="A25" s="108"/>
      <c r="B25" s="35" t="s">
        <v>55</v>
      </c>
      <c r="C25" s="30">
        <v>0</v>
      </c>
    </row>
    <row r="26" spans="1:3" x14ac:dyDescent="0.25">
      <c r="A26" s="108"/>
      <c r="B26" s="101" t="s">
        <v>122</v>
      </c>
      <c r="C26" s="102"/>
    </row>
    <row r="27" spans="1:3" x14ac:dyDescent="0.25">
      <c r="A27" s="108"/>
      <c r="B27" s="35"/>
      <c r="C27" s="30"/>
    </row>
    <row r="28" spans="1:3" x14ac:dyDescent="0.25">
      <c r="A28" s="108"/>
      <c r="B28" s="35" t="s">
        <v>54</v>
      </c>
      <c r="C28" s="30">
        <v>0</v>
      </c>
    </row>
    <row r="29" spans="1:3" x14ac:dyDescent="0.25">
      <c r="A29" s="108"/>
      <c r="B29" s="35" t="s">
        <v>55</v>
      </c>
      <c r="C29" s="30">
        <v>0</v>
      </c>
    </row>
    <row r="30" spans="1:3" x14ac:dyDescent="0.25">
      <c r="A30" s="108"/>
      <c r="B30" s="101" t="s">
        <v>114</v>
      </c>
      <c r="C30" s="102"/>
    </row>
    <row r="31" spans="1:3" x14ac:dyDescent="0.25">
      <c r="A31" s="108"/>
      <c r="B31" s="35" t="s">
        <v>125</v>
      </c>
      <c r="C31" s="31">
        <v>1</v>
      </c>
    </row>
    <row r="32" spans="1:3" x14ac:dyDescent="0.25">
      <c r="A32" s="108"/>
      <c r="B32" s="35" t="s">
        <v>115</v>
      </c>
      <c r="C32" s="32">
        <v>0</v>
      </c>
    </row>
    <row r="33" spans="1:3" x14ac:dyDescent="0.25">
      <c r="A33" s="108"/>
      <c r="B33" s="35" t="s">
        <v>129</v>
      </c>
      <c r="C33" s="31">
        <v>1</v>
      </c>
    </row>
    <row r="34" spans="1:3" x14ac:dyDescent="0.25">
      <c r="A34" s="24" t="s">
        <v>65</v>
      </c>
      <c r="B34" s="109">
        <f>IFERROR(B15*(VLOOKUP(B14,E11:F13,2,0)),16666)</f>
        <v>16666</v>
      </c>
      <c r="C34" s="109"/>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128</v>
      </c>
    </row>
    <row r="7" spans="1:15" x14ac:dyDescent="0.25">
      <c r="E7" s="1" t="s">
        <v>96</v>
      </c>
      <c r="I7" t="s">
        <v>119</v>
      </c>
      <c r="L7" s="28" t="s">
        <v>109</v>
      </c>
    </row>
    <row r="8" spans="1:15" x14ac:dyDescent="0.25">
      <c r="E8" s="1" t="s">
        <v>97</v>
      </c>
      <c r="L8" s="28" t="s">
        <v>121</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9FF3A022-14CF-46D5-8131-E943E7D1100E}">
  <ds:schemaRefs>
    <ds:schemaRef ds:uri="http://schemas.microsoft.com/sharepoint/v3/contenttype/forms"/>
  </ds:schemaRefs>
</ds:datastoreItem>
</file>

<file path=customXml/itemProps3.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Personal</cp:lastModifiedBy>
  <cp:revision/>
  <dcterms:created xsi:type="dcterms:W3CDTF">2020-12-07T14:41:17Z</dcterms:created>
  <dcterms:modified xsi:type="dcterms:W3CDTF">2025-06-25T19:28:26Z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