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 Astudillo\Downloads\"/>
    </mc:Choice>
  </mc:AlternateContent>
  <xr:revisionPtr revIDLastSave="3" documentId="13_ncr:1_{61D5D02F-69B0-423E-9005-463D8A4AD427}" xr6:coauthVersionLast="47" xr6:coauthVersionMax="47" xr10:uidLastSave="{7643937E-958F-44DA-97DA-53B888C8D881}"/>
  <bookViews>
    <workbookView xWindow="-108" yWindow="-108" windowWidth="23256" windowHeight="12456" xr2:uid="{9FC34AE3-6CFB-43DC-A7C8-01A7FF45BA44}"/>
  </bookViews>
  <sheets>
    <sheet name="LIQ. PRETENSIONES DEMAND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3" i="1"/>
  <c r="E33" i="1"/>
  <c r="E21" i="1"/>
  <c r="E22" i="1"/>
  <c r="F16" i="1"/>
  <c r="D22" i="1" s="1"/>
  <c r="F22" i="1" s="1"/>
  <c r="E16" i="1"/>
  <c r="E15" i="1"/>
  <c r="F15" i="1" s="1"/>
  <c r="D21" i="1" s="1"/>
  <c r="E9" i="1"/>
  <c r="F9" i="1" s="1"/>
  <c r="E10" i="1"/>
  <c r="F10" i="1" s="1"/>
  <c r="E32" i="1"/>
  <c r="F32" i="1" s="1"/>
  <c r="E31" i="1"/>
  <c r="F31" i="1" s="1"/>
  <c r="E20" i="1"/>
  <c r="E14" i="1"/>
  <c r="F14" i="1" s="1"/>
  <c r="E8" i="1"/>
  <c r="F8" i="1" s="1"/>
  <c r="F17" i="1" l="1"/>
  <c r="F11" i="1"/>
  <c r="D20" i="1"/>
  <c r="F20" i="1" s="1"/>
  <c r="F23" i="1" s="1"/>
  <c r="F21" i="1"/>
  <c r="E26" i="1"/>
  <c r="F26" i="1" s="1"/>
  <c r="F27" i="1" s="1"/>
  <c r="F36" i="1" s="1"/>
</calcChain>
</file>

<file path=xl/sharedStrings.xml><?xml version="1.0" encoding="utf-8"?>
<sst xmlns="http://schemas.openxmlformats.org/spreadsheetml/2006/main" count="38" uniqueCount="19">
  <si>
    <t>LIQUIDACIÓN DE LAS PRETENSIONES DE LA DEMANDA</t>
  </si>
  <si>
    <t>Nota 1: Las pretensiones van encaminadas a: (i) Que se declare la existencia de contrato laboral entre YEISON IVAN BUILEZ LOPEZ y JAIME ALBERTO RUBIO en calidad de propietario del establecimiento de comercio CONSTRUCCIONES JAIME RUBIO, JAIME RUBIO CONTRUCCIONES S.A.S. desde el 26/04/2018 al 31/12/2021, (ii) que se condene a JAIME ALBERTO RUBIO y solidariamente a COLSUBSIDIO y MALLAS EQUIPOS Y CONSTRUCICONES MAECOS  S.A.S. a: al pago de las prestaciones sociales durante todo el vinculo laboral, al pago de las vacaciones, al pago de los aportes a seguridad social, sal pago de auxilio de transporte, al pago de la dotación, al pago de la indemnización prevista en el Art. 65 del CST y del Art. 99 de la Ley 50 de 1990, y al pago de las sumas indexadas.</t>
  </si>
  <si>
    <t>DESDE</t>
  </si>
  <si>
    <t>HASTA</t>
  </si>
  <si>
    <t xml:space="preserve">SALARIO </t>
  </si>
  <si>
    <t>DÍAS</t>
  </si>
  <si>
    <t>PRIMAS</t>
  </si>
  <si>
    <t>Se tiene como salario la suma de $1.680.000 de conformidad con el hecho 6 de la demanda.</t>
  </si>
  <si>
    <t>TOTAL ADEUDADO</t>
  </si>
  <si>
    <t>CESANTÍAS</t>
  </si>
  <si>
    <t>INTERESES</t>
  </si>
  <si>
    <t>SALARIO</t>
  </si>
  <si>
    <t>VACACIONES</t>
  </si>
  <si>
    <t>Nota 2: La liquidación se realiza de conformidad con la vigencia del amparo de salarios, prestaciones sociales e indemnizaciones, esto es desde el 26/04/2018 (fecha inicio de l relación laboral) al 05/11/2020 (fecha fin del amparo).</t>
  </si>
  <si>
    <t>SANCIÓN POR NO CONSIGNACIÓN DE CESANTÍAS</t>
  </si>
  <si>
    <t>SANCIÓN</t>
  </si>
  <si>
    <t>Total Liquidación:</t>
  </si>
  <si>
    <t xml:space="preserve">Nota 3: Se precisa que a pesar de que en las pretensiones de la demanda se encuentra la sanción del artículo 65 del CST, esta no se liquida puesto que la relación laboral finalizó  el 31/12/2021, esto es, posterior a la fecha fin del amparo. </t>
  </si>
  <si>
    <t>Nota 4: Se precisa que aunque el demandante pretende el pago de dotación, auxilio de transporte y aportes al SGSS, no se liquidan por no ser amparos cubiertos dentro de la Póliza No.  330-45-994000004676.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</si>
</sst>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&quot;-&quot;??_-;_-@_-"/>
    <numFmt numFmtId="167" formatCode="_ &quot;$&quot;\ * #,##0_ ;_ &quot;$&quot;\ * \-#,##0_ ;_ &quot;$&quot;\ * &quot;-&quot;_ ;_ @_ "/>
    <numFmt numFmtId="168" formatCode="_ * #,##0_ ;_ * \-#,##0_ ;_ * &quot;-&quot;_ ;_ @_ "/>
    <numFmt numFmtId="169" formatCode="_ &quot;$&quot;\ * #,##0.00_ ;_ &quot;$&quot;\ * \-#,##0.00_ ;_ &quot;$&quot;\ * &quot;-&quot;??_ ;_ @_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 val="singleAccounting"/>
      <sz val="10"/>
      <color rgb="FFFFFFFF"/>
      <name val="Calibri"/>
      <family val="2"/>
      <scheme val="minor"/>
    </font>
    <font>
      <b/>
      <sz val="9"/>
      <color rgb="FF000000"/>
      <name val="Aptos"/>
      <family val="2"/>
    </font>
    <font>
      <sz val="9"/>
      <color rgb="FF000000"/>
      <name val="Aptos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2F75B5"/>
        <bgColor rgb="FF00000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0" fontId="7" fillId="4" borderId="2" xfId="0" applyFont="1" applyFill="1" applyBorder="1" applyAlignment="1">
      <alignment horizontal="center"/>
    </xf>
    <xf numFmtId="166" fontId="7" fillId="4" borderId="2" xfId="1" applyNumberFormat="1" applyFont="1" applyFill="1" applyBorder="1" applyAlignment="1">
      <alignment horizontal="center"/>
    </xf>
    <xf numFmtId="14" fontId="6" fillId="0" borderId="2" xfId="0" applyNumberFormat="1" applyFont="1" applyBorder="1"/>
    <xf numFmtId="166" fontId="6" fillId="0" borderId="2" xfId="1" applyNumberFormat="1" applyFont="1" applyBorder="1"/>
    <xf numFmtId="166" fontId="6" fillId="0" borderId="2" xfId="1" applyNumberFormat="1" applyFont="1" applyFill="1" applyBorder="1"/>
    <xf numFmtId="166" fontId="7" fillId="2" borderId="2" xfId="1" applyNumberFormat="1" applyFont="1" applyFill="1" applyBorder="1"/>
    <xf numFmtId="166" fontId="6" fillId="0" borderId="2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6" fontId="7" fillId="2" borderId="3" xfId="1" applyNumberFormat="1" applyFont="1" applyFill="1" applyBorder="1" applyAlignment="1">
      <alignment horizontal="center"/>
    </xf>
    <xf numFmtId="166" fontId="8" fillId="5" borderId="2" xfId="0" applyNumberFormat="1" applyFont="1" applyFill="1" applyBorder="1"/>
    <xf numFmtId="166" fontId="6" fillId="6" borderId="2" xfId="1" applyNumberFormat="1" applyFont="1" applyFill="1" applyBorder="1" applyAlignment="1">
      <alignment horizontal="center"/>
    </xf>
    <xf numFmtId="166" fontId="6" fillId="6" borderId="2" xfId="1" applyNumberFormat="1" applyFont="1" applyFill="1" applyBorder="1"/>
    <xf numFmtId="0" fontId="9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wrapText="1"/>
    </xf>
    <xf numFmtId="0" fontId="11" fillId="0" borderId="5" xfId="0" applyFont="1" applyBorder="1" applyAlignment="1">
      <alignment wrapText="1"/>
    </xf>
    <xf numFmtId="14" fontId="6" fillId="6" borderId="2" xfId="0" applyNumberFormat="1" applyFont="1" applyFill="1" applyBorder="1" applyAlignment="1">
      <alignment horizontal="center"/>
    </xf>
    <xf numFmtId="164" fontId="6" fillId="6" borderId="2" xfId="12" applyFont="1" applyFill="1" applyBorder="1" applyAlignment="1">
      <alignment horizontal="center"/>
    </xf>
    <xf numFmtId="166" fontId="7" fillId="6" borderId="2" xfId="0" applyNumberFormat="1" applyFont="1" applyFill="1" applyBorder="1" applyAlignment="1">
      <alignment horizontal="center"/>
    </xf>
    <xf numFmtId="14" fontId="10" fillId="0" borderId="2" xfId="0" applyNumberFormat="1" applyFont="1" applyBorder="1" applyAlignment="1">
      <alignment horizontal="center"/>
    </xf>
    <xf numFmtId="164" fontId="10" fillId="0" borderId="2" xfId="12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/>
    </xf>
    <xf numFmtId="14" fontId="6" fillId="6" borderId="6" xfId="0" applyNumberFormat="1" applyFont="1" applyFill="1" applyBorder="1" applyAlignment="1">
      <alignment horizontal="center"/>
    </xf>
    <xf numFmtId="14" fontId="10" fillId="0" borderId="3" xfId="0" applyNumberFormat="1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</cellXfs>
  <cellStyles count="13">
    <cellStyle name="Millares" xfId="1" builtinId="3"/>
    <cellStyle name="Millares [0] 2" xfId="5" xr:uid="{D45F5FD5-E360-44B2-9349-BB260D084681}"/>
    <cellStyle name="Millares 2" xfId="8" xr:uid="{258689CB-D991-423B-B5BD-A5A636B06414}"/>
    <cellStyle name="Millares 3" xfId="10" xr:uid="{0E41F08C-75E0-4E4F-A81B-2B5755EBEAB1}"/>
    <cellStyle name="Millares 4" xfId="2" xr:uid="{8BCDA86B-E1A2-4CA4-B01E-51ECD2B852E1}"/>
    <cellStyle name="Moneda" xfId="12" builtinId="4"/>
    <cellStyle name="Moneda [0] 2" xfId="7" xr:uid="{C26A8AC3-7600-42EA-AA91-341523FD88B1}"/>
    <cellStyle name="Moneda 2" xfId="6" xr:uid="{71D6B488-A365-4472-8079-41265511CCA9}"/>
    <cellStyle name="Moneda 3" xfId="9" xr:uid="{61155606-8A75-4F85-93B9-0D361E770C68}"/>
    <cellStyle name="Moneda 4" xfId="11" xr:uid="{2C448203-C344-465E-A212-D33BCB45BECD}"/>
    <cellStyle name="Moneda 5" xfId="3" xr:uid="{803DDB03-02FB-4ECA-AF8E-5EC3BA3CA0D0}"/>
    <cellStyle name="Normal" xfId="0" builtinId="0"/>
    <cellStyle name="Normal 2" xfId="4" xr:uid="{6DA13D8C-BA40-4238-98DC-24FB13437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713661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A78D4B-7570-47BD-B374-5B98B70C8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4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1C1CC-0E93-4BA0-8F67-2F966767A2CF}">
  <dimension ref="B1:T53"/>
  <sheetViews>
    <sheetView tabSelected="1" topLeftCell="A15" workbookViewId="0">
      <selection activeCell="B27" sqref="B27:E27"/>
    </sheetView>
  </sheetViews>
  <sheetFormatPr defaultColWidth="11.42578125" defaultRowHeight="14.45"/>
  <cols>
    <col min="2" max="3" width="11.5703125" bestFit="1" customWidth="1"/>
    <col min="4" max="4" width="22.42578125" customWidth="1"/>
    <col min="5" max="5" width="15.28515625" customWidth="1"/>
    <col min="6" max="6" width="18.42578125" customWidth="1"/>
    <col min="7" max="7" width="11.5703125" bestFit="1" customWidth="1"/>
    <col min="8" max="8" width="11.5703125" customWidth="1"/>
    <col min="9" max="10" width="11.5703125" bestFit="1" customWidth="1"/>
    <col min="15" max="18" width="11.5703125" bestFit="1" customWidth="1"/>
    <col min="19" max="19" width="12" bestFit="1" customWidth="1"/>
  </cols>
  <sheetData>
    <row r="1" spans="2:20">
      <c r="B1" s="1"/>
      <c r="C1" s="1"/>
      <c r="D1" s="1"/>
      <c r="E1" s="1"/>
      <c r="F1" s="1"/>
      <c r="G1" s="1"/>
      <c r="H1" s="1"/>
    </row>
    <row r="2" spans="2:20">
      <c r="B2" s="1"/>
      <c r="C2" s="1"/>
      <c r="D2" s="1"/>
      <c r="E2" s="1"/>
      <c r="F2" s="1"/>
      <c r="G2" s="1"/>
      <c r="H2" s="1"/>
    </row>
    <row r="3" spans="2:20">
      <c r="B3" s="1"/>
      <c r="C3" s="1"/>
      <c r="D3" s="1"/>
      <c r="E3" s="1"/>
      <c r="F3" s="1"/>
      <c r="G3" s="1"/>
      <c r="H3" s="1"/>
    </row>
    <row r="4" spans="2:20">
      <c r="B4" s="1"/>
      <c r="C4" s="1"/>
      <c r="D4" s="1"/>
      <c r="E4" s="1"/>
      <c r="F4" s="1"/>
      <c r="G4" s="1"/>
      <c r="H4" s="1"/>
    </row>
    <row r="5" spans="2:20" ht="15" customHeight="1">
      <c r="B5" s="30" t="s">
        <v>0</v>
      </c>
      <c r="C5" s="30"/>
      <c r="D5" s="30"/>
      <c r="E5" s="30"/>
      <c r="F5" s="30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2:20" ht="15" customHeight="1">
      <c r="B6" s="2"/>
      <c r="C6" s="2"/>
      <c r="D6" s="2"/>
      <c r="E6" s="2"/>
      <c r="F6" s="2"/>
      <c r="G6" s="2"/>
      <c r="H6" s="2"/>
      <c r="I6" s="31" t="s">
        <v>1</v>
      </c>
      <c r="J6" s="31"/>
      <c r="K6" s="31"/>
      <c r="L6" s="31"/>
      <c r="M6" s="31"/>
      <c r="N6" s="2"/>
      <c r="O6" s="2"/>
      <c r="P6" s="2"/>
      <c r="Q6" s="2"/>
      <c r="R6" s="2"/>
      <c r="S6" s="2"/>
      <c r="T6" s="2"/>
    </row>
    <row r="7" spans="2:20">
      <c r="B7" s="3" t="s">
        <v>2</v>
      </c>
      <c r="C7" s="3" t="s">
        <v>3</v>
      </c>
      <c r="D7" s="3" t="s">
        <v>4</v>
      </c>
      <c r="E7" s="3" t="s">
        <v>5</v>
      </c>
      <c r="F7" s="4" t="s">
        <v>6</v>
      </c>
      <c r="G7" s="2"/>
      <c r="H7" s="2"/>
      <c r="I7" s="31"/>
      <c r="J7" s="31"/>
      <c r="K7" s="31"/>
      <c r="L7" s="31"/>
      <c r="M7" s="31"/>
      <c r="N7" s="2"/>
      <c r="O7" s="2"/>
      <c r="P7" s="2"/>
      <c r="Q7" s="2"/>
      <c r="R7" s="2"/>
      <c r="S7" s="2"/>
      <c r="T7" s="2"/>
    </row>
    <row r="8" spans="2:20" ht="14.45" customHeight="1">
      <c r="B8" s="19">
        <v>43216</v>
      </c>
      <c r="C8" s="19">
        <v>43465</v>
      </c>
      <c r="D8" s="20">
        <v>1680000</v>
      </c>
      <c r="E8" s="6">
        <f>DAYS360(B8,C8)+1</f>
        <v>246</v>
      </c>
      <c r="F8" s="7">
        <f>(D8*E8)/360</f>
        <v>1148000</v>
      </c>
      <c r="G8" s="34" t="s">
        <v>7</v>
      </c>
      <c r="H8" s="35"/>
      <c r="I8" s="31"/>
      <c r="J8" s="31"/>
      <c r="K8" s="31"/>
      <c r="L8" s="31"/>
      <c r="M8" s="31"/>
      <c r="N8" s="2"/>
      <c r="O8" s="2"/>
      <c r="P8" s="2"/>
      <c r="Q8" s="2"/>
      <c r="R8" s="2"/>
      <c r="S8" s="2"/>
      <c r="T8" s="2"/>
    </row>
    <row r="9" spans="2:20">
      <c r="B9" s="19">
        <v>43466</v>
      </c>
      <c r="C9" s="19">
        <v>43830</v>
      </c>
      <c r="D9" s="20">
        <v>1680000</v>
      </c>
      <c r="E9" s="6">
        <f>DAYS360(B9,C9)</f>
        <v>360</v>
      </c>
      <c r="F9" s="7">
        <f>(D9*E9)/360</f>
        <v>1680000</v>
      </c>
      <c r="G9" s="34"/>
      <c r="H9" s="35"/>
      <c r="I9" s="31"/>
      <c r="J9" s="31"/>
      <c r="K9" s="31"/>
      <c r="L9" s="31"/>
      <c r="M9" s="31"/>
      <c r="N9" s="2"/>
      <c r="O9" s="2"/>
      <c r="P9" s="2"/>
      <c r="Q9" s="2"/>
      <c r="R9" s="2"/>
      <c r="S9" s="2"/>
      <c r="T9" s="2"/>
    </row>
    <row r="10" spans="2:20">
      <c r="B10" s="26">
        <v>43831</v>
      </c>
      <c r="C10" s="27">
        <v>44140</v>
      </c>
      <c r="D10" s="20">
        <v>1680000</v>
      </c>
      <c r="E10" s="6">
        <f>DAYS360(B10,C10)+1</f>
        <v>305</v>
      </c>
      <c r="F10" s="7">
        <f>(D10*E10)/360</f>
        <v>1423333.3333333333</v>
      </c>
      <c r="G10" s="24"/>
      <c r="H10" s="25"/>
      <c r="I10" s="31"/>
      <c r="J10" s="31"/>
      <c r="K10" s="31"/>
      <c r="L10" s="31"/>
      <c r="M10" s="31"/>
      <c r="N10" s="2"/>
      <c r="O10" s="2"/>
      <c r="P10" s="2"/>
      <c r="Q10" s="2"/>
      <c r="R10" s="2"/>
      <c r="S10" s="2"/>
      <c r="T10" s="2"/>
    </row>
    <row r="11" spans="2:20" ht="15" customHeight="1">
      <c r="B11" s="36" t="s">
        <v>8</v>
      </c>
      <c r="C11" s="37"/>
      <c r="D11" s="37"/>
      <c r="E11" s="38"/>
      <c r="F11" s="8">
        <f>SUM(F8:F10)</f>
        <v>4251333.333333333</v>
      </c>
      <c r="G11" s="17"/>
      <c r="H11" s="18"/>
      <c r="I11" s="31"/>
      <c r="J11" s="31"/>
      <c r="K11" s="31"/>
      <c r="L11" s="31"/>
      <c r="M11" s="31"/>
      <c r="N11" s="2"/>
      <c r="T11" s="2"/>
    </row>
    <row r="12" spans="2:20">
      <c r="B12" s="2"/>
      <c r="C12" s="2"/>
      <c r="D12" s="2"/>
      <c r="E12" s="2"/>
      <c r="F12" s="2"/>
      <c r="G12" s="2"/>
      <c r="H12" s="2"/>
      <c r="I12" s="31"/>
      <c r="J12" s="31"/>
      <c r="K12" s="31"/>
      <c r="L12" s="31"/>
      <c r="M12" s="31"/>
      <c r="N12" s="2"/>
      <c r="T12" s="2"/>
    </row>
    <row r="13" spans="2:20">
      <c r="B13" s="3" t="s">
        <v>2</v>
      </c>
      <c r="C13" s="3" t="s">
        <v>3</v>
      </c>
      <c r="D13" s="3" t="s">
        <v>4</v>
      </c>
      <c r="E13" s="3" t="s">
        <v>5</v>
      </c>
      <c r="F13" s="4" t="s">
        <v>9</v>
      </c>
      <c r="G13" s="2"/>
      <c r="H13" s="2"/>
      <c r="I13" s="31"/>
      <c r="J13" s="31"/>
      <c r="K13" s="31"/>
      <c r="L13" s="31"/>
      <c r="M13" s="31"/>
      <c r="N13" s="2"/>
      <c r="T13" s="2"/>
    </row>
    <row r="14" spans="2:20">
      <c r="B14" s="19">
        <v>43216</v>
      </c>
      <c r="C14" s="19">
        <v>43465</v>
      </c>
      <c r="D14" s="20">
        <v>1680000</v>
      </c>
      <c r="E14" s="6">
        <f>DAYS360(B14,C14)+1</f>
        <v>246</v>
      </c>
      <c r="F14" s="7">
        <f>(D14*E14)/360</f>
        <v>1148000</v>
      </c>
      <c r="G14" s="2"/>
      <c r="H14" s="2"/>
      <c r="I14" s="31"/>
      <c r="J14" s="31"/>
      <c r="K14" s="31"/>
      <c r="L14" s="31"/>
      <c r="M14" s="31"/>
      <c r="N14" s="2"/>
      <c r="T14" s="2"/>
    </row>
    <row r="15" spans="2:20">
      <c r="B15" s="19">
        <v>43466</v>
      </c>
      <c r="C15" s="19">
        <v>43830</v>
      </c>
      <c r="D15" s="20">
        <v>1680000</v>
      </c>
      <c r="E15" s="6">
        <f>DAYS360(B15,C15)</f>
        <v>360</v>
      </c>
      <c r="F15" s="7">
        <f>(D15*E15)/360</f>
        <v>1680000</v>
      </c>
      <c r="G15" s="2"/>
      <c r="H15" s="2"/>
      <c r="I15" s="31"/>
      <c r="J15" s="31"/>
      <c r="K15" s="31"/>
      <c r="L15" s="31"/>
      <c r="M15" s="31"/>
      <c r="N15" s="2"/>
      <c r="T15" s="2"/>
    </row>
    <row r="16" spans="2:20">
      <c r="B16" s="26">
        <v>43831</v>
      </c>
      <c r="C16" s="27">
        <v>44140</v>
      </c>
      <c r="D16" s="20">
        <v>1680000</v>
      </c>
      <c r="E16" s="6">
        <f>DAYS360(B16,C16)+1</f>
        <v>305</v>
      </c>
      <c r="F16" s="7">
        <f>(D16*E16)/360</f>
        <v>1423333.3333333333</v>
      </c>
      <c r="G16" s="2"/>
      <c r="H16" s="2"/>
      <c r="I16" s="31"/>
      <c r="J16" s="31"/>
      <c r="K16" s="31"/>
      <c r="L16" s="31"/>
      <c r="M16" s="31"/>
      <c r="N16" s="2"/>
      <c r="T16" s="2"/>
    </row>
    <row r="17" spans="2:20">
      <c r="B17" s="48" t="s">
        <v>8</v>
      </c>
      <c r="C17" s="48"/>
      <c r="D17" s="48"/>
      <c r="E17" s="48"/>
      <c r="F17" s="8">
        <f>SUM(F14:F16)</f>
        <v>4251333.333333333</v>
      </c>
      <c r="G17" s="2"/>
      <c r="H17" s="2"/>
      <c r="I17" s="31"/>
      <c r="J17" s="31"/>
      <c r="K17" s="31"/>
      <c r="L17" s="31"/>
      <c r="M17" s="31"/>
      <c r="N17" s="2"/>
      <c r="T17" s="2"/>
    </row>
    <row r="18" spans="2:20">
      <c r="B18" s="2"/>
      <c r="C18" s="2"/>
      <c r="D18" s="2"/>
      <c r="E18" s="2"/>
      <c r="F18" s="2"/>
      <c r="G18" s="2"/>
      <c r="H18" s="2"/>
      <c r="I18" s="31"/>
      <c r="J18" s="31"/>
      <c r="K18" s="31"/>
      <c r="L18" s="31"/>
      <c r="M18" s="31"/>
      <c r="N18" s="2"/>
      <c r="T18" s="2"/>
    </row>
    <row r="19" spans="2:20" ht="15" customHeight="1">
      <c r="B19" s="3" t="s">
        <v>2</v>
      </c>
      <c r="C19" s="3" t="s">
        <v>3</v>
      </c>
      <c r="D19" s="3" t="s">
        <v>9</v>
      </c>
      <c r="E19" s="3" t="s">
        <v>5</v>
      </c>
      <c r="F19" s="4" t="s">
        <v>10</v>
      </c>
      <c r="G19" s="2"/>
      <c r="H19" s="2"/>
      <c r="I19" s="31"/>
      <c r="J19" s="31"/>
      <c r="K19" s="31"/>
      <c r="L19" s="31"/>
      <c r="M19" s="31"/>
      <c r="N19" s="2"/>
      <c r="T19" s="2"/>
    </row>
    <row r="20" spans="2:20">
      <c r="B20" s="19">
        <v>43216</v>
      </c>
      <c r="C20" s="19">
        <v>43465</v>
      </c>
      <c r="D20" s="21">
        <f>F14</f>
        <v>1148000</v>
      </c>
      <c r="E20" s="14">
        <f t="shared" ref="E20:E22" si="0">DAYS360(B20,C20)+1</f>
        <v>246</v>
      </c>
      <c r="F20" s="13">
        <f>(D20*E20*0.12)/360</f>
        <v>94136</v>
      </c>
      <c r="G20" s="2"/>
      <c r="H20" s="2"/>
      <c r="I20" s="31"/>
      <c r="J20" s="31"/>
      <c r="K20" s="31"/>
      <c r="L20" s="31"/>
      <c r="M20" s="31"/>
      <c r="N20" s="2"/>
      <c r="T20" s="2"/>
    </row>
    <row r="21" spans="2:20" ht="15" customHeight="1">
      <c r="B21" s="19">
        <v>43466</v>
      </c>
      <c r="C21" s="19">
        <v>43830</v>
      </c>
      <c r="D21" s="21">
        <f>F15</f>
        <v>1680000</v>
      </c>
      <c r="E21" s="14">
        <f>DAYS360(B21,C21)</f>
        <v>360</v>
      </c>
      <c r="F21" s="13">
        <f>(D21*E21*0.12)/360</f>
        <v>201600</v>
      </c>
      <c r="G21" s="2"/>
      <c r="H21" s="2"/>
      <c r="I21" s="31"/>
      <c r="J21" s="31"/>
      <c r="K21" s="31"/>
      <c r="L21" s="31"/>
      <c r="M21" s="31"/>
      <c r="N21" s="2"/>
      <c r="T21" s="2"/>
    </row>
    <row r="22" spans="2:20" ht="15" customHeight="1">
      <c r="B22" s="26">
        <v>43831</v>
      </c>
      <c r="C22" s="27">
        <v>44140</v>
      </c>
      <c r="D22" s="21">
        <f>F16</f>
        <v>1423333.3333333333</v>
      </c>
      <c r="E22" s="14">
        <f t="shared" si="0"/>
        <v>305</v>
      </c>
      <c r="F22" s="13">
        <f>(D22*E22*0.12)/360</f>
        <v>144705.55555555553</v>
      </c>
      <c r="G22" s="2"/>
      <c r="H22" s="2"/>
      <c r="I22" s="31"/>
      <c r="J22" s="31"/>
      <c r="K22" s="31"/>
      <c r="L22" s="31"/>
      <c r="M22" s="31"/>
      <c r="N22" s="2"/>
      <c r="T22" s="2"/>
    </row>
    <row r="23" spans="2:20" ht="15" customHeight="1">
      <c r="B23" s="36" t="s">
        <v>8</v>
      </c>
      <c r="C23" s="37"/>
      <c r="D23" s="37"/>
      <c r="E23" s="38"/>
      <c r="F23" s="8">
        <f>+SUM(F20:F22)</f>
        <v>440441.5555555555</v>
      </c>
      <c r="G23" s="2"/>
      <c r="H23" s="2"/>
      <c r="I23" s="31"/>
      <c r="J23" s="31"/>
      <c r="K23" s="31"/>
      <c r="L23" s="31"/>
      <c r="M23" s="31"/>
      <c r="N23" s="2"/>
      <c r="T23" s="2"/>
    </row>
    <row r="24" spans="2:20" ht="15" customHeight="1">
      <c r="B24" s="2"/>
      <c r="C24" s="2"/>
      <c r="D24" s="2"/>
      <c r="E24" s="2"/>
      <c r="F24" s="2"/>
      <c r="G24" s="2"/>
      <c r="H24" s="2"/>
      <c r="I24" s="31"/>
      <c r="J24" s="31"/>
      <c r="K24" s="31"/>
      <c r="L24" s="31"/>
      <c r="M24" s="31"/>
      <c r="N24" s="2"/>
      <c r="T24" s="2"/>
    </row>
    <row r="25" spans="2:20" ht="15" customHeight="1">
      <c r="B25" s="3" t="s">
        <v>2</v>
      </c>
      <c r="C25" s="3" t="s">
        <v>3</v>
      </c>
      <c r="D25" s="3" t="s">
        <v>11</v>
      </c>
      <c r="E25" s="3" t="s">
        <v>5</v>
      </c>
      <c r="F25" s="4" t="s">
        <v>12</v>
      </c>
      <c r="G25" s="2"/>
      <c r="H25" s="2"/>
      <c r="I25" s="31"/>
      <c r="J25" s="31"/>
      <c r="K25" s="31"/>
      <c r="L25" s="31"/>
      <c r="M25" s="31"/>
      <c r="N25" s="2"/>
      <c r="T25" s="2"/>
    </row>
    <row r="26" spans="2:20">
      <c r="B26" s="5">
        <v>44312</v>
      </c>
      <c r="C26" s="5">
        <v>44140</v>
      </c>
      <c r="D26" s="6">
        <v>1680000</v>
      </c>
      <c r="E26" s="6">
        <f t="shared" ref="E26" si="1">DAYS360(B26,C26)+1</f>
        <v>-170</v>
      </c>
      <c r="F26" s="9">
        <f t="shared" ref="F26" si="2">(D26*E26*0.12)/360</f>
        <v>-95200</v>
      </c>
      <c r="G26" s="2"/>
      <c r="H26" s="2"/>
      <c r="I26" s="31"/>
      <c r="J26" s="31"/>
      <c r="K26" s="31"/>
      <c r="L26" s="31"/>
      <c r="M26" s="31"/>
      <c r="N26" s="2"/>
      <c r="T26" s="2"/>
    </row>
    <row r="27" spans="2:20">
      <c r="B27" s="36" t="s">
        <v>8</v>
      </c>
      <c r="C27" s="37"/>
      <c r="D27" s="37"/>
      <c r="E27" s="38"/>
      <c r="F27" s="11">
        <f>+F26</f>
        <v>-95200</v>
      </c>
      <c r="G27" s="2"/>
      <c r="H27" s="2"/>
      <c r="N27" s="2"/>
      <c r="O27" s="2"/>
      <c r="P27" s="2"/>
      <c r="Q27" s="2"/>
      <c r="R27" s="2"/>
      <c r="S27" s="2"/>
      <c r="T27" s="2"/>
    </row>
    <row r="28" spans="2:20">
      <c r="B28" s="2"/>
      <c r="C28" s="2"/>
      <c r="D28" s="2"/>
      <c r="E28" s="2"/>
      <c r="F28" s="2"/>
      <c r="G28" s="2"/>
      <c r="H28" s="2"/>
      <c r="I28" s="39" t="s">
        <v>13</v>
      </c>
      <c r="J28" s="40"/>
      <c r="K28" s="40"/>
      <c r="L28" s="40"/>
      <c r="M28" s="41"/>
      <c r="N28" s="2"/>
      <c r="O28" s="2"/>
      <c r="P28" s="2"/>
      <c r="Q28" s="2"/>
      <c r="R28" s="2"/>
      <c r="S28" s="2"/>
      <c r="T28" s="2"/>
    </row>
    <row r="29" spans="2:20">
      <c r="B29" s="32" t="s">
        <v>14</v>
      </c>
      <c r="C29" s="33"/>
      <c r="D29" s="33"/>
      <c r="E29" s="33"/>
      <c r="F29" s="33"/>
      <c r="G29" s="2"/>
      <c r="H29" s="2"/>
      <c r="I29" s="42"/>
      <c r="J29" s="43"/>
      <c r="K29" s="43"/>
      <c r="L29" s="43"/>
      <c r="M29" s="44"/>
      <c r="N29" s="2"/>
      <c r="O29" s="2"/>
      <c r="P29" s="2"/>
      <c r="Q29" s="2"/>
      <c r="R29" s="2"/>
      <c r="S29" s="2"/>
      <c r="T29" s="2"/>
    </row>
    <row r="30" spans="2:20">
      <c r="B30" s="15" t="s">
        <v>2</v>
      </c>
      <c r="C30" s="15" t="s">
        <v>3</v>
      </c>
      <c r="D30" s="15" t="s">
        <v>11</v>
      </c>
      <c r="E30" s="15" t="s">
        <v>5</v>
      </c>
      <c r="F30" s="15" t="s">
        <v>15</v>
      </c>
      <c r="G30" s="2"/>
      <c r="H30" s="2"/>
      <c r="I30" s="42"/>
      <c r="J30" s="43"/>
      <c r="K30" s="43"/>
      <c r="L30" s="43"/>
      <c r="M30" s="44"/>
      <c r="N30" s="2"/>
      <c r="O30" s="2"/>
      <c r="P30" s="2"/>
      <c r="Q30" s="2"/>
      <c r="R30" s="2"/>
      <c r="S30" s="2"/>
      <c r="T30" s="2"/>
    </row>
    <row r="31" spans="2:20">
      <c r="B31" s="22">
        <v>43216</v>
      </c>
      <c r="C31" s="22">
        <v>43510</v>
      </c>
      <c r="D31" s="6">
        <v>1680000</v>
      </c>
      <c r="E31" s="6">
        <f t="shared" ref="E31:E33" si="3">DAYS360(B31,C31)+1</f>
        <v>289</v>
      </c>
      <c r="F31" s="23">
        <f>(D31/30)*E31</f>
        <v>16184000</v>
      </c>
      <c r="G31" s="2"/>
      <c r="H31" s="2"/>
      <c r="I31" s="42"/>
      <c r="J31" s="43"/>
      <c r="K31" s="43"/>
      <c r="L31" s="43"/>
      <c r="M31" s="44"/>
      <c r="N31" s="2"/>
      <c r="O31" s="2"/>
      <c r="P31" s="2"/>
      <c r="Q31" s="2"/>
      <c r="R31" s="2"/>
      <c r="S31" s="2"/>
      <c r="T31" s="2"/>
    </row>
    <row r="32" spans="2:20">
      <c r="B32" s="22">
        <v>43511</v>
      </c>
      <c r="C32" s="22">
        <v>43875</v>
      </c>
      <c r="D32" s="6">
        <v>1680000</v>
      </c>
      <c r="E32" s="6">
        <f t="shared" si="3"/>
        <v>360</v>
      </c>
      <c r="F32" s="23">
        <f>(D32/30)*E32</f>
        <v>20160000</v>
      </c>
      <c r="G32" s="2"/>
      <c r="H32" s="2"/>
      <c r="I32" s="42"/>
      <c r="J32" s="43"/>
      <c r="K32" s="43"/>
      <c r="L32" s="43"/>
      <c r="M32" s="44"/>
      <c r="N32" s="2"/>
      <c r="O32" s="2"/>
      <c r="P32" s="2"/>
      <c r="Q32" s="2"/>
      <c r="R32" s="2"/>
      <c r="S32" s="2"/>
      <c r="T32" s="2"/>
    </row>
    <row r="33" spans="2:20">
      <c r="B33" s="28">
        <v>43876</v>
      </c>
      <c r="C33" s="29">
        <v>44140</v>
      </c>
      <c r="D33" s="6">
        <v>1680000</v>
      </c>
      <c r="E33" s="6">
        <f t="shared" si="3"/>
        <v>261</v>
      </c>
      <c r="F33" s="23">
        <f>(D33/30)*E33</f>
        <v>14616000</v>
      </c>
      <c r="G33" s="2"/>
      <c r="H33" s="2"/>
      <c r="I33" s="42"/>
      <c r="J33" s="43"/>
      <c r="K33" s="43"/>
      <c r="L33" s="43"/>
      <c r="M33" s="44"/>
      <c r="N33" s="2"/>
      <c r="O33" s="2"/>
      <c r="P33" s="2"/>
      <c r="Q33" s="2"/>
      <c r="R33" s="2"/>
      <c r="S33" s="2"/>
      <c r="T33" s="2"/>
    </row>
    <row r="34" spans="2:20">
      <c r="B34" s="36" t="s">
        <v>8</v>
      </c>
      <c r="C34" s="37"/>
      <c r="D34" s="37"/>
      <c r="E34" s="38"/>
      <c r="F34" s="11">
        <f>+(F31+F32+F33)</f>
        <v>50960000</v>
      </c>
      <c r="G34" s="2"/>
      <c r="H34" s="2"/>
      <c r="I34" s="42"/>
      <c r="J34" s="43"/>
      <c r="K34" s="43"/>
      <c r="L34" s="43"/>
      <c r="M34" s="44"/>
      <c r="N34" s="2"/>
      <c r="O34" s="2"/>
      <c r="P34" s="2"/>
      <c r="Q34" s="2"/>
      <c r="R34" s="2"/>
      <c r="S34" s="2"/>
      <c r="T34" s="2"/>
    </row>
    <row r="35" spans="2:20">
      <c r="B35" s="2"/>
      <c r="C35" s="2"/>
      <c r="D35" s="2"/>
      <c r="E35" s="2"/>
      <c r="F35" s="2"/>
      <c r="G35" s="2"/>
      <c r="H35" s="2"/>
      <c r="I35" s="45"/>
      <c r="J35" s="46"/>
      <c r="K35" s="46"/>
      <c r="L35" s="46"/>
      <c r="M35" s="47"/>
      <c r="N35" s="2"/>
      <c r="O35" s="2"/>
      <c r="P35" s="2"/>
      <c r="Q35" s="2"/>
      <c r="R35" s="2"/>
      <c r="S35" s="2"/>
      <c r="T35" s="2"/>
    </row>
    <row r="36" spans="2:20" ht="16.149999999999999">
      <c r="B36" s="49" t="s">
        <v>16</v>
      </c>
      <c r="C36" s="50"/>
      <c r="D36" s="50"/>
      <c r="E36" s="51"/>
      <c r="F36" s="12">
        <f>F34+F27+F23+F17+F11</f>
        <v>59807908.222222224</v>
      </c>
      <c r="G36" s="2"/>
      <c r="H36" s="2"/>
      <c r="N36" s="2"/>
      <c r="O36" s="2"/>
      <c r="P36" s="2"/>
      <c r="Q36" s="2"/>
      <c r="R36" s="2"/>
      <c r="S36" s="2"/>
      <c r="T36" s="2"/>
    </row>
    <row r="37" spans="2:20">
      <c r="G37" s="2"/>
      <c r="H37" s="2"/>
      <c r="I37" s="31" t="s">
        <v>17</v>
      </c>
      <c r="J37" s="31"/>
      <c r="K37" s="31"/>
      <c r="L37" s="31"/>
      <c r="M37" s="31"/>
      <c r="N37" s="2"/>
      <c r="O37" s="2"/>
      <c r="P37" s="2"/>
      <c r="Q37" s="2"/>
      <c r="R37" s="2"/>
      <c r="S37" s="2"/>
      <c r="T37" s="2"/>
    </row>
    <row r="38" spans="2:20" ht="15" customHeight="1">
      <c r="G38" s="2"/>
      <c r="H38" s="2"/>
      <c r="I38" s="31"/>
      <c r="J38" s="31"/>
      <c r="K38" s="31"/>
      <c r="L38" s="31"/>
      <c r="M38" s="31"/>
      <c r="N38" s="2"/>
      <c r="O38" s="2"/>
      <c r="P38" s="2"/>
      <c r="Q38" s="2"/>
      <c r="R38" s="2"/>
      <c r="S38" s="2"/>
      <c r="T38" s="2"/>
    </row>
    <row r="39" spans="2:20">
      <c r="G39" s="10"/>
      <c r="H39" s="10"/>
      <c r="I39" s="31"/>
      <c r="J39" s="31"/>
      <c r="K39" s="31"/>
      <c r="L39" s="31"/>
      <c r="M39" s="31"/>
      <c r="N39" s="2"/>
      <c r="O39" s="2"/>
      <c r="P39" s="2"/>
      <c r="Q39" s="2"/>
      <c r="R39" s="2"/>
      <c r="S39" s="2"/>
      <c r="T39" s="2"/>
    </row>
    <row r="40" spans="2:20">
      <c r="G40" s="10"/>
      <c r="H40" s="10"/>
      <c r="I40" s="31"/>
      <c r="J40" s="31"/>
      <c r="K40" s="31"/>
      <c r="L40" s="31"/>
      <c r="M40" s="31"/>
      <c r="N40" s="2"/>
      <c r="O40" s="2"/>
      <c r="P40" s="2"/>
      <c r="Q40" s="2"/>
      <c r="R40" s="2"/>
      <c r="S40" s="2"/>
      <c r="T40" s="2"/>
    </row>
    <row r="41" spans="2:20">
      <c r="G41" s="2"/>
      <c r="H41" s="2"/>
      <c r="N41" s="2"/>
      <c r="O41" s="2"/>
      <c r="P41" s="2"/>
      <c r="Q41" s="2"/>
      <c r="R41" s="2"/>
      <c r="S41" s="2"/>
      <c r="T41" s="2"/>
    </row>
    <row r="42" spans="2:20">
      <c r="G42" s="2"/>
      <c r="H42" s="2"/>
      <c r="I42" s="31" t="s">
        <v>18</v>
      </c>
      <c r="J42" s="31"/>
      <c r="K42" s="31"/>
      <c r="L42" s="31"/>
      <c r="M42" s="31"/>
      <c r="N42" s="2"/>
      <c r="O42" s="2"/>
      <c r="P42" s="2"/>
      <c r="Q42" s="2"/>
      <c r="R42" s="2"/>
      <c r="S42" s="2"/>
      <c r="T42" s="2"/>
    </row>
    <row r="43" spans="2:20">
      <c r="G43" s="2"/>
      <c r="H43" s="2"/>
      <c r="I43" s="31"/>
      <c r="J43" s="31"/>
      <c r="K43" s="31"/>
      <c r="L43" s="31"/>
      <c r="M43" s="31"/>
      <c r="N43" s="2"/>
      <c r="O43" s="2"/>
      <c r="P43" s="2"/>
      <c r="Q43" s="2"/>
      <c r="R43" s="2"/>
      <c r="S43" s="2"/>
      <c r="T43" s="2"/>
    </row>
    <row r="44" spans="2:20">
      <c r="G44" s="2"/>
      <c r="H44" s="2"/>
      <c r="I44" s="31"/>
      <c r="J44" s="31"/>
      <c r="K44" s="31"/>
      <c r="L44" s="31"/>
      <c r="M44" s="31"/>
      <c r="N44" s="2"/>
      <c r="O44" s="2"/>
      <c r="P44" s="2"/>
      <c r="Q44" s="2"/>
      <c r="R44" s="2"/>
      <c r="S44" s="2"/>
      <c r="T44" s="2"/>
    </row>
    <row r="45" spans="2:20">
      <c r="G45" s="2"/>
      <c r="H45" s="2"/>
      <c r="I45" s="31"/>
      <c r="J45" s="31"/>
      <c r="K45" s="31"/>
      <c r="L45" s="31"/>
      <c r="M45" s="31"/>
      <c r="N45" s="2"/>
      <c r="O45" s="2"/>
      <c r="P45" s="2"/>
      <c r="Q45" s="2"/>
      <c r="R45" s="2"/>
      <c r="S45" s="2"/>
      <c r="T45" s="2"/>
    </row>
    <row r="46" spans="2:20">
      <c r="G46" s="2"/>
      <c r="H46" s="2"/>
      <c r="I46" s="31"/>
      <c r="J46" s="31"/>
      <c r="K46" s="31"/>
      <c r="L46" s="31"/>
      <c r="M46" s="31"/>
    </row>
    <row r="47" spans="2:20">
      <c r="G47" s="2"/>
      <c r="H47" s="2"/>
      <c r="I47" s="16"/>
      <c r="J47" s="16"/>
      <c r="K47" s="16"/>
      <c r="L47" s="16"/>
      <c r="M47" s="16"/>
    </row>
    <row r="48" spans="2:20">
      <c r="G48" s="2"/>
      <c r="H48" s="2"/>
      <c r="I48" s="16"/>
      <c r="J48" s="16"/>
      <c r="K48" s="16"/>
      <c r="L48" s="16"/>
      <c r="M48" s="16"/>
    </row>
    <row r="49" spans="7:13">
      <c r="G49" s="2"/>
      <c r="H49" s="2"/>
      <c r="I49" s="16"/>
      <c r="J49" s="16"/>
      <c r="K49" s="16"/>
      <c r="L49" s="16"/>
      <c r="M49" s="16"/>
    </row>
    <row r="50" spans="7:13">
      <c r="G50" s="2"/>
      <c r="H50" s="2"/>
      <c r="I50" s="16"/>
      <c r="J50" s="16"/>
      <c r="K50" s="16"/>
      <c r="L50" s="16"/>
      <c r="M50" s="16"/>
    </row>
    <row r="51" spans="7:13">
      <c r="G51" s="2"/>
      <c r="H51" s="2"/>
      <c r="I51" s="16"/>
      <c r="J51" s="16"/>
      <c r="K51" s="16"/>
      <c r="L51" s="16"/>
      <c r="M51" s="16"/>
    </row>
    <row r="52" spans="7:13">
      <c r="G52" s="2"/>
      <c r="H52" s="2"/>
      <c r="I52" s="2"/>
      <c r="J52" s="2"/>
    </row>
    <row r="53" spans="7:13">
      <c r="G53" s="2"/>
      <c r="H53" s="2"/>
      <c r="I53" s="2"/>
      <c r="J53" s="2"/>
    </row>
  </sheetData>
  <mergeCells count="13">
    <mergeCell ref="B5:F5"/>
    <mergeCell ref="I42:M46"/>
    <mergeCell ref="B29:F29"/>
    <mergeCell ref="G8:H9"/>
    <mergeCell ref="B34:E34"/>
    <mergeCell ref="I37:M40"/>
    <mergeCell ref="B27:E27"/>
    <mergeCell ref="B23:E23"/>
    <mergeCell ref="I28:M35"/>
    <mergeCell ref="B11:E11"/>
    <mergeCell ref="B17:E17"/>
    <mergeCell ref="I6:M26"/>
    <mergeCell ref="B36:E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Giovanna Carolina Romero Ciodaro</dc:creator>
  <cp:keywords/>
  <dc:description/>
  <cp:lastModifiedBy>Paola Andrea Astudillo Osorio</cp:lastModifiedBy>
  <cp:revision/>
  <dcterms:created xsi:type="dcterms:W3CDTF">2023-10-14T16:33:41Z</dcterms:created>
  <dcterms:modified xsi:type="dcterms:W3CDTF">2025-07-09T14:45:11Z</dcterms:modified>
  <cp:category/>
  <cp:contentStatus/>
</cp:coreProperties>
</file>