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3578A856-B669-442D-8FFE-E8C6C5C9C9EF}"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C10" i="11"/>
  <c r="B8" i="11"/>
  <c r="B7" i="11"/>
  <c r="B6" i="11"/>
  <c r="B5" i="11"/>
  <c r="B4" i="11"/>
  <c r="B3" i="11"/>
  <c r="B2" i="18"/>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D34" i="5"/>
  <c r="D35" i="5"/>
  <c r="B8" i="17"/>
  <c r="B7" i="18"/>
  <c r="B6" i="18"/>
  <c r="B5" i="18"/>
  <c r="B4" i="18"/>
  <c r="B3" i="18"/>
  <c r="B7" i="17"/>
  <c r="B6" i="17"/>
  <c r="B5" i="17"/>
  <c r="B4" i="17"/>
  <c r="B3" i="17"/>
  <c r="B17" i="11"/>
  <c r="B7" i="10"/>
  <c r="B7" i="14"/>
  <c r="B6" i="14"/>
  <c r="B5" i="14"/>
  <c r="B4" i="14"/>
  <c r="B3" i="14"/>
  <c r="B15" i="5"/>
  <c r="B4" i="10"/>
  <c r="B5" i="10"/>
  <c r="B6" i="10"/>
  <c r="B3" i="10"/>
  <c r="B28" i="11" l="1"/>
  <c r="B9" i="17"/>
</calcChain>
</file>

<file path=xl/sharedStrings.xml><?xml version="1.0" encoding="utf-8"?>
<sst xmlns="http://schemas.openxmlformats.org/spreadsheetml/2006/main" count="297" uniqueCount="202">
  <si>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</si>
  <si>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</si>
  <si>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</si>
  <si>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</si>
  <si>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</si>
  <si>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</si>
  <si>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</si>
  <si>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</si>
  <si>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</si>
  <si>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</si>
  <si>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</si>
  <si>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</si>
  <si>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</si>
  <si>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</si>
  <si>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</si>
  <si>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</si>
  <si>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</si>
  <si>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</si>
  <si>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</si>
  <si>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</si>
  <si>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</si>
  <si>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</si>
  <si>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</si>
  <si>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</si>
  <si>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</si>
  <si>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</si>
  <si>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</si>
  <si>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</si>
  <si>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</si>
  <si>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</si>
  <si>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</si>
  <si>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</si>
  <si>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</si>
  <si>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</si>
  <si>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</si>
  <si>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</si>
  <si>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</si>
  <si>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</si>
  <si>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</si>
  <si>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</si>
  <si>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</si>
  <si>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</si>
  <si>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</si>
  <si>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</si>
  <si>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</si>
  <si>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</si>
  <si>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</si>
  <si>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</si>
  <si>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</si>
  <si>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</si>
  <si>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</si>
  <si>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</si>
  <si>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</si>
  <si>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</si>
  <si>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</si>
  <si>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</si>
  <si>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</si>
  <si>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</si>
  <si>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</si>
  <si>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</si>
  <si>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</si>
  <si>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</si>
  <si>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</si>
  <si>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</si>
  <si>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</si>
  <si>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</si>
  <si>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</si>
  <si>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</si>
  <si>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</si>
  <si>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</si>
  <si>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</si>
  <si>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</si>
  <si>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</si>
  <si>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</si>
  <si>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</si>
  <si>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</si>
  <si>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</si>
  <si>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</si>
  <si>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</si>
  <si>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</si>
  <si>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</si>
  <si>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</si>
  <si>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</si>
  <si>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</si>
  <si>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</si>
  <si>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</si>
  <si>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</si>
  <si>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</si>
  <si>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</si>
  <si>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</si>
  <si>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</si>
  <si>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</si>
  <si>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</si>
  <si>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</si>
  <si>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</si>
  <si>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</si>
  <si>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</si>
  <si>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</si>
  <si>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</si>
  <si>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</si>
  <si>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</si>
  <si>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</si>
  <si>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</si>
  <si>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</si>
  <si>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</si>
  <si>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</si>
  <si>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</si>
  <si>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</si>
  <si>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</si>
  <si>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</si>
  <si>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</si>
  <si>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</si>
  <si>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</si>
  <si>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</si>
  <si>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</si>
  <si>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</si>
  <si>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</si>
  <si>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</si>
  <si>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</si>
  <si>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</si>
  <si>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</si>
  <si>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</si>
  <si>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</si>
  <si>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</si>
  <si>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</si>
  <si>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</si>
  <si>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</si>
  <si>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</si>
  <si>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</si>
  <si>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</si>
  <si>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</si>
  <si>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</si>
  <si>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</si>
  <si>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</si>
  <si>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</si>
  <si>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</si>
  <si>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</si>
  <si>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</si>
  <si>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</si>
  <si>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</si>
  <si>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</si>
  <si>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</si>
  <si>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</si>
  <si>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</si>
  <si>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</si>
  <si>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</si>
  <si>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</si>
  <si>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</si>
  <si>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</si>
  <si>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</si>
  <si>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</si>
  <si>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</si>
  <si>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</si>
  <si>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</si>
  <si>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</si>
  <si>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</si>
  <si>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</si>
  <si>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</si>
  <si>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</si>
  <si>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</si>
  <si>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</si>
  <si>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</si>
  <si>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</si>
  <si>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</si>
  <si>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</si>
  <si>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</si>
  <si>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</si>
  <si>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</si>
  <si>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</si>
  <si>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</si>
  <si>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</si>
  <si>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</si>
  <si>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</si>
  <si>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</si>
  <si>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</si>
  <si>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50001333300620220000700 </t>
  </si>
  <si>
    <t xml:space="preserve">JUZGADO SEXTO ADMINISTRATIVO ORAL DEL CIRCUITO DE VILLAVICENCIO </t>
  </si>
  <si>
    <t>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t>
  </si>
  <si>
    <t>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t>
  </si>
  <si>
    <t>KEDUIN ANDREY ZARTA RINCÓN</t>
  </si>
  <si>
    <t>09 DE MAYO DE 2019</t>
  </si>
  <si>
    <t>9 DE AGOSTO DE 2021</t>
  </si>
  <si>
    <t>9 DE DICIEMBRE DE 2021</t>
  </si>
  <si>
    <t xml:space="preserve">RESPONSABILIDAD CIVIL PROFESIONAL </t>
  </si>
  <si>
    <t>El caso tiene como epicentro los hechos ocurridos entre los días 17 de abril y 16 de mayo de 2019, en los municipios de Uribe y Villavicencio (Meta), así como en la ciudad de Bogotá D.C., los cuales derivaron en un daño irreversible para el menor Keduin Andrey Zarta Rincón, nacido el 21 de julio de 2011, quien, a la edad de siete años, sufrió una afección oftalmológica que, a juicio de los demandantes, no fue tratada de manera oportuna ni adecuada por diversas entidades del sistema de salud.
Los hechos se originaron con una irritación en el ojo derecho del menor, por la cual fue llevado el 18 de abril de 2019 al Centro de Salud del municipio de Uribe. Allí fue diagnosticado con opacidad severa del cristalino y remitido de forma prioritaria al Hospital Departamental de Villavicencio. Por falta de transporte, el niño sólo pudo ser trasladado el día siguiente. En dicho hospital fue diagnosticado con endoftalmitis y catarata traumática intumescente, sin percepción de luz en el ojo derecho. Aunque se iniciaron tratamientos con colirios y antibióticos, la condición del menor no mejoró.
Posteriormente, fue atendido en la Clínica de Cirugía Ocular y, debido al empeoramiento progresivo de su estado clínico, fue trasladado a la Clínica Barraquer en Bogotá el 8 de mayo de 2019. Allí se evidenció la presencia de pus intraocular, pérdida total de visión y sospecha de una herida penetrante en la córnea. Tras la evaluación, se recomendó de manera urgente un procedimiento quirúrgico. El 9 de mayo de 2019 se le practicó una evisceración del ojo derecho por absceso intraocular.
En los días posteriores, aunque el niño fue manejado con antibióticos de amplio espectro, persistían riesgos neurológicos graves, incluyendo posible absceso cerebral, motivo por el cual se recomendó su traslado a un hospital de cuarto nivel. Finalmente, el 16 de mayo de 2019, fue ingresado por urgencias a la Subred Norte en Bogotá para seguimiento especializado.
Producto de estos hechos, Keduin Andrey Zarta Rincón sufrió la pérdida definitiva de su ojo derecho, con las consecuentes secuelas físicas, funcionales y psicológicas, que transformaron significativamente su calidad de vida. No se reportan fallecidos ni otras personas lesionadas. Tampoco se identificó en los documentos una certificación explícita de pérdida de capacidad laboral (PCL), ni los días de incapacidad exactos, aunque se hace alusión a un daño fisiológico permanente y a la necesidad de adaptación a la nueva condición física del menor.</t>
  </si>
  <si>
    <t>Daños a la Salud o Fisiológicos:</t>
  </si>
  <si>
    <t>Clínica Barraquer Centro Oftalmológico</t>
  </si>
  <si>
    <t>860.006.626-8</t>
  </si>
  <si>
    <t>11 de julio de 2025</t>
  </si>
  <si>
    <t>1 julio de 2025</t>
  </si>
  <si>
    <t>24 de julio de 2025</t>
  </si>
  <si>
    <t>SINIESTRO   APL 214982</t>
  </si>
  <si>
    <t xml:space="preserve">RC PROFESONAL </t>
  </si>
  <si>
    <t>10% sobre el valor de la pérdida, mínimo COL$3.00</t>
  </si>
  <si>
    <t>20/06/2018- 20/06/2019</t>
  </si>
  <si>
    <t xml:space="preserve">• Disminución de la suma asegurada por pago de indemnizaciones con cargo a la PÓLIZA 22288638
</t>
  </si>
  <si>
    <t>No existe póliza vigente para la fecha de la primera reclamación, por lo cual, se solicita la creación de siniestro fuera del sistema</t>
  </si>
  <si>
    <t>N/A</t>
  </si>
  <si>
    <t>La contingencia se califica como REMOTA, toda vez que la póliza de seguro si bien presta cobertura material, no ofrece cobertura temporal y operó la prescripción ordinaria de las acciones derivadas del contrato de seguro.
Lo primero que debe tomarse en consideración es que la Póliza de Responsabilidad Civil Profesional Clínicas Y Hospitales No. 022288638, cuyo tomador y asegurado es OFTALMOS S.A., presta cobertura material pero no temporal para los hechos materia de litigio. Frente a la cobertura material, esta póliza ofrece cobertura dado que se discute un error médico y a Allianz se le trasladó el riesgo de responsabilidad profesiona. Frente a la cobertura temporal debe decirse que su modalidad es Claims Made, la cual ampara la responsabilidad derivada de los daños causados durante la vigencia de la póliza o dentro de su período de retroactividad, y cuyas consecuencias sean reclamadas al asegurado o asegurador durante la vigencia de la póliza. En consecuencia, a pesar de que el hecho ocurrió el 16 de mayo de 2019, es decir, en vigencia de la póliza, la reclamación de la víctima al asegurado se realizó por fuera de la vigencia, dado que la solicitud de conciliación ante la Procuraduría 49 Judicial II Para Asuntos Administrativos se radicó el 9 de agosto de 2021 y la vigencia de la póliza fue  desde el 20 de junio de 2018 hasta el 19 de junio de 2019. Aunado a ello, operó la prescripción de las acciones derivadas del contrato de seguro, por cuanto OFTALMOS S.A. tuvo conocimiento de la reclamación formal del hecho objeto de litigio el 9 de agosto de 2021, fecha en la que los demandantes procedieron a radicar solicitud de conciliación extrajudicial y fue solamente hasta el 9 de febrero de 2024 que se formuló el llamamiento en garantía frente a mi representada, es decir, superó el plazo de dos años que establece la norma adjetiva. En consecuencia, debe entenderse extinta la acción para efectos de traslado de la obligación asegurativa, al haberse ejercido de manera extemporánea.
Frente a la responsabilidad del asegurado, debe señalarse que obran en el expediente medios de prueba que permiten advertir que la atención brindada por la entidad asegurada fue de carácter urgente y orientada a salvaguardar la salud e integridad del menor, quien ingresó a la clínica oftalmológica en estado clínico crítico. En tal contexto, el procedimiento quirúrgico realizado resultaba médicamente necesario, dada la severidad del cuadro clínico presentado al momento del ingreso, es decir, una infección clara y progresiva de su ojo derecho. Ahora, desde que ingresó a la entidad asegurada, tenía una infección que no fue controlado y que desde el concepto médico previo a su remisión se había indicado la pérdida anatómica; lo que realizó el asegurado fue una evisceración necesaria para evitar una infección cerebral. En consecuencia, la determinación sobre la eventual responsabilidad del asegurado deberá supeditarse a las pruebas que se practiquen en el curso del proceso, las cuales permitirán establecer si se configura o no una falla en el servicio imputable a la entidad asegurada.</t>
  </si>
  <si>
    <t>Como liquidación objetivada de perjuicios se llegó al total de $ 563.706.000
A este valor se llegó de la siguiente manera: 
Daño moral: Se reconoce el daño moral de conformidad con el baremo establecido por el Consejo de Estado, teniendo en cuenta, además, que la parte actora no ha presentado medio de convicción que permita establecer con precisión el nivel de afectación derivado de la pérdida anatómica y funcional del ojo derecho del menor, por lo que para efectos de la liquidación se establecerá la gravedad de la lesión igual o superior al 40% e inferior al 50% teniendo en cuenta que según el Decreto 1507 de 2015 o "Manual Único para la Calificación de la Pérdida de la Capacidad Laboral" determina que una pérdida anatómica y funcional de un ojo se ubica dentro de la clase 4, con un estimado entre el 40-60% de PCL .En ese sentido, se reconocerá a KEDUIN ANDREY ZARTA RINCÓN, en calidad de víctima directa, una indemnización equivalente a ochenta (80) salarios mínimos legales mensuales vigentes, que corresponden a la suma de $113.880.000. A su madre, LEONOR RINCÓN PEÑA, en calidad de víctima indirecta, se le reconocerán también ochenta (80) salarios mínimos legales mensuales vigentes, equivalentes a $113.880.000. A su padre, ROBINSON ZARTA ARIAS, igualmente en calidad de víctima indirecta, se le reconocerán ochenta (80) S.M.L.M.V., que corresponden a $113.880.000. A sus hermanos GISETH VALENTINA ZARTA RINCÓN, JEFERSON DANIEL ZARTA RINCÓN y JHONIER ANDRÉS ZARTA RINCÓN, en calidad de víctimas indirectas, se les reconocerán a cada uno cuarenta (40) salarios mínimos legales mensuales vigentes, equivalentes individualmente a la suma de $56.940.000.
Total, daño moral: $512.460.000
Daño a la salud: Se reconoce el daño a la salud de conformidad con el baremo establecido por el Consejo de Estado, teniendo en cuenta, además, que la parte actora no ha aportado medio de convicción que permita establecer con precisión el nivel de afectación derivado de la pérdida anatómica y funcional del menor por lo que para efectos de la liquidación se establecerá la gravedad de la lesión igual o superior al 40% e inferior al 50%. Esta tipología del daño será reconocida únicamente a favor de la víctima directa, conforme a la línea jurisprudencial vigente. En consecuencia, a KEDUIN ANDREY ZARTA RINCÓN, en calidad de víctima directa, se le reconocerá una indemnización equivalente a ochenta (80) salarios mínimos legales mensuales vigentes, que corresponden a la suma de $113.880.000.
Total, daño a la salud: $113.880.000.
Daño emergente: Se desestima, por cuanto los servicios médicos brindados al menor se prestaron en el marco del deber asistencial, sin que exista evidencia de falla en el servicio ni relación de causalidad entre su ejecución y el daño alegado. En consecuencia, tales gastos no constituyen un perjuicio resarcible atribuible a esta institución, toda vez que hacen parte de las atenciones cobijadas por el Sistema General de Seguridad Social en Salud, conforme a lo dispuesto en la Ley 100 de 1993, la cual establece los mecanismos de cobertura y financiación de los servicios médicos esenciales, incluidos los de urgencias y la atención especializada.
Finalmente, la Póliza de Responsabilidad Civil Profesional Clínicas y Hospitales No. 022288638 cuenta con un deducible pactado del 10% sobre el valor de la pérdida, con un mínimo de $3.000.000. En ese sentido, al aplicar el descuento correspondiente sobre el valor de la liquidación de las pretensiones, esto es, $62.634.000, se obtiene como valor final de la liquidación objetivada la suma de $563.706.000.</t>
  </si>
  <si>
    <t>Frente a la demanda:
1. INEXISTENCIA DE FALLA MÉDICA COMO CONSECUENCIA DE LA PRESTACIÓN Y TRATAMIENTO ADECUADO, DILIGENTE, CUIDADOSO, CARENTE DE CULPA Y REALIZADO CONFORME A LOS PROTOCOLOS DEL SERVICIO DE SALUD POR PARTE DE OFTALMOS S.A.
2. AUSENCIA DE NEXO CAUSAL ENTRE EL DAÑO Y LOS SERVICIOS MÉDICOS PRESTADOS POR OFTALMOS S.A
3. EL CONTENIDO OBLIGACIONAL QUE APAREJA EL SERVICIO MÉDICO ES DE MEDIO Y NO DE RESULTADO.
4. DESATENCIÓN DEL RÉGIMEN PROBATORIO Y JURÍDICO IMPERANTE EN ASUNTOS DE RESPONSABILIDAD MÉDICA – INCUMPLIMIENTO DEL DEBER DE PROBAR EL ERROR MÉDICO POR LA PARTE DEMANDANTE.
5. EXCEPCIONES PLANTEADAS POR OFTALMOS S.A., ENTIDAD QUE LLAMÓ EN GARANTÍA A MÍ REPRESENTADA.
6. IMPROCEDENCIA DEL RECONOCIMIENTO DE PERJUICIOS MORALES-EXCESIVA CUANTIFICACIÓN QUE DESCONOCE LOS LÍMITES JURISPRUDENCALES PARA SU CUANTIFICACIÓN.
7. IMPROCEDENCIA DEL RECONOCIMIENTO DEL DAÑO A LA SALUD.
8. FALTA DE PRUEBA DEL DAÑO EMERGENTE.
9. GENÉRICA O INNOMINADA
Frente al llamamiento en garantía:
1. AUSENCIA DE COBERTURA TEMPORAL Y CONSECUENTEMENTE DE OBLIGACIÓN INDEMNIZATORIA DADA LA MODALIDAD (CLAMIS MADE) SUSCRITA EN LA PÓLIZA DE RESPONSABILIDAD CIVIL PROFESIONAL CLÍNICAS Y HOSPITALES No. 022288638
2. PRESCRIPCIÓN EXTINTIVA DEL DERECHO DEL CONTRATO DE SEGURO PÓLIZA DE RESPONSABILIDAD CIVIL PROFESIONAL CLÍNICAS Y HOSPITALES No. 022288638 FRENTE AL ASEGURADO.
3. RIESGOS EXPRESAMENTE EXCLUIDOS EN LA PÓLIZA DE RESPONSABILIDAD CIVIL PROFESIONAL CLÍNICAS Y HOSPITALES No. 022288638.
4. EN CUALQUIER CASO, DE NINGUNA FORMA SE PODRÁ EXCEDER EL LÍMITE DEL VALOR ASEGURADO EN LA PÓLIZA N°022288638.
5. EXISTENCIA DE DEDUCIBLE EN LA PÓLIZA N°022288638/0.
6. CARÁCTER MERAMENTE INDEMNIZATORIO QUE REVISTEN LOS CONTRATOS DE SEGUROS.
7. AGOTAMIENTO DE LA DISPONIBILIDAD DEL VALOR ASEGURADO.
8. INEXISTENCIA DE SOLIDARIDAD ENTRE MI MANDANTE Y LOS DEMÁS DEMANDADOS INEXISTENCIA DE SOLIDARIDAD EN EL MARCO DEL CONTRATO DE SEGURO.
9. PAGO POR REEMBOLSO
10. GENÉRICA O INNOMINADA</t>
  </si>
  <si>
    <t>PTE -  Apl. 214982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</si>
</sst>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6" fontId="0" fillId="0" borderId="1" xfId="1" applyNumberFormat="1" applyFon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3" fontId="0" fillId="0" borderId="2" xfId="0" applyNumberFormat="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krodriguez\Downloads\INFORME%20INICIAL%20(1).xlsx" TargetMode="External"/><Relationship Id="rId1" Type="http://schemas.openxmlformats.org/officeDocument/2006/relationships/externalLinkPath" Target="INFORME%20INICI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15">
          <cell r="B15">
            <v>1709774600</v>
          </cell>
        </row>
        <row r="18">
          <cell r="C18">
            <v>1574600</v>
          </cell>
        </row>
      </sheetData>
      <sheetData sheetId="1">
        <row r="2">
          <cell r="B2" t="str">
            <v>SINIESTRO   APL</v>
          </cell>
        </row>
        <row r="3">
          <cell r="B3" t="str">
            <v xml:space="preserve">50001333300620220000700 </v>
          </cell>
        </row>
        <row r="4">
          <cell r="B4" t="str">
            <v xml:space="preserve">JUZGADO SEXTO ADMINISTRATIVO ORAL DEL CIRCUITO DE VILLAVICENCIO </v>
          </cell>
        </row>
        <row r="5">
          <cell r="B5" t="str">
            <v>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v>
          </cell>
        </row>
        <row r="6">
          <cell r="B6" t="str">
            <v>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v>
          </cell>
        </row>
        <row r="7">
          <cell r="B7" t="str">
            <v>LLAMADA EN GARANTIA</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12" zoomScale="70" zoomScaleNormal="70" workbookViewId="0">
      <selection activeCell="B26" sqref="B26:C26"/>
    </sheetView>
  </sheetViews>
  <sheetFormatPr baseColWidth="10" defaultColWidth="0" defaultRowHeight="15" x14ac:dyDescent="0.25"/>
  <cols>
    <col min="1" max="1" width="92.7109375" style="7" customWidth="1"/>
    <col min="2" max="2" width="63.85546875" style="7" customWidth="1"/>
    <col min="3" max="3" width="75.140625" style="7" customWidth="1"/>
    <col min="4" max="16384" width="11.42578125" style="2" hidden="1"/>
  </cols>
  <sheetData>
    <row r="1" spans="1:3" ht="28.5" customHeight="1" x14ac:dyDescent="0.25">
      <c r="A1" s="46" t="s">
        <v>0</v>
      </c>
      <c r="B1" s="46"/>
      <c r="C1" s="46"/>
    </row>
    <row r="2" spans="1:3" x14ac:dyDescent="0.25">
      <c r="A2" s="5" t="s">
        <v>1</v>
      </c>
      <c r="B2" s="49" t="s">
        <v>175</v>
      </c>
      <c r="C2" s="50"/>
    </row>
    <row r="3" spans="1:3" x14ac:dyDescent="0.25">
      <c r="A3" s="5" t="s">
        <v>2</v>
      </c>
      <c r="B3" s="47" t="s">
        <v>176</v>
      </c>
      <c r="C3" s="48"/>
    </row>
    <row r="4" spans="1:3" x14ac:dyDescent="0.25">
      <c r="A4" s="5" t="s">
        <v>3</v>
      </c>
      <c r="B4" s="47" t="s">
        <v>177</v>
      </c>
      <c r="C4" s="48"/>
    </row>
    <row r="5" spans="1:3" ht="14.45" customHeight="1" x14ac:dyDescent="0.25">
      <c r="A5" s="5" t="s">
        <v>4</v>
      </c>
      <c r="B5" s="44" t="s">
        <v>178</v>
      </c>
      <c r="C5" s="48"/>
    </row>
    <row r="6" spans="1:3" x14ac:dyDescent="0.25">
      <c r="A6" s="5" t="s">
        <v>5</v>
      </c>
      <c r="B6" s="51" t="s">
        <v>6</v>
      </c>
      <c r="C6" s="51"/>
    </row>
    <row r="7" spans="1:3" x14ac:dyDescent="0.25">
      <c r="A7" s="5" t="s">
        <v>7</v>
      </c>
      <c r="B7" s="47" t="s">
        <v>179</v>
      </c>
      <c r="C7" s="48"/>
    </row>
    <row r="8" spans="1:3" x14ac:dyDescent="0.25">
      <c r="A8" s="5" t="s">
        <v>8</v>
      </c>
      <c r="B8" s="44" t="s">
        <v>180</v>
      </c>
      <c r="C8" s="45"/>
    </row>
    <row r="9" spans="1:3" x14ac:dyDescent="0.25">
      <c r="A9" s="5" t="s">
        <v>9</v>
      </c>
      <c r="B9" s="44" t="s">
        <v>181</v>
      </c>
      <c r="C9" s="45"/>
    </row>
    <row r="10" spans="1:3" x14ac:dyDescent="0.25">
      <c r="A10" s="5" t="s">
        <v>10</v>
      </c>
      <c r="B10" s="44" t="s">
        <v>182</v>
      </c>
      <c r="C10" s="45"/>
    </row>
    <row r="11" spans="1:3" ht="23.25" customHeight="1" x14ac:dyDescent="0.25">
      <c r="A11" s="5" t="s">
        <v>11</v>
      </c>
      <c r="B11" s="44" t="s">
        <v>183</v>
      </c>
      <c r="C11" s="45"/>
    </row>
    <row r="12" spans="1:3" x14ac:dyDescent="0.25">
      <c r="A12" s="53" t="s">
        <v>12</v>
      </c>
      <c r="B12" s="54" t="s">
        <v>184</v>
      </c>
      <c r="C12" s="51"/>
    </row>
    <row r="13" spans="1:3" ht="30" customHeight="1" x14ac:dyDescent="0.25">
      <c r="A13" s="53"/>
      <c r="B13" s="51"/>
      <c r="C13" s="51"/>
    </row>
    <row r="14" spans="1:3" ht="73.5" customHeight="1" x14ac:dyDescent="0.25">
      <c r="A14" s="53"/>
      <c r="B14" s="51"/>
      <c r="C14" s="51"/>
    </row>
    <row r="15" spans="1:3" x14ac:dyDescent="0.25">
      <c r="A15" s="5" t="s">
        <v>13</v>
      </c>
      <c r="B15" s="57">
        <f>SUM(C17,C18,C20,C21,C23)</f>
        <v>1709774600</v>
      </c>
      <c r="C15" s="58"/>
    </row>
    <row r="16" spans="1:3" ht="33.75" customHeight="1" x14ac:dyDescent="0.25">
      <c r="A16" s="59" t="s">
        <v>14</v>
      </c>
      <c r="B16" s="60" t="s">
        <v>15</v>
      </c>
      <c r="C16" s="60"/>
    </row>
    <row r="17" spans="1:3" ht="33.75" customHeight="1" x14ac:dyDescent="0.25">
      <c r="A17" s="59"/>
      <c r="B17" s="11" t="s">
        <v>16</v>
      </c>
      <c r="C17" s="6"/>
    </row>
    <row r="18" spans="1:3" ht="33.75" customHeight="1" x14ac:dyDescent="0.25">
      <c r="A18" s="59"/>
      <c r="B18" s="11" t="s">
        <v>17</v>
      </c>
      <c r="C18" s="43">
        <v>1574600</v>
      </c>
    </row>
    <row r="19" spans="1:3" x14ac:dyDescent="0.25">
      <c r="A19" s="59"/>
      <c r="B19" s="61" t="s">
        <v>18</v>
      </c>
      <c r="C19" s="62"/>
    </row>
    <row r="20" spans="1:3" x14ac:dyDescent="0.25">
      <c r="A20" s="59"/>
      <c r="B20" s="11" t="s">
        <v>77</v>
      </c>
      <c r="C20" s="6">
        <v>854100000</v>
      </c>
    </row>
    <row r="21" spans="1:3" x14ac:dyDescent="0.25">
      <c r="A21" s="59"/>
      <c r="B21" s="11" t="s">
        <v>185</v>
      </c>
      <c r="C21" s="6">
        <v>854100000</v>
      </c>
    </row>
    <row r="22" spans="1:3" x14ac:dyDescent="0.25">
      <c r="A22" s="59"/>
      <c r="B22" s="61" t="s">
        <v>19</v>
      </c>
      <c r="C22" s="62"/>
    </row>
    <row r="23" spans="1:3" x14ac:dyDescent="0.25">
      <c r="A23" s="59"/>
      <c r="B23" s="11"/>
      <c r="C23" s="16"/>
    </row>
    <row r="24" spans="1:3" x14ac:dyDescent="0.25">
      <c r="A24" s="5" t="s">
        <v>20</v>
      </c>
      <c r="B24" s="51" t="s">
        <v>186</v>
      </c>
      <c r="C24" s="51"/>
    </row>
    <row r="25" spans="1:3" x14ac:dyDescent="0.25">
      <c r="A25" s="5" t="s">
        <v>21</v>
      </c>
      <c r="B25" s="51" t="s">
        <v>187</v>
      </c>
      <c r="C25" s="51"/>
    </row>
    <row r="26" spans="1:3" x14ac:dyDescent="0.25">
      <c r="A26" s="5" t="s">
        <v>22</v>
      </c>
      <c r="B26" s="51">
        <v>22288638</v>
      </c>
      <c r="C26" s="51"/>
    </row>
    <row r="27" spans="1:3" x14ac:dyDescent="0.25">
      <c r="A27" s="5" t="s">
        <v>23</v>
      </c>
      <c r="B27" s="55" t="s">
        <v>188</v>
      </c>
      <c r="C27" s="56"/>
    </row>
    <row r="28" spans="1:3" x14ac:dyDescent="0.25">
      <c r="A28" s="5" t="s">
        <v>24</v>
      </c>
      <c r="B28" s="52" t="s">
        <v>189</v>
      </c>
      <c r="C28" s="52"/>
    </row>
    <row r="29" spans="1:3" x14ac:dyDescent="0.25">
      <c r="A29" s="5" t="s">
        <v>25</v>
      </c>
      <c r="B29" s="51" t="s">
        <v>190</v>
      </c>
      <c r="C29" s="51"/>
    </row>
    <row r="34" spans="4:4" x14ac:dyDescent="0.25">
      <c r="D34" s="2" t="str">
        <f t="shared" ref="D34:D35" si="0">UPPER(A34)</f>
        <v/>
      </c>
    </row>
    <row r="35" spans="4:4" x14ac:dyDescent="0.25">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0" zoomScale="90" zoomScaleNormal="90" workbookViewId="0">
      <selection activeCell="C49" sqref="C49"/>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26.25" x14ac:dyDescent="0.25">
      <c r="A1" s="63" t="s">
        <v>26</v>
      </c>
      <c r="B1" s="63"/>
      <c r="C1" s="63"/>
    </row>
    <row r="2" spans="1:3" x14ac:dyDescent="0.25">
      <c r="A2" s="13" t="s">
        <v>27</v>
      </c>
      <c r="B2" s="64" t="s">
        <v>191</v>
      </c>
      <c r="C2" s="56"/>
    </row>
    <row r="3" spans="1:3" x14ac:dyDescent="0.25">
      <c r="A3" s="5" t="s">
        <v>28</v>
      </c>
      <c r="B3" s="51" t="str">
        <f>'GENERALES NOTA 322'!B2:C2</f>
        <v xml:space="preserve">50001333300620220000700 </v>
      </c>
      <c r="C3" s="51"/>
    </row>
    <row r="4" spans="1:3" x14ac:dyDescent="0.25">
      <c r="A4" s="5" t="s">
        <v>29</v>
      </c>
      <c r="B4" s="51" t="str">
        <f>'GENERALES NOTA 322'!B3:C3</f>
        <v xml:space="preserve">JUZGADO SEXTO ADMINISTRATIVO ORAL DEL CIRCUITO DE VILLAVICENCIO </v>
      </c>
      <c r="C4" s="51"/>
    </row>
    <row r="5" spans="1:3" x14ac:dyDescent="0.25">
      <c r="A5" s="5" t="s">
        <v>30</v>
      </c>
      <c r="B5" s="51" t="str">
        <f>'GENERALES NOTA 322'!B4:C4</f>
        <v>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v>
      </c>
      <c r="C5" s="51"/>
    </row>
    <row r="6" spans="1:3" x14ac:dyDescent="0.25">
      <c r="A6" s="5" t="s">
        <v>31</v>
      </c>
      <c r="B6" s="51" t="str">
        <f>'GENERALES NOTA 322'!B5:C5</f>
        <v>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v>
      </c>
      <c r="C6" s="51"/>
    </row>
    <row r="7" spans="1:3" x14ac:dyDescent="0.25">
      <c r="A7" s="5" t="s">
        <v>32</v>
      </c>
      <c r="B7" s="51" t="str">
        <f>'GENERALES NOTA 322'!B6:C6</f>
        <v>LLAMADA EN GARANTIA</v>
      </c>
      <c r="C7" s="51"/>
    </row>
    <row r="8" spans="1:3" x14ac:dyDescent="0.25">
      <c r="A8" s="13" t="s">
        <v>33</v>
      </c>
      <c r="B8" s="51">
        <v>22288638</v>
      </c>
      <c r="C8" s="51"/>
    </row>
    <row r="9" spans="1:3" x14ac:dyDescent="0.25">
      <c r="A9" s="13" t="s">
        <v>11</v>
      </c>
      <c r="B9" s="51" t="s">
        <v>192</v>
      </c>
      <c r="C9" s="51"/>
    </row>
    <row r="10" spans="1:3" x14ac:dyDescent="0.25">
      <c r="A10" s="13" t="s">
        <v>34</v>
      </c>
      <c r="B10" s="65">
        <v>1000000000</v>
      </c>
      <c r="C10" s="66"/>
    </row>
    <row r="11" spans="1:3" x14ac:dyDescent="0.25">
      <c r="A11" s="13" t="s">
        <v>35</v>
      </c>
      <c r="B11" s="55" t="s">
        <v>193</v>
      </c>
      <c r="C11" s="56"/>
    </row>
    <row r="12" spans="1:3" x14ac:dyDescent="0.25">
      <c r="A12" s="13" t="s">
        <v>36</v>
      </c>
      <c r="B12" s="47" t="s">
        <v>151</v>
      </c>
      <c r="C12" s="48"/>
    </row>
    <row r="13" spans="1:3" x14ac:dyDescent="0.25">
      <c r="A13" s="13" t="s">
        <v>37</v>
      </c>
      <c r="B13" s="51" t="s">
        <v>194</v>
      </c>
      <c r="C13" s="51"/>
    </row>
    <row r="14" spans="1:3" x14ac:dyDescent="0.25">
      <c r="A14" s="13" t="s">
        <v>38</v>
      </c>
      <c r="B14" s="51" t="s">
        <v>98</v>
      </c>
      <c r="C14" s="51"/>
    </row>
    <row r="15" spans="1:3" x14ac:dyDescent="0.25">
      <c r="A15" s="13" t="s">
        <v>39</v>
      </c>
      <c r="B15" s="51" t="s">
        <v>137</v>
      </c>
      <c r="C15" s="51"/>
    </row>
    <row r="16" spans="1:3" x14ac:dyDescent="0.25">
      <c r="A16" s="67" t="s">
        <v>40</v>
      </c>
      <c r="B16" s="51"/>
      <c r="C16" s="51"/>
    </row>
    <row r="17" spans="1:3" x14ac:dyDescent="0.25">
      <c r="A17" s="68"/>
      <c r="B17" s="9" t="s">
        <v>41</v>
      </c>
      <c r="C17" s="10" t="s">
        <v>42</v>
      </c>
    </row>
    <row r="18" spans="1:3" x14ac:dyDescent="0.25">
      <c r="A18" s="68"/>
      <c r="B18" s="11"/>
      <c r="C18" s="11"/>
    </row>
    <row r="19" spans="1:3" x14ac:dyDescent="0.25">
      <c r="A19" s="68"/>
      <c r="B19" s="11"/>
      <c r="C19" s="11"/>
    </row>
    <row r="20" spans="1:3" x14ac:dyDescent="0.25">
      <c r="A20" s="68"/>
      <c r="B20" s="11"/>
      <c r="C20" s="11"/>
    </row>
    <row r="21" spans="1:3" x14ac:dyDescent="0.25">
      <c r="A21" s="13" t="s">
        <v>43</v>
      </c>
      <c r="B21" s="51" t="s">
        <v>98</v>
      </c>
      <c r="C21" s="51"/>
    </row>
    <row r="22" spans="1:3" x14ac:dyDescent="0.25">
      <c r="A22" s="13" t="s">
        <v>44</v>
      </c>
      <c r="B22" s="47"/>
      <c r="C22" s="48"/>
    </row>
    <row r="23" spans="1:3" x14ac:dyDescent="0.25">
      <c r="A23" s="13" t="s">
        <v>45</v>
      </c>
      <c r="B23" s="51" t="s">
        <v>173</v>
      </c>
      <c r="C23" s="51"/>
    </row>
    <row r="24" spans="1:3" x14ac:dyDescent="0.25">
      <c r="A24" s="13" t="s">
        <v>46</v>
      </c>
      <c r="B24" s="51"/>
      <c r="C24" s="51"/>
    </row>
    <row r="25" spans="1:3" x14ac:dyDescent="0.25">
      <c r="A25" s="13" t="s">
        <v>47</v>
      </c>
      <c r="B25" s="51"/>
      <c r="C25" s="51"/>
    </row>
    <row r="26" spans="1:3" x14ac:dyDescent="0.25">
      <c r="A26" s="12" t="s">
        <v>48</v>
      </c>
      <c r="B26" s="51" t="s">
        <v>98</v>
      </c>
      <c r="C26" s="51"/>
    </row>
    <row r="27" spans="1:3" x14ac:dyDescent="0.25">
      <c r="A27" s="69" t="s">
        <v>49</v>
      </c>
      <c r="B27" s="69"/>
      <c r="C27" s="69"/>
    </row>
    <row r="28" spans="1:3" ht="14.45" customHeight="1" x14ac:dyDescent="0.25">
      <c r="A28" s="70" t="s">
        <v>50</v>
      </c>
      <c r="B28" s="71"/>
      <c r="C28" s="29" t="s">
        <v>196</v>
      </c>
    </row>
    <row r="29" spans="1:3" ht="14.45" customHeight="1" x14ac:dyDescent="0.25">
      <c r="A29" s="72" t="s">
        <v>51</v>
      </c>
      <c r="B29" s="73"/>
      <c r="C29" s="29"/>
    </row>
    <row r="30" spans="1:3" ht="14.45" customHeight="1" x14ac:dyDescent="0.25">
      <c r="A30" s="72" t="s">
        <v>195</v>
      </c>
      <c r="B30" s="73"/>
      <c r="C30" s="30"/>
    </row>
    <row r="31" spans="1:3" ht="14.45" customHeight="1" x14ac:dyDescent="0.25">
      <c r="A31" s="72" t="s">
        <v>52</v>
      </c>
      <c r="B31" s="73"/>
      <c r="C31" s="29"/>
    </row>
    <row r="32" spans="1:3" x14ac:dyDescent="0.25">
      <c r="A32" s="72" t="s">
        <v>53</v>
      </c>
      <c r="B32" s="73"/>
      <c r="C32" s="29"/>
    </row>
    <row r="33" spans="1:3" ht="14.45" customHeight="1" x14ac:dyDescent="0.25">
      <c r="A33" s="72" t="s">
        <v>54</v>
      </c>
      <c r="B33" s="73"/>
      <c r="C33" s="29"/>
    </row>
    <row r="34" spans="1:3" ht="14.45" customHeight="1" x14ac:dyDescent="0.25">
      <c r="A34" s="72" t="s">
        <v>55</v>
      </c>
      <c r="B34" s="73"/>
      <c r="C34" s="31"/>
    </row>
    <row r="35" spans="1:3" x14ac:dyDescent="0.25">
      <c r="A35" s="70" t="s">
        <v>56</v>
      </c>
      <c r="B35" s="71"/>
      <c r="C35" s="32"/>
    </row>
    <row r="36" spans="1:3" x14ac:dyDescent="0.25">
      <c r="A36" s="75" t="s">
        <v>57</v>
      </c>
      <c r="B36" s="75"/>
      <c r="C36" s="75"/>
    </row>
    <row r="37" spans="1:3" x14ac:dyDescent="0.25">
      <c r="A37" s="74" t="s">
        <v>58</v>
      </c>
      <c r="B37" s="74"/>
      <c r="C37" s="11" t="s">
        <v>197</v>
      </c>
    </row>
    <row r="38" spans="1:3" x14ac:dyDescent="0.25">
      <c r="A38" s="74" t="s">
        <v>59</v>
      </c>
      <c r="B38" s="74"/>
      <c r="C38" s="11" t="s">
        <v>197</v>
      </c>
    </row>
    <row r="39" spans="1:3" x14ac:dyDescent="0.25">
      <c r="A39" s="74" t="s">
        <v>60</v>
      </c>
      <c r="B39" s="74"/>
      <c r="C39" s="11" t="s">
        <v>197</v>
      </c>
    </row>
    <row r="40" spans="1:3" x14ac:dyDescent="0.25">
      <c r="A40" s="74" t="s">
        <v>61</v>
      </c>
      <c r="B40" s="74"/>
      <c r="C40" s="11" t="s">
        <v>197</v>
      </c>
    </row>
    <row r="41" spans="1:3" x14ac:dyDescent="0.25">
      <c r="A41" s="74" t="s">
        <v>62</v>
      </c>
      <c r="B41" s="74"/>
      <c r="C41" s="11" t="s">
        <v>197</v>
      </c>
    </row>
    <row r="42" spans="1:3" x14ac:dyDescent="0.25">
      <c r="A42" s="74" t="s">
        <v>63</v>
      </c>
      <c r="B42" s="74"/>
      <c r="C42" s="11" t="s">
        <v>197</v>
      </c>
    </row>
    <row r="43" spans="1:3" x14ac:dyDescent="0.25">
      <c r="A43" s="74" t="s">
        <v>64</v>
      </c>
      <c r="B43" s="74"/>
      <c r="C43" s="11" t="s">
        <v>197</v>
      </c>
    </row>
    <row r="44" spans="1:3" x14ac:dyDescent="0.25">
      <c r="A44" s="74" t="s">
        <v>65</v>
      </c>
      <c r="B44" s="74"/>
      <c r="C44" s="11" t="s">
        <v>197</v>
      </c>
    </row>
    <row r="45" spans="1:3" x14ac:dyDescent="0.25">
      <c r="A45" s="74" t="s">
        <v>66</v>
      </c>
      <c r="B45" s="74"/>
      <c r="C45" s="11" t="s">
        <v>197</v>
      </c>
    </row>
    <row r="46" spans="1:3" x14ac:dyDescent="0.25">
      <c r="A46" s="74" t="s">
        <v>67</v>
      </c>
      <c r="B46" s="74"/>
      <c r="C46" s="11" t="s">
        <v>197</v>
      </c>
    </row>
    <row r="47" spans="1:3" x14ac:dyDescent="0.25">
      <c r="A47" s="74" t="s">
        <v>68</v>
      </c>
      <c r="B47" s="74"/>
      <c r="C47" s="11" t="s">
        <v>197</v>
      </c>
    </row>
    <row r="48" spans="1:3" x14ac:dyDescent="0.25">
      <c r="A48" s="74" t="s">
        <v>69</v>
      </c>
      <c r="B48" s="74"/>
      <c r="C48" s="11" t="s">
        <v>197</v>
      </c>
    </row>
    <row r="49" spans="1:3" x14ac:dyDescent="0.25">
      <c r="A49" s="74" t="s">
        <v>70</v>
      </c>
      <c r="B49" s="74"/>
      <c r="C49" s="11" t="s">
        <v>197</v>
      </c>
    </row>
    <row r="50" spans="1:3" x14ac:dyDescent="0.25">
      <c r="A50" s="74" t="s">
        <v>71</v>
      </c>
      <c r="B50" s="74"/>
      <c r="C50" s="11"/>
    </row>
    <row r="51" spans="1:3" x14ac:dyDescent="0.25">
      <c r="A51" s="74" t="s">
        <v>72</v>
      </c>
      <c r="B51" s="74"/>
      <c r="C51" s="11"/>
    </row>
    <row r="52" spans="1:3" x14ac:dyDescent="0.25">
      <c r="A52" s="74" t="s">
        <v>73</v>
      </c>
      <c r="B52" s="74"/>
      <c r="C52" s="11"/>
    </row>
    <row r="53" spans="1:3" x14ac:dyDescent="0.25">
      <c r="A53" s="76"/>
      <c r="B53" s="7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zoomScaleNormal="100" workbookViewId="0">
      <selection activeCell="B3" sqref="B3:C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x14ac:dyDescent="0.25">
      <c r="A1" s="63" t="s">
        <v>74</v>
      </c>
      <c r="B1" s="63"/>
      <c r="C1" s="63"/>
    </row>
    <row r="2" spans="1:6" x14ac:dyDescent="0.25">
      <c r="A2" s="20" t="s">
        <v>27</v>
      </c>
      <c r="B2" s="85" t="s">
        <v>201</v>
      </c>
      <c r="C2" s="86"/>
    </row>
    <row r="3" spans="1:6" x14ac:dyDescent="0.25">
      <c r="A3" s="21" t="s">
        <v>28</v>
      </c>
      <c r="B3" s="87" t="str">
        <f>'[2]GENERALES NOTA 321'!B3:C3</f>
        <v xml:space="preserve">50001333300620220000700 </v>
      </c>
      <c r="C3" s="87"/>
    </row>
    <row r="4" spans="1:6" x14ac:dyDescent="0.25">
      <c r="A4" s="21" t="s">
        <v>29</v>
      </c>
      <c r="B4" s="87" t="str">
        <f>'[2]GENERALES NOTA 321'!B4:C4</f>
        <v xml:space="preserve">JUZGADO SEXTO ADMINISTRATIVO ORAL DEL CIRCUITO DE VILLAVICENCIO </v>
      </c>
      <c r="C4" s="87"/>
    </row>
    <row r="5" spans="1:6" x14ac:dyDescent="0.25">
      <c r="A5" s="21" t="s">
        <v>30</v>
      </c>
      <c r="B5" s="87" t="str">
        <f>'[2]GENERALES NOTA 321'!B5:C5</f>
        <v>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v>
      </c>
      <c r="C5" s="87"/>
    </row>
    <row r="6" spans="1:6" ht="14.45" customHeight="1" x14ac:dyDescent="0.25">
      <c r="A6" s="21" t="s">
        <v>31</v>
      </c>
      <c r="B6" s="87" t="str">
        <f>'[2]GENERALES NOTA 321'!B6:C6</f>
        <v>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v>
      </c>
      <c r="C6" s="87"/>
    </row>
    <row r="7" spans="1:6" x14ac:dyDescent="0.25">
      <c r="A7" s="21" t="s">
        <v>32</v>
      </c>
      <c r="B7" s="87" t="str">
        <f>'[2]GENERALES NOTA 321'!B7:C7</f>
        <v>LLAMADA EN GARANTIA</v>
      </c>
      <c r="C7" s="87"/>
    </row>
    <row r="8" spans="1:6" ht="30" x14ac:dyDescent="0.25">
      <c r="A8" s="21" t="s">
        <v>75</v>
      </c>
      <c r="B8" s="81">
        <f>'[2]GENERALES NOTA 322'!B15:C15</f>
        <v>1709774600</v>
      </c>
      <c r="C8" s="82"/>
    </row>
    <row r="9" spans="1:6" x14ac:dyDescent="0.25">
      <c r="A9" s="88" t="s">
        <v>76</v>
      </c>
      <c r="B9" s="89" t="s">
        <v>15</v>
      </c>
      <c r="C9" s="90"/>
    </row>
    <row r="10" spans="1:6" x14ac:dyDescent="0.25">
      <c r="A10" s="88"/>
      <c r="B10" s="22" t="s">
        <v>16</v>
      </c>
      <c r="C10" s="19">
        <f>'[2]GENERALES NOTA 322'!C17</f>
        <v>0</v>
      </c>
    </row>
    <row r="11" spans="1:6" x14ac:dyDescent="0.25">
      <c r="A11" s="88"/>
      <c r="B11" s="22" t="s">
        <v>17</v>
      </c>
      <c r="C11" s="19">
        <f>'[2]GENERALES NOTA 322'!C18</f>
        <v>1574600</v>
      </c>
    </row>
    <row r="12" spans="1:6" x14ac:dyDescent="0.25">
      <c r="A12" s="88"/>
      <c r="B12" s="89"/>
      <c r="C12" s="90"/>
    </row>
    <row r="13" spans="1:6" x14ac:dyDescent="0.25">
      <c r="A13" s="88"/>
      <c r="B13" s="22" t="s">
        <v>77</v>
      </c>
      <c r="C13" s="24"/>
    </row>
    <row r="14" spans="1:6" x14ac:dyDescent="0.25">
      <c r="A14" s="88"/>
      <c r="B14" s="22" t="s">
        <v>78</v>
      </c>
      <c r="C14" s="24"/>
      <c r="E14" t="s">
        <v>79</v>
      </c>
      <c r="F14" s="17">
        <v>0.7</v>
      </c>
    </row>
    <row r="15" spans="1:6" x14ac:dyDescent="0.25">
      <c r="A15" s="23" t="s">
        <v>80</v>
      </c>
      <c r="B15" s="85" t="s">
        <v>81</v>
      </c>
      <c r="C15" s="86"/>
    </row>
    <row r="16" spans="1:6" ht="89.25" customHeight="1" x14ac:dyDescent="0.25">
      <c r="A16" s="21" t="s">
        <v>82</v>
      </c>
      <c r="B16" s="83" t="s">
        <v>198</v>
      </c>
      <c r="C16" s="84"/>
    </row>
    <row r="17" spans="1:3" ht="28.5" customHeight="1" x14ac:dyDescent="0.25">
      <c r="A17" s="14" t="s">
        <v>83</v>
      </c>
      <c r="B17" s="91">
        <f>((C19+C20+C22+C23)-C26)*C25*C27</f>
        <v>563706000</v>
      </c>
      <c r="C17" s="91"/>
    </row>
    <row r="18" spans="1:3" x14ac:dyDescent="0.25">
      <c r="A18" s="23" t="s">
        <v>84</v>
      </c>
      <c r="B18" s="95" t="s">
        <v>15</v>
      </c>
      <c r="C18" s="96"/>
    </row>
    <row r="19" spans="1:3" x14ac:dyDescent="0.25">
      <c r="A19" s="93"/>
      <c r="B19" s="22" t="s">
        <v>16</v>
      </c>
      <c r="C19" s="19"/>
    </row>
    <row r="20" spans="1:3" x14ac:dyDescent="0.25">
      <c r="A20" s="94"/>
      <c r="B20" s="22" t="s">
        <v>17</v>
      </c>
      <c r="C20" s="19"/>
    </row>
    <row r="21" spans="1:3" x14ac:dyDescent="0.25">
      <c r="A21" s="94"/>
      <c r="B21" s="89" t="s">
        <v>18</v>
      </c>
      <c r="C21" s="90"/>
    </row>
    <row r="22" spans="1:3" x14ac:dyDescent="0.25">
      <c r="A22" s="94"/>
      <c r="B22" s="22" t="s">
        <v>77</v>
      </c>
      <c r="C22" s="19">
        <v>512460000</v>
      </c>
    </row>
    <row r="23" spans="1:3" ht="45" x14ac:dyDescent="0.25">
      <c r="A23" s="94"/>
      <c r="B23" s="22" t="s">
        <v>85</v>
      </c>
      <c r="C23" s="19">
        <v>113880000</v>
      </c>
    </row>
    <row r="24" spans="1:3" x14ac:dyDescent="0.25">
      <c r="A24" s="94"/>
      <c r="B24" s="89" t="s">
        <v>86</v>
      </c>
      <c r="C24" s="90"/>
    </row>
    <row r="25" spans="1:3" x14ac:dyDescent="0.25">
      <c r="A25" s="25"/>
      <c r="B25" s="22" t="s">
        <v>87</v>
      </c>
      <c r="C25" s="26">
        <v>1</v>
      </c>
    </row>
    <row r="26" spans="1:3" x14ac:dyDescent="0.25">
      <c r="A26" s="27"/>
      <c r="B26" s="22" t="s">
        <v>35</v>
      </c>
      <c r="C26" s="28">
        <v>62634000</v>
      </c>
    </row>
    <row r="27" spans="1:3" x14ac:dyDescent="0.25">
      <c r="A27" s="27"/>
      <c r="B27" s="22" t="s">
        <v>88</v>
      </c>
      <c r="C27" s="26">
        <v>1</v>
      </c>
    </row>
    <row r="28" spans="1:3" x14ac:dyDescent="0.25">
      <c r="A28" s="18" t="s">
        <v>89</v>
      </c>
      <c r="B28" s="91">
        <f>IFERROR(B17*(VLOOKUP(B15,Hoja2!$G$1:$H$6,2,0)),16666)</f>
        <v>16666</v>
      </c>
      <c r="C28" s="91"/>
    </row>
    <row r="29" spans="1:3" ht="103.5" customHeight="1" x14ac:dyDescent="0.25">
      <c r="A29" s="21" t="s">
        <v>90</v>
      </c>
      <c r="B29" s="92" t="s">
        <v>199</v>
      </c>
      <c r="C29" s="87"/>
    </row>
    <row r="30" spans="1:3" ht="132" customHeight="1" x14ac:dyDescent="0.25">
      <c r="A30" s="21" t="s">
        <v>91</v>
      </c>
      <c r="B30" s="77" t="s">
        <v>200</v>
      </c>
      <c r="C30" s="78"/>
    </row>
    <row r="32" spans="1:3" x14ac:dyDescent="0.25">
      <c r="A32" s="27"/>
      <c r="B32" s="27"/>
      <c r="C32" s="27"/>
    </row>
    <row r="33" spans="1:3" ht="26.25" x14ac:dyDescent="0.25">
      <c r="A33" s="79" t="s">
        <v>92</v>
      </c>
      <c r="B33" s="79"/>
      <c r="C33" s="79"/>
    </row>
    <row r="34" spans="1:3" x14ac:dyDescent="0.25">
      <c r="A34" s="80" t="s">
        <v>93</v>
      </c>
      <c r="B34" s="80"/>
      <c r="C34" s="80"/>
    </row>
    <row r="35" spans="1:3" x14ac:dyDescent="0.25">
      <c r="A35" s="34" t="s">
        <v>94</v>
      </c>
      <c r="B35" s="34" t="s">
        <v>95</v>
      </c>
      <c r="C35" s="35" t="s">
        <v>96</v>
      </c>
    </row>
    <row r="36" spans="1:3" ht="27" x14ac:dyDescent="0.25">
      <c r="A36" s="36" t="s">
        <v>97</v>
      </c>
      <c r="B36" s="37" t="s">
        <v>98</v>
      </c>
      <c r="C36" s="36" t="s">
        <v>99</v>
      </c>
    </row>
    <row r="37" spans="1:3" ht="67.5" x14ac:dyDescent="0.25">
      <c r="A37" s="36" t="s">
        <v>100</v>
      </c>
      <c r="B37" s="37" t="s">
        <v>98</v>
      </c>
      <c r="C37" s="36" t="s">
        <v>101</v>
      </c>
    </row>
    <row r="38" spans="1:3" ht="40.5" x14ac:dyDescent="0.25">
      <c r="A38" s="36" t="s">
        <v>102</v>
      </c>
      <c r="B38" s="37" t="s">
        <v>98</v>
      </c>
      <c r="C38" s="36" t="s">
        <v>103</v>
      </c>
    </row>
    <row r="39" spans="1:3" ht="27" x14ac:dyDescent="0.25">
      <c r="A39" s="36" t="s">
        <v>104</v>
      </c>
      <c r="B39" s="37" t="s">
        <v>98</v>
      </c>
      <c r="C39" s="36" t="s">
        <v>105</v>
      </c>
    </row>
    <row r="40" spans="1:3" x14ac:dyDescent="0.25">
      <c r="A40" s="36" t="s">
        <v>106</v>
      </c>
      <c r="B40" s="37" t="s">
        <v>98</v>
      </c>
      <c r="C40" s="38"/>
    </row>
    <row r="41" spans="1:3" ht="27" x14ac:dyDescent="0.25">
      <c r="A41" s="36" t="s">
        <v>107</v>
      </c>
      <c r="B41" s="37" t="s">
        <v>98</v>
      </c>
      <c r="C41" s="36" t="s">
        <v>108</v>
      </c>
    </row>
    <row r="42" spans="1:3" ht="27" x14ac:dyDescent="0.25">
      <c r="A42" s="36" t="s">
        <v>109</v>
      </c>
      <c r="B42" s="37" t="s">
        <v>98</v>
      </c>
      <c r="C42" s="36" t="s">
        <v>110</v>
      </c>
    </row>
    <row r="43" spans="1:3" x14ac:dyDescent="0.25">
      <c r="A43" s="36" t="s">
        <v>111</v>
      </c>
      <c r="B43" s="37" t="s">
        <v>98</v>
      </c>
      <c r="C43" s="38" t="s">
        <v>112</v>
      </c>
    </row>
    <row r="44" spans="1:3" ht="27" x14ac:dyDescent="0.25">
      <c r="A44" s="36" t="s">
        <v>113</v>
      </c>
      <c r="B44" s="37" t="s">
        <v>98</v>
      </c>
      <c r="C44" s="38" t="s">
        <v>114</v>
      </c>
    </row>
    <row r="45" spans="1:3" ht="27" x14ac:dyDescent="0.25">
      <c r="A45" s="36" t="s">
        <v>115</v>
      </c>
      <c r="B45" s="37" t="s">
        <v>98</v>
      </c>
      <c r="C45" s="38" t="s">
        <v>116</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5" x14ac:dyDescent="0.25"/>
  <cols>
    <col min="1" max="1" width="62.28515625" customWidth="1"/>
    <col min="2" max="3" width="69.28515625" customWidth="1"/>
    <col min="4" max="16384" width="10.85546875" hidden="1"/>
  </cols>
  <sheetData>
    <row r="1" spans="1:3" ht="26.25" x14ac:dyDescent="0.25">
      <c r="A1" s="63" t="s">
        <v>117</v>
      </c>
      <c r="B1" s="63"/>
      <c r="C1" s="63"/>
    </row>
    <row r="2" spans="1:3" ht="17.100000000000001" customHeight="1" x14ac:dyDescent="0.25">
      <c r="A2" s="33" t="s">
        <v>27</v>
      </c>
      <c r="B2" s="55" t="str">
        <f>'GENERALES NOTA 321'!B2:C2</f>
        <v>SINIESTRO   APL 214982</v>
      </c>
      <c r="C2" s="56"/>
    </row>
    <row r="3" spans="1:3" ht="15.95" customHeight="1" x14ac:dyDescent="0.25">
      <c r="A3" s="5" t="s">
        <v>1</v>
      </c>
      <c r="B3" s="51" t="str">
        <f>'GENERALES NOTA 322'!B2:C2</f>
        <v xml:space="preserve">50001333300620220000700 </v>
      </c>
      <c r="C3" s="51"/>
    </row>
    <row r="4" spans="1:3" x14ac:dyDescent="0.25">
      <c r="A4" s="5" t="s">
        <v>2</v>
      </c>
      <c r="B4" s="51" t="str">
        <f>'GENERALES NOTA 322'!B3:C3</f>
        <v xml:space="preserve">JUZGADO SEXTO ADMINISTRATIVO ORAL DEL CIRCUITO DE VILLAVICENCIO </v>
      </c>
      <c r="C4" s="51"/>
    </row>
    <row r="5" spans="1:3" ht="29.1" customHeight="1" x14ac:dyDescent="0.25">
      <c r="A5" s="5" t="s">
        <v>3</v>
      </c>
      <c r="B5" s="51" t="str">
        <f>'GENERALES NOTA 322'!B4:C4</f>
        <v>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v>
      </c>
      <c r="C5" s="51"/>
    </row>
    <row r="6" spans="1:3" x14ac:dyDescent="0.25">
      <c r="A6" s="5" t="s">
        <v>4</v>
      </c>
      <c r="B6" s="51" t="str">
        <f>'GENERALES NOTA 322'!B5:C5</f>
        <v>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v>
      </c>
      <c r="C6" s="51"/>
    </row>
    <row r="7" spans="1:3" ht="43.5" customHeight="1" x14ac:dyDescent="0.25">
      <c r="A7" s="5" t="s">
        <v>5</v>
      </c>
      <c r="B7" s="51" t="str">
        <f>'GENERALES NOTA 322'!B6:C6</f>
        <v>LLAMADA EN GARANTIA</v>
      </c>
      <c r="C7" s="51"/>
    </row>
    <row r="8" spans="1:3" x14ac:dyDescent="0.25">
      <c r="A8" s="5" t="s">
        <v>118</v>
      </c>
      <c r="B8" s="51" t="s">
        <v>81</v>
      </c>
      <c r="C8" s="51"/>
    </row>
    <row r="9" spans="1:3" x14ac:dyDescent="0.25">
      <c r="A9" s="15" t="s">
        <v>84</v>
      </c>
      <c r="B9" s="97"/>
      <c r="C9" s="97"/>
    </row>
    <row r="10" spans="1:3" x14ac:dyDescent="0.25">
      <c r="A10" s="15" t="s">
        <v>119</v>
      </c>
      <c r="B10" s="51"/>
      <c r="C10" s="51"/>
    </row>
    <row r="11" spans="1:3" x14ac:dyDescent="0.25">
      <c r="A11" s="15" t="s">
        <v>54</v>
      </c>
      <c r="B11" s="98"/>
      <c r="C11" s="76"/>
    </row>
    <row r="12" spans="1:3" ht="30" x14ac:dyDescent="0.25">
      <c r="A12" s="5" t="s">
        <v>120</v>
      </c>
      <c r="B12" s="51"/>
      <c r="C12" s="51"/>
    </row>
    <row r="13" spans="1:3" ht="30" x14ac:dyDescent="0.25">
      <c r="A13" s="5" t="s">
        <v>121</v>
      </c>
      <c r="B13" s="51"/>
      <c r="C13" s="51"/>
    </row>
    <row r="14" spans="1:3" x14ac:dyDescent="0.25">
      <c r="A14" s="5" t="s">
        <v>122</v>
      </c>
      <c r="B14" s="55"/>
      <c r="C14" s="56"/>
    </row>
    <row r="15" spans="1:3" x14ac:dyDescent="0.25">
      <c r="A15" s="15" t="s">
        <v>123</v>
      </c>
      <c r="B15" s="51"/>
      <c r="C15" s="51"/>
    </row>
    <row r="16" spans="1:3" ht="100.5" customHeight="1" x14ac:dyDescent="0.25">
      <c r="A16" s="11" t="s">
        <v>124</v>
      </c>
      <c r="B16" s="76"/>
      <c r="C16" s="76"/>
    </row>
    <row r="17" ht="36.6" customHeight="1" x14ac:dyDescent="0.25"/>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102" t="s">
        <v>125</v>
      </c>
      <c r="B1" s="102"/>
      <c r="C1" s="102"/>
    </row>
    <row r="2" spans="1:3" x14ac:dyDescent="0.25">
      <c r="A2" s="33" t="s">
        <v>27</v>
      </c>
      <c r="B2" s="55" t="str">
        <f>'GENERALES NOTA 321'!B2:C2</f>
        <v>SINIESTRO   APL 214982</v>
      </c>
      <c r="C2" s="56"/>
    </row>
    <row r="3" spans="1:3" ht="23.45" customHeight="1" x14ac:dyDescent="0.25">
      <c r="A3" s="5" t="s">
        <v>28</v>
      </c>
      <c r="B3" s="51" t="str">
        <f>'GENERALES NOTA 322'!B2:C2</f>
        <v xml:space="preserve">50001333300620220000700 </v>
      </c>
      <c r="C3" s="51"/>
    </row>
    <row r="4" spans="1:3" x14ac:dyDescent="0.25">
      <c r="A4" s="5" t="s">
        <v>29</v>
      </c>
      <c r="B4" s="51" t="str">
        <f>'GENERALES NOTA 322'!B3:C3</f>
        <v xml:space="preserve">JUZGADO SEXTO ADMINISTRATIVO ORAL DEL CIRCUITO DE VILLAVICENCIO </v>
      </c>
      <c r="C4" s="51"/>
    </row>
    <row r="5" spans="1:3" x14ac:dyDescent="0.25">
      <c r="A5" s="5" t="s">
        <v>30</v>
      </c>
      <c r="B5" s="51" t="str">
        <f>'GENERALES NOTA 322'!B4:C4</f>
        <v>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v>
      </c>
      <c r="C5" s="51"/>
    </row>
    <row r="6" spans="1:3" x14ac:dyDescent="0.25">
      <c r="A6" s="5" t="s">
        <v>31</v>
      </c>
      <c r="B6" s="51" t="str">
        <f>'GENERALES NOTA 322'!B5:C5</f>
        <v>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v>
      </c>
      <c r="C6" s="51"/>
    </row>
    <row r="7" spans="1:3" x14ac:dyDescent="0.25">
      <c r="A7" s="5" t="s">
        <v>32</v>
      </c>
      <c r="B7" s="51" t="str">
        <f>'GENERALES NOTA 322'!B6:C6</f>
        <v>LLAMADA EN GARANTIA</v>
      </c>
      <c r="C7" s="51"/>
    </row>
    <row r="8" spans="1:3" x14ac:dyDescent="0.25">
      <c r="A8" s="5" t="s">
        <v>118</v>
      </c>
      <c r="B8" s="51" t="str">
        <f>'GENERALES NOTA 325'!B8:C8</f>
        <v>REMOTO</v>
      </c>
      <c r="C8" s="51"/>
    </row>
    <row r="9" spans="1:3" x14ac:dyDescent="0.25">
      <c r="A9" s="15" t="s">
        <v>84</v>
      </c>
      <c r="B9" s="99">
        <f>'GENERALES  NOTA 324 -478'!B17:C17</f>
        <v>563706000</v>
      </c>
      <c r="C9" s="99"/>
    </row>
    <row r="10" spans="1:3" x14ac:dyDescent="0.25">
      <c r="A10" s="5" t="s">
        <v>126</v>
      </c>
      <c r="B10" s="100"/>
      <c r="C10" s="100"/>
    </row>
    <row r="11" spans="1:3" ht="41.1" customHeight="1" x14ac:dyDescent="0.25">
      <c r="A11" s="5" t="s">
        <v>127</v>
      </c>
      <c r="B11" s="51"/>
      <c r="C11" s="51"/>
    </row>
    <row r="12" spans="1:3" ht="18.75" customHeight="1" x14ac:dyDescent="0.25">
      <c r="A12" s="5" t="s">
        <v>128</v>
      </c>
      <c r="B12" s="101"/>
      <c r="C12" s="101"/>
    </row>
    <row r="13" spans="1:3" x14ac:dyDescent="0.25">
      <c r="A13" s="5" t="s">
        <v>129</v>
      </c>
      <c r="B13" s="51"/>
      <c r="C13" s="51"/>
    </row>
    <row r="19" spans="4:8" x14ac:dyDescent="0.25">
      <c r="D19" t="str">
        <f t="shared" ref="D19:H19" si="0">UPPER(D17)</f>
        <v/>
      </c>
      <c r="E19" t="str">
        <f t="shared" si="0"/>
        <v/>
      </c>
      <c r="F19" t="str">
        <f t="shared" si="0"/>
        <v/>
      </c>
      <c r="G19" t="str">
        <f t="shared" si="0"/>
        <v/>
      </c>
      <c r="H19" t="str">
        <f t="shared" si="0"/>
        <v/>
      </c>
    </row>
    <row r="20" spans="4:8" x14ac:dyDescent="0.25">
      <c r="D20" t="str">
        <f t="shared" ref="D20:H20" si="1">UPPER(D18)</f>
        <v/>
      </c>
      <c r="E20" t="str">
        <f t="shared" si="1"/>
        <v/>
      </c>
      <c r="F20" t="str">
        <f t="shared" si="1"/>
        <v/>
      </c>
      <c r="G20" t="str">
        <f t="shared" si="1"/>
        <v/>
      </c>
      <c r="H20" t="str">
        <f t="shared" si="1"/>
        <v/>
      </c>
    </row>
    <row r="21" spans="4:8" x14ac:dyDescent="0.25">
      <c r="D21" t="str">
        <f t="shared" ref="D21:H21" si="2">UPPER(D19)</f>
        <v/>
      </c>
      <c r="E21" t="str">
        <f t="shared" si="2"/>
        <v/>
      </c>
      <c r="F21" t="str">
        <f t="shared" si="2"/>
        <v/>
      </c>
      <c r="G21" t="str">
        <f t="shared" si="2"/>
        <v/>
      </c>
      <c r="H21" t="str">
        <f t="shared" si="2"/>
        <v/>
      </c>
    </row>
    <row r="22" spans="4:8" x14ac:dyDescent="0.25">
      <c r="D22" t="str">
        <f>UPPER(D20)</f>
        <v/>
      </c>
      <c r="E22" t="str">
        <f t="shared" ref="E22:H22" si="3">UPPER(E20)</f>
        <v/>
      </c>
      <c r="F22" t="str">
        <f t="shared" si="3"/>
        <v/>
      </c>
      <c r="G22" t="str">
        <f t="shared" si="3"/>
        <v/>
      </c>
      <c r="H22" t="str">
        <f t="shared" si="3"/>
        <v/>
      </c>
    </row>
    <row r="23" spans="4:8" x14ac:dyDescent="0.25">
      <c r="D23" t="str">
        <f t="shared" ref="D23:H23" si="4">UPPER(D21)</f>
        <v/>
      </c>
      <c r="E23" t="str">
        <f t="shared" si="4"/>
        <v/>
      </c>
      <c r="F23" t="str">
        <f t="shared" si="4"/>
        <v/>
      </c>
      <c r="G23" t="str">
        <f t="shared" si="4"/>
        <v/>
      </c>
      <c r="H23" t="str">
        <f t="shared" si="4"/>
        <v/>
      </c>
    </row>
    <row r="24" spans="4:8" x14ac:dyDescent="0.25">
      <c r="D24" t="str">
        <f t="shared" ref="D24:H24" si="5">UPPER(D22)</f>
        <v/>
      </c>
      <c r="E24" t="str">
        <f t="shared" si="5"/>
        <v/>
      </c>
      <c r="F24" t="str">
        <f t="shared" si="5"/>
        <v/>
      </c>
      <c r="G24" t="str">
        <f t="shared" si="5"/>
        <v/>
      </c>
      <c r="H24" t="str">
        <f t="shared" si="5"/>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3" ht="18.75" x14ac:dyDescent="0.25">
      <c r="A1" s="102" t="s">
        <v>130</v>
      </c>
      <c r="B1" s="102"/>
      <c r="C1" s="102"/>
    </row>
    <row r="2" spans="1:3" ht="14.1" customHeight="1" x14ac:dyDescent="0.25">
      <c r="A2" s="13" t="s">
        <v>27</v>
      </c>
      <c r="B2" s="55" t="str">
        <f>'GENERALES NOTA 321'!B2:C2</f>
        <v>SINIESTRO   APL 214982</v>
      </c>
      <c r="C2" s="56"/>
    </row>
    <row r="3" spans="1:3" x14ac:dyDescent="0.25">
      <c r="A3" s="5" t="s">
        <v>28</v>
      </c>
      <c r="B3" s="51" t="str">
        <f>'GENERALES NOTA 322'!B2:C2</f>
        <v xml:space="preserve">50001333300620220000700 </v>
      </c>
      <c r="C3" s="51"/>
    </row>
    <row r="4" spans="1:3" x14ac:dyDescent="0.25">
      <c r="A4" s="5" t="s">
        <v>29</v>
      </c>
      <c r="B4" s="51" t="str">
        <f>'GENERALES NOTA 322'!B3:C3</f>
        <v xml:space="preserve">JUZGADO SEXTO ADMINISTRATIVO ORAL DEL CIRCUITO DE VILLAVICENCIO </v>
      </c>
      <c r="C4" s="51"/>
    </row>
    <row r="5" spans="1:3" x14ac:dyDescent="0.25">
      <c r="A5" s="5" t="s">
        <v>30</v>
      </c>
      <c r="B5" s="51" t="str">
        <f>'GENERALES NOTA 322'!B4:C4</f>
        <v>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v>
      </c>
      <c r="C5" s="51"/>
    </row>
    <row r="6" spans="1:3" x14ac:dyDescent="0.25">
      <c r="A6" s="5" t="s">
        <v>31</v>
      </c>
      <c r="B6" s="51" t="str">
        <f>'GENERALES NOTA 322'!B5:C5</f>
        <v>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v>
      </c>
      <c r="C6" s="51"/>
    </row>
    <row r="7" spans="1:3" x14ac:dyDescent="0.25">
      <c r="A7" s="5" t="s">
        <v>32</v>
      </c>
      <c r="B7" s="51" t="str">
        <f>'GENERALES NOTA 322'!B6:C6</f>
        <v>LLAMADA EN GARANTIA</v>
      </c>
      <c r="C7" s="51"/>
    </row>
    <row r="8" spans="1:3" x14ac:dyDescent="0.25">
      <c r="A8" s="5" t="s">
        <v>131</v>
      </c>
      <c r="B8" s="51" t="str">
        <f>'GENERALES NOTA 325'!B8:C8</f>
        <v>REMOTO</v>
      </c>
      <c r="C8" s="51"/>
    </row>
    <row r="9" spans="1:3" ht="24" customHeight="1" x14ac:dyDescent="0.25">
      <c r="A9" s="5" t="s">
        <v>132</v>
      </c>
      <c r="B9" s="51"/>
      <c r="C9" s="51"/>
    </row>
    <row r="10" spans="1:3" ht="88.5" customHeight="1" x14ac:dyDescent="0.25">
      <c r="A10" s="5" t="s">
        <v>133</v>
      </c>
      <c r="B10" s="51"/>
      <c r="C10" s="51"/>
    </row>
    <row r="11" spans="1:3" ht="43.5" customHeight="1" x14ac:dyDescent="0.25">
      <c r="A11" s="105"/>
      <c r="B11" s="105"/>
      <c r="C11" s="105"/>
    </row>
    <row r="12" spans="1:3" hidden="1" x14ac:dyDescent="0.25">
      <c r="A12" s="106"/>
      <c r="B12" s="106"/>
      <c r="C12" s="106"/>
    </row>
    <row r="13" spans="1:3" ht="18.75" x14ac:dyDescent="0.25">
      <c r="A13" s="102" t="s">
        <v>134</v>
      </c>
      <c r="B13" s="102"/>
      <c r="C13" s="102"/>
    </row>
    <row r="14" spans="1:3" x14ac:dyDescent="0.25">
      <c r="A14" s="23" t="s">
        <v>80</v>
      </c>
      <c r="B14" s="85" t="s">
        <v>81</v>
      </c>
      <c r="C14" s="86"/>
    </row>
    <row r="15" spans="1:3" ht="30" x14ac:dyDescent="0.25">
      <c r="A15" s="21" t="s">
        <v>82</v>
      </c>
      <c r="B15" s="83"/>
      <c r="C15" s="84"/>
    </row>
    <row r="16" spans="1:3" ht="45" x14ac:dyDescent="0.25">
      <c r="A16" s="14" t="s">
        <v>83</v>
      </c>
      <c r="B16" s="91">
        <f>((C18+C19+C21+C22)-C25)*C24*C26</f>
        <v>100000000</v>
      </c>
      <c r="C16" s="91"/>
    </row>
    <row r="17" spans="1:3" x14ac:dyDescent="0.25">
      <c r="A17" s="23" t="s">
        <v>84</v>
      </c>
      <c r="B17" s="95" t="s">
        <v>15</v>
      </c>
      <c r="C17" s="96"/>
    </row>
    <row r="18" spans="1:3" x14ac:dyDescent="0.25">
      <c r="A18" s="93"/>
      <c r="B18" s="22" t="s">
        <v>16</v>
      </c>
      <c r="C18" s="19">
        <v>100000000</v>
      </c>
    </row>
    <row r="19" spans="1:3" x14ac:dyDescent="0.25">
      <c r="A19" s="94"/>
      <c r="B19" s="22" t="s">
        <v>17</v>
      </c>
      <c r="C19" s="19">
        <v>0</v>
      </c>
    </row>
    <row r="20" spans="1:3" x14ac:dyDescent="0.25">
      <c r="A20" s="94"/>
      <c r="B20" s="89" t="s">
        <v>18</v>
      </c>
      <c r="C20" s="90"/>
    </row>
    <row r="21" spans="1:3" x14ac:dyDescent="0.25">
      <c r="A21" s="94"/>
      <c r="B21" s="22" t="s">
        <v>77</v>
      </c>
      <c r="C21" s="19">
        <v>0</v>
      </c>
    </row>
    <row r="22" spans="1:3" ht="30" x14ac:dyDescent="0.25">
      <c r="A22" s="94"/>
      <c r="B22" s="22" t="s">
        <v>85</v>
      </c>
      <c r="C22" s="19">
        <v>0</v>
      </c>
    </row>
    <row r="23" spans="1:3" x14ac:dyDescent="0.25">
      <c r="A23" s="94"/>
      <c r="B23" s="89" t="s">
        <v>86</v>
      </c>
      <c r="C23" s="90"/>
    </row>
    <row r="24" spans="1:3" x14ac:dyDescent="0.25">
      <c r="A24" s="25"/>
      <c r="B24" s="22" t="s">
        <v>87</v>
      </c>
      <c r="C24" s="26">
        <v>1</v>
      </c>
    </row>
    <row r="25" spans="1:3" x14ac:dyDescent="0.25">
      <c r="A25" s="27"/>
      <c r="B25" s="22" t="s">
        <v>35</v>
      </c>
      <c r="C25" s="28">
        <v>0</v>
      </c>
    </row>
    <row r="26" spans="1:3" x14ac:dyDescent="0.25">
      <c r="A26" s="27"/>
      <c r="B26" s="39" t="s">
        <v>88</v>
      </c>
      <c r="C26" s="40">
        <v>1</v>
      </c>
    </row>
    <row r="27" spans="1:3" x14ac:dyDescent="0.25">
      <c r="A27" s="41" t="s">
        <v>89</v>
      </c>
      <c r="B27" s="103">
        <f>IFERROR(B16*(VLOOKUP(B14,Hoja2!$G$1:$H$6,2,0)),16666)</f>
        <v>16666</v>
      </c>
      <c r="C27" s="103"/>
    </row>
    <row r="28" spans="1:3" ht="95.25" customHeight="1" x14ac:dyDescent="0.25">
      <c r="A28" s="42" t="s">
        <v>135</v>
      </c>
      <c r="B28" s="104"/>
      <c r="C28" s="104"/>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136</v>
      </c>
    </row>
    <row r="2" spans="1:1" x14ac:dyDescent="0.25">
      <c r="A2" t="s">
        <v>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703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8" t="s">
        <v>36</v>
      </c>
      <c r="B1" t="s">
        <v>137</v>
      </c>
      <c r="C1" s="8" t="s">
        <v>40</v>
      </c>
      <c r="D1" s="8" t="s">
        <v>44</v>
      </c>
      <c r="E1" s="3" t="s">
        <v>45</v>
      </c>
      <c r="F1" s="2" t="s">
        <v>79</v>
      </c>
      <c r="G1" s="2" t="s">
        <v>138</v>
      </c>
      <c r="H1" s="4">
        <v>0.7</v>
      </c>
      <c r="I1" t="s">
        <v>139</v>
      </c>
      <c r="J1" t="s">
        <v>140</v>
      </c>
      <c r="L1" t="s">
        <v>6</v>
      </c>
      <c r="N1" s="2" t="s">
        <v>141</v>
      </c>
    </row>
    <row r="2" spans="1:14" x14ac:dyDescent="0.25">
      <c r="A2" t="s">
        <v>142</v>
      </c>
      <c r="B2" t="s">
        <v>98</v>
      </c>
      <c r="C2" t="s">
        <v>143</v>
      </c>
      <c r="D2" s="2" t="s">
        <v>144</v>
      </c>
      <c r="E2" s="1" t="s">
        <v>145</v>
      </c>
      <c r="F2" s="2" t="s">
        <v>81</v>
      </c>
      <c r="G2" s="2" t="s">
        <v>146</v>
      </c>
      <c r="H2" s="4">
        <v>0.25</v>
      </c>
      <c r="I2" t="s">
        <v>147</v>
      </c>
      <c r="J2" t="s">
        <v>148</v>
      </c>
      <c r="L2" t="s">
        <v>149</v>
      </c>
      <c r="N2" s="2" t="s">
        <v>150</v>
      </c>
    </row>
    <row r="3" spans="1:14" x14ac:dyDescent="0.25">
      <c r="A3" t="s">
        <v>151</v>
      </c>
      <c r="C3" t="s">
        <v>152</v>
      </c>
      <c r="D3" s="2" t="s">
        <v>153</v>
      </c>
      <c r="E3" s="1" t="s">
        <v>154</v>
      </c>
      <c r="F3" s="2" t="s">
        <v>155</v>
      </c>
      <c r="G3" s="2" t="s">
        <v>156</v>
      </c>
      <c r="H3" s="4">
        <v>0.55000000000000004</v>
      </c>
      <c r="I3" t="s">
        <v>157</v>
      </c>
      <c r="J3" t="s">
        <v>158</v>
      </c>
      <c r="N3" s="2" t="s">
        <v>81</v>
      </c>
    </row>
    <row r="4" spans="1:14" x14ac:dyDescent="0.25">
      <c r="A4" t="s">
        <v>159</v>
      </c>
      <c r="C4" t="s">
        <v>160</v>
      </c>
      <c r="E4" s="1" t="s">
        <v>161</v>
      </c>
      <c r="G4" s="2" t="s">
        <v>162</v>
      </c>
      <c r="H4" s="4">
        <v>0.15</v>
      </c>
      <c r="I4" t="s">
        <v>163</v>
      </c>
      <c r="J4" t="s">
        <v>164</v>
      </c>
      <c r="N4" s="2"/>
    </row>
    <row r="5" spans="1:14" x14ac:dyDescent="0.25">
      <c r="A5" t="s">
        <v>165</v>
      </c>
      <c r="E5" s="1" t="s">
        <v>166</v>
      </c>
      <c r="G5" s="2" t="s">
        <v>167</v>
      </c>
      <c r="H5" s="4">
        <v>0.7</v>
      </c>
      <c r="I5" t="s">
        <v>168</v>
      </c>
      <c r="J5" t="s">
        <v>169</v>
      </c>
      <c r="N5" s="2"/>
    </row>
    <row r="6" spans="1:14" x14ac:dyDescent="0.25">
      <c r="E6" s="1" t="s">
        <v>170</v>
      </c>
      <c r="G6" s="2" t="s">
        <v>171</v>
      </c>
      <c r="H6" s="4">
        <v>0.3</v>
      </c>
      <c r="J6" t="s">
        <v>172</v>
      </c>
      <c r="N6" s="2"/>
    </row>
    <row r="7" spans="1:14" x14ac:dyDescent="0.25">
      <c r="E7" s="1" t="s">
        <v>173</v>
      </c>
      <c r="G7" s="2" t="s">
        <v>81</v>
      </c>
      <c r="N7" s="2" t="s">
        <v>81</v>
      </c>
    </row>
    <row r="8" spans="1:14" x14ac:dyDescent="0.25">
      <c r="E8" s="1" t="s">
        <v>174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2.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Informes GHA</cp:lastModifiedBy>
  <cp:revision/>
  <dcterms:created xsi:type="dcterms:W3CDTF">2020-12-07T14:41:17Z</dcterms:created>
  <dcterms:modified xsi:type="dcterms:W3CDTF">2025-07-29T05:07:37Z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