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A5D3B8BD-F1C3-4DBF-AABF-D81773670654}"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B2" i="18" l="1"/>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B2" i="11"/>
  <c r="D34" i="5"/>
  <c r="D35" i="5"/>
  <c r="B8" i="17"/>
  <c r="B7" i="18"/>
  <c r="B6" i="18"/>
  <c r="B5" i="18"/>
  <c r="B4" i="18"/>
  <c r="B3" i="18"/>
  <c r="B7" i="17"/>
  <c r="B6" i="17"/>
  <c r="B5" i="17"/>
  <c r="B4" i="17"/>
  <c r="B3" i="17"/>
  <c r="B17" i="11"/>
  <c r="C11" i="11"/>
  <c r="C10" i="11"/>
  <c r="B7" i="10"/>
  <c r="B7" i="11" s="1"/>
  <c r="B7" i="14"/>
  <c r="B6" i="14"/>
  <c r="B5" i="14"/>
  <c r="B4" i="14"/>
  <c r="B3" i="14"/>
  <c r="B8" i="11"/>
  <c r="B4" i="10"/>
  <c r="B4" i="11" s="1"/>
  <c r="B5" i="10"/>
  <c r="B5" i="11" s="1"/>
  <c r="B6" i="10"/>
  <c r="B6" i="11" s="1"/>
  <c r="B3" i="10"/>
  <c r="B3" i="11" s="1"/>
  <c r="B28" i="11" l="1"/>
  <c r="B9" i="17"/>
</calcChain>
</file>

<file path=xl/sharedStrings.xml><?xml version="1.0" encoding="utf-8"?>
<sst xmlns="http://schemas.openxmlformats.org/spreadsheetml/2006/main" count="315" uniqueCount="209">
  <si>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</si>
  <si>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</si>
  <si>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</si>
  <si>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</si>
  <si>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</si>
  <si>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</si>
  <si>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</si>
  <si>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</si>
  <si>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</si>
  <si>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</si>
  <si>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</si>
  <si>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</si>
  <si>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</si>
  <si>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</si>
  <si>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</si>
  <si>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</si>
  <si>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</si>
  <si>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</si>
  <si>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</si>
  <si>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</si>
  <si>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</si>
  <si>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</si>
  <si>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</si>
  <si>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</si>
  <si>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</si>
  <si>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</si>
  <si>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</si>
  <si>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</si>
  <si>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Radicado(23 digitos)</t>
  </si>
  <si>
    <t>Juzgado</t>
  </si>
  <si>
    <t>Demandado</t>
  </si>
  <si>
    <t xml:space="preserve">Demandante </t>
  </si>
  <si>
    <t>Tipo de vinculacion compañía</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</si>
  <si>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</si>
  <si>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</si>
  <si>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</si>
  <si>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</si>
  <si>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</si>
  <si>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</si>
  <si>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</si>
  <si>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</si>
  <si>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</si>
  <si>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</si>
  <si>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</si>
  <si>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</si>
  <si>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</si>
  <si>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</si>
  <si>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</si>
  <si>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</si>
  <si>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</si>
  <si>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</si>
  <si>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</si>
  <si>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COMENTARIOS CLASIFICACIÓN Y VALOR CONTINGENCIA</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</si>
  <si>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</si>
  <si>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</si>
  <si>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</si>
  <si>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</si>
  <si>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</si>
  <si>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</si>
  <si>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</si>
  <si>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</si>
  <si>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</si>
  <si>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</si>
  <si>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</si>
  <si>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</si>
  <si>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</si>
  <si>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</si>
  <si>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</si>
  <si>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</si>
  <si>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</si>
  <si>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</si>
  <si>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</si>
  <si>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</si>
  <si>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</si>
  <si>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</si>
  <si>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</si>
  <si>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</si>
  <si>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</si>
  <si>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</si>
  <si>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</si>
  <si>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</si>
  <si>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</si>
  <si>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</si>
  <si>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</si>
  <si>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</si>
  <si>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</si>
  <si>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</si>
  <si>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</si>
  <si>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</si>
  <si>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</si>
  <si>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</si>
  <si>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</si>
  <si>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</si>
  <si>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</si>
  <si>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</si>
  <si>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</si>
  <si>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</si>
  <si>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</si>
  <si>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</si>
  <si>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</si>
  <si>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</si>
  <si>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</si>
  <si>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</si>
  <si>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</si>
  <si>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</si>
  <si>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</si>
  <si>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</si>
  <si>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</si>
  <si>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</si>
  <si>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</si>
  <si>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</si>
  <si>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</si>
  <si>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</si>
  <si>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</si>
  <si>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</si>
  <si>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</si>
  <si>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</si>
  <si>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</si>
  <si>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</si>
  <si>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</si>
  <si>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</si>
  <si>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</si>
  <si>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</si>
  <si>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</si>
  <si>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</si>
  <si>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</si>
  <si>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</si>
  <si>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</si>
  <si>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</si>
  <si>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</si>
  <si>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</si>
  <si>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</si>
  <si>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</si>
  <si>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</si>
  <si>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</si>
  <si>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SI</t>
  </si>
  <si>
    <t>PROBABLE GENERALES</t>
  </si>
  <si>
    <t xml:space="preserve">Situcion Laboral </t>
  </si>
  <si>
    <t>Acompañante motorista</t>
  </si>
  <si>
    <t xml:space="preserve">PROBABLE </t>
  </si>
  <si>
    <t>OCURRENCIA</t>
  </si>
  <si>
    <t>CEDIDO</t>
  </si>
  <si>
    <t>FACULTATIVO</t>
  </si>
  <si>
    <t xml:space="preserve">Objetado por la Compañía </t>
  </si>
  <si>
    <t>EVENTUAL GENERALES</t>
  </si>
  <si>
    <t xml:space="preserve">Ocupado-trabajador cuenta ajena </t>
  </si>
  <si>
    <t xml:space="preserve">Ciclista </t>
  </si>
  <si>
    <t>DEMANDA DIRECTA</t>
  </si>
  <si>
    <t xml:space="preserve">EVENTUAL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</si>
  <si>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</si>
  <si>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</si>
  <si>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</si>
  <si>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</si>
  <si>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</si>
  <si>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</si>
  <si>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</si>
  <si>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</si>
  <si>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</si>
  <si>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</si>
  <si>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</si>
  <si>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</si>
  <si>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</si>
  <si>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</si>
  <si>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</si>
  <si>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</si>
  <si>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</si>
  <si>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</si>
  <si>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</si>
  <si>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</si>
  <si>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</si>
  <si>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</si>
  <si>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</si>
  <si>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</si>
  <si>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11001310302620250024300</t>
  </si>
  <si>
    <t>JUZGADO VEINTISEIS CIVIL DEL CIRCUITO DE BOGOTÁ</t>
  </si>
  <si>
    <t>ALLIANZ SEGUROS SA</t>
  </si>
  <si>
    <t>TRANSPORTE Y SERVICIOS COPA S.A.S</t>
  </si>
  <si>
    <t>N/A</t>
  </si>
  <si>
    <t>19 DE ABRIL DE 2023</t>
  </si>
  <si>
    <t>13 DE SEPTIEMBRE DE 2024</t>
  </si>
  <si>
    <t>9 DE OCTUBRE DE 2024</t>
  </si>
  <si>
    <t>COSTOS DE LIMPIEZA Y BIORREMEDIACION</t>
  </si>
  <si>
    <t>TRANSPORTES Y SERVICIOS COPA S.A.S. presentó demanda contra ALLIANZ SEGUROS S.A. con el fin de obtener el reconocimiento de la cobertura prevista en la póliza de responsabilidad civil extracontractual hidrocarburos N.º 023227772 / 0, suscrita para amparar los riesgos derivados del transporte de combustible.
El 19 de abril de 2023, el vehículo asegurado sufrió un volcamiento en Necoclí (Antioquia), que ocasionó el derrame de aproximadamente 4.000 galones de gasolina. Como consecuencia, la empresa contrató a AMBIPAR RESPONSE COLOMBIA S.A.S. para ejecutar labores de limpieza y biorremediación, incurriendo en gastos por $221.752.871 debidamente soportados.
La reclamación fue presentada ante Allianz con fundamento en (i) el amparo básico de responsabilidad civil extracontractual por acción directa del hidrocarburo, y en subsidio, (ii) la cobertura adicional por gastos de limpieza y/o biorremediación hasta por $928.000.000, con un deducible de $3.000.000. Sin embargo, la aseguradora objetó el siniestro alegando una causal de exclusión relacionada con la supuesta falta de documentación legal para el transporte.
Frente a ello, la empresa sostuvo que sí contaba con la guía de transporte exigida por el Decreto 1073 de 2015 (Guía N.º 00374091-7) y solicitó reconsideración, que fue negada. Ante la negativa persistente, y luego de agotar el requisito de conciliación, interpuso demanda para que se declare la obligación de Allianz de cubrir los gastos de remediación conforme a los amparos contratados en la póliza.</t>
  </si>
  <si>
    <t>TRANSPORTES Y SERVICIOS COPA SAS</t>
  </si>
  <si>
    <t xml:space="preserve">Póliza RC Hidrocarburos 23227772 </t>
  </si>
  <si>
    <t>28 de julio de 2025</t>
  </si>
  <si>
    <t>29 de agosto de 2025</t>
  </si>
  <si>
    <t>30 de julio de 2025</t>
  </si>
  <si>
    <t>RADICADO (23 DÍGITOS)</t>
  </si>
  <si>
    <t>DEMANDANTE</t>
  </si>
  <si>
    <t>TIPO DE VINCULACIÓN COMPAÑÍA</t>
  </si>
  <si>
    <r>
      <t xml:space="preserve">SINIESTRO </t>
    </r>
    <r>
      <rPr>
        <sz val="11"/>
        <color theme="1"/>
        <rFont val="Calibri"/>
        <family val="2"/>
        <scheme val="minor"/>
      </rPr>
      <t>125906871 -</t>
    </r>
    <r>
      <rPr>
        <b/>
        <sz val="11"/>
        <color theme="1"/>
        <rFont val="Calibri"/>
        <family val="2"/>
        <scheme val="minor"/>
      </rPr>
      <t xml:space="preserve">  APLICATIVO</t>
    </r>
    <r>
      <rPr>
        <sz val="11"/>
        <color theme="1"/>
        <rFont val="Calibri"/>
        <family val="2"/>
        <scheme val="minor"/>
      </rPr>
      <t xml:space="preserve"> 215033</t>
    </r>
  </si>
  <si>
    <t xml:space="preserve">23227772 / 0 </t>
  </si>
  <si>
    <t>Costos de Limpieza y remediación</t>
  </si>
  <si>
    <t>El valor asegurado se encuentra disponible, ya que no se han efectuado pagos con cargo a la póliza afectada.</t>
  </si>
  <si>
    <t>10%  del valor de la pérdida - Mínimo 3.000.000.</t>
  </si>
  <si>
    <t>Desde el 17/03/2023 hasta el 16/03/2024.</t>
  </si>
  <si>
    <t>X - Este seguro impone a cargo de ALLIANZ la obligación de indemnizar los perjuicios descritos a continuación, que cause el asegurado y que ocurran durante la vigencia de la póliza, con motivo de determinada responsabilidad civil extracontractual en que incurra con relación a terceros, de acuerdo con la ley que sean consecuencia de un siniestro, imputable al asegurado causado por acción directa del hidrocarburo en desarrollo de sus actividades asociadas al transporte, manejo y distribución siempre y cuando tales actividades estén siendo realizadas por el asegurado.</t>
  </si>
  <si>
    <t>X - $928.000.000.</t>
  </si>
  <si>
    <t xml:space="preserve">• Disminución de la suma asegurada por pago de indemnizaciones con cargo a la PÓLIZA DE RC HIDROCARBUROS No. 023227772.
</t>
  </si>
  <si>
    <t>X- El valor asegurado se encuentra disponible, ya que no se han efectuado pagos con cargo a la póliza afectada.</t>
  </si>
  <si>
    <t>• Prescripción de las acciones derivadas del contrato de seguros.</t>
  </si>
  <si>
    <t>• Existencia de coaseguro.</t>
  </si>
  <si>
    <t>• Aplicación de la limitación de responsabilidad por razón del deducible a cargo del asegurado.</t>
  </si>
  <si>
    <t>X - 10%  del valor de la pérdida - Mínimo 3.000.000.</t>
  </si>
  <si>
    <r>
      <t>X - "</t>
    </r>
    <r>
      <rPr>
        <i/>
        <sz val="11"/>
        <color theme="1"/>
        <rFont val="Calibri"/>
        <family val="2"/>
        <scheme val="minor"/>
      </rPr>
      <t>SE EXCLUYE TODA RECLAMACIÓN EN LA CUAL EL ASEGURADO NO DE CUMPLIMIENTO A LA DOCUMENTACIÓN LEGAL REQUERIDA PARA LA OPERACIÓN DEL TRANSPORTE</t>
    </r>
    <r>
      <rPr>
        <sz val="11"/>
        <color theme="1"/>
        <rFont val="Calibri"/>
        <family val="2"/>
        <scheme val="minor"/>
      </rPr>
      <t>": Ya que el asegurado no contaba con el manifiesto de carga del trayecto en curso al momento del accidente.</t>
    </r>
  </si>
  <si>
    <t>Como liquidación objetiva de perjuicios se estima la suma de $103.832.867. A este valor se llegó de la siguiente manera:
En el material probatorio allegado al proceso se evidencian las siguientes facturas que dan cuenta de los gastos de limpieza y biorremediación del lugar con ocasión del volcamiento del tráiler y posterior derramamiento de hidrocarburos, las cuales se presentan como conexas con la contingencia y que suman el valor de $115.369.853
(i)	la factura FE 70420, expedida por Ambipar Response Colombia S.A.S., por concepto de emergencia spot – limpieza técnica vehículo placa VZD-354 del 19/04/2023. SAP-9756, por valor de $104.211.853
(ii)	la factura FE-57, expedida por Morales Martínez Yadir de Jesús, por concepto de domicilio para soltar tornamesa de tráiler cardán, por valor de $600.000
(iii)	 la factura FE 970, expedida por Servicio y Mantenimiento Gibraltar Pierre S.A.S., por concepto de servicio de trasciego de combustibles (diésel y gasolina) en mula, vereda C, por valor de $4.998.000
(iv)	la factura SERV-8, expedida por Serviconstrucciones Sin Límite S.A.S. Zomac, por concepto de servicio de transporte de material de lleno y servicio de maquinaria pesada por hora, por valor de $5.560.000.
Deducible: Al valor total de liquidación, es decir, $115.369.853 se le descuenta la suma de $10% mínimo 3.000.0000 por concepto de deducible pactado en la póliza, arrojando una suma total de $103.832.867</t>
  </si>
  <si>
    <t xml:space="preserve">EXCEPCIONES DE FONDO FRENTE A LA DEMANDA
1.	PRESCRIPCIÓN DE LA ACCIÓN DERIVADA DEL CONTRATO DE SEGURO. 
2.	AUSENCIA DE COBERTURA MATERIAL EN LOS TÉRMINOS DE LA DEMANDA: LOS GASTOS DE LIMPIEZA Y BIORREMEDIACIÓN NO DERIVAN DEL AMPARO DE RESPONSABILIDAD CIVIL EXTRACONTRACTUAL.
3.	INEXISTENCIA DE OBLIGACIÓN DE INDEMNIZAR A CARGO DE ALLIANZ SEGUROS S.A. POR INCUMPLIMIENTO DE LAS CARGAS DEL ARTÍCULO 1077 DEL CÓDIGO DE COMERCIO
4.	FALTA DE COBERTURA MATERIAL DE LA PÓLIZA POR INCUMPLIMIENTO DE LA DOCUMENTACIÓN LEGAL EXIGIDA PARA LA OPERACIÓN DE TRANSPORTE DE COMBUSTIBLES.
5.	RIESGOS EXPRESAMENTE EXCLUIDOS EN LA PÓLIZA DE RESPONSABILIDAD CIVIL HIDROCARBUROS NO. 0232277727/0
6.	CARÁCTER MERAMENTE INDEMNIZATORIO DE LOS CONTRATOS DE SEGURO. 
7.	IMPROCEDENCIA DEL COBRO DE INTERESES MORATORIOS
8.	PÉRDIDA DE TODO DERECHO BAJO LA PÓLIZA DE RESPONSABILIDAD CIVIL HIDROCARBUROS NO. 0232277727/0 SI LO QUE PRENTEDE ES LA DECLARATORÍA DE SU PROPIA RESPONSABILIDAD CIVIL.
9.	SUJECIÓN A LAS CONDICIONES PARTICULARES Y GENERALES DEL CONTRATO DE SEGURO EN LA QUE SE IDENTIFICA LA PÓLIZA, EL CLAUSULADO Y LOS AMPAROS
10.	EN CUALQUIER CASO, DE NINGUNA FORMA SE PODRÁ EXCEDER EL LÍMITE DEL VALOR ASEGURADO.
11.	EN TODO CASO, DEBERÁ TENERSE EN CUENTA LA APLICACIÓN DEL DEDUCIBLE PACTADO EN LA PÓLIZA.
12.	DISPONIBILIDAD DEL VALOR ASEGURADO 
13.	GENÉRICA O INNOMINADA </t>
  </si>
  <si>
    <t>La contingencia se califica como EVENTUAL, teniendo en cuenta que, si bien se configuró un evento expresamente excluido de cobertura, lo cierto es que la misma no se encuentra a partir de la primera página de la póliza y, además, dependerá del debate probatorio si se configuró o no la prescripción ordinaria derivada del contrato de seguro. 
Lo primero que debe considerarse es que la Póliza de Responsabilidad Civil Hidrocarburos No. 0232277727/0, expedida por Allianz Seguros S.A., cuyo tomador y asegurado es Transportes y Servicios Copa S.A.S., sí presta cobertura temporal respecto de los hechos y pretensiones contenidos en la demanda. En efecto, el accidente ocurrió el 19 de abril de 2023, esto es, dentro del período de vigencia de la póliza comprendido entre el 17 de marzo de 2023 y el 16 de marzo de 2024. Por otra parte, frente a la cobertura material, si bien la póliza contempla el amparo adicional de gastos de limpieza y biorremediación, pretensión que se endilga a la aseguradora demandada, en el caso concreto se presentan exclusiones a su procedencia.  lo cierto es que lo hechos de este proceso dan lugar a la configuración de la exclusión contenida en el numeral 6 y 51 del acápite de exclusiones aplicables al amparo, en tanto los daños alegados por el extremo actor fueron generados por el derrame de crudo que se transportaba en el vehículo asegurado sin contar con el manifiesto de carga. Sin embargo, la exclusión que se configura en el presente asunto no se encuentra a partir de la primera página de la póliza y como consecuencia, podría ser declarada ineficaz, como se exige en el artículo 184 del Estatuto Orgánico del Sistema Financiero y el artículo 44 de la Ley 45 de 1990. Adicionalmente a lo anterior, debe advertirse que en correo electrónico allegado el 29 de junio de 2023, quien representa el asegurado advirtió que para el 25 de abril de 2023 se había formalizado el reclamo por parte de estos. Luego, dependerá del debate probatorio acreditar si el correo electrónico presentado dicho día, cumple la función de requerimiento que en virtud del artículo 94 del C.G.P que hubiese podido interrumpir por única vez la prescripción ordinaria derivada del contrato de seguro (Art. 1081 cco). De ser así, a partir de dicha calenda comenzó a contabilizarse el término bienal hasta el 25 de abril de 2023, lo que haría que la demanda presentada el 11 de junio de 2025 resultare extemporánea, aun con suspensión de 26 días de la solicitud de conciliación. 
Ahora bien, en cuanto a la responsabilidad de la compañía, debe advertirse que, según el informe final del ajustador Abaco y el reporte de la empresa Ambipar, el tractocamión de placas VZD-354, de propiedad del asegurado, sufrió una caída aproximada de cinco metros desde un puente hacia la ribera del río mientras transportaba combustible. El derramamiento de hidrocarburos se produjo durante las labores de extracción del vehículo, momento en el cual la empresa Ambipar inició las tareas de limpieza. Si bien no se evidenció afectación directa a la fuente hídrica, sí se constató impacto sobre los suelos, circunstancia que permite tener por acreditado el accidente como presupuesto del amparo de gastos de limpieza y biorremediación. Adicionalmente, aunque el actor relacionó diversas facturas y conceptos de gasto sin adjuntar soportes completos ni demostrar su relación causal con la contingencia, sí allegó la factura emitida por Ambipar por la labor de atención efectivamente prestada y facturas relacionadas con las actividades previas de levantamiento del tráiler y transporte del material, los cuales constituyen los principales soportes para estimar el costo de las actividades de limpieza y biorremediación.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</si>
</sst>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quot;$&quot;\ * #,##0_-;_-&quot;$&quot;\ * &quot;-&quot;??_-;_-@_-"/>
    <numFmt numFmtId="165" formatCode="&quot;$&quot;\ #,##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
      <i/>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0" fontId="2" fillId="0" borderId="4" xfId="0" applyFont="1" applyBorder="1" applyAlignment="1">
      <alignment horizontal="justify" vertical="top"/>
    </xf>
    <xf numFmtId="0" fontId="2" fillId="0" borderId="0" xfId="0" applyFont="1"/>
    <xf numFmtId="165" fontId="0" fillId="0" borderId="1" xfId="0" applyNumberFormat="1" applyBorder="1" applyAlignment="1">
      <alignment vertical="top" wrapText="1"/>
    </xf>
    <xf numFmtId="0" fontId="2" fillId="0" borderId="2" xfId="0" applyFont="1" applyBorder="1" applyAlignment="1">
      <alignment horizontal="justify" vertical="center"/>
    </xf>
    <xf numFmtId="165" fontId="0" fillId="0" borderId="1" xfId="0" applyNumberFormat="1" applyBorder="1" applyAlignment="1">
      <alignment horizontal="left" vertical="center"/>
    </xf>
    <xf numFmtId="0" fontId="4" fillId="6" borderId="1" xfId="0" applyFont="1" applyFill="1" applyBorder="1" applyAlignment="1">
      <alignment horizontal="center" vertical="center"/>
    </xf>
    <xf numFmtId="0" fontId="0" fillId="0" borderId="1" xfId="0" applyBorder="1" applyAlignment="1">
      <alignment vertical="center"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center" vertical="top" wrapText="1"/>
    </xf>
    <xf numFmtId="0" fontId="0" fillId="0" borderId="3" xfId="0" applyBorder="1" applyAlignment="1">
      <alignment horizontal="center" vertical="top" wrapText="1"/>
    </xf>
    <xf numFmtId="0" fontId="4" fillId="6" borderId="4"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left"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wrapText="1"/>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0" fontId="0" fillId="0" borderId="2" xfId="0" applyBorder="1" applyAlignment="1">
      <alignment horizontal="center" vertical="top"/>
    </xf>
    <xf numFmtId="0" fontId="0" fillId="0" borderId="3" xfId="0" applyBorder="1" applyAlignment="1">
      <alignment horizontal="center" vertical="top"/>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0" fillId="0" borderId="1" xfId="0" applyBorder="1" applyAlignment="1">
      <alignment horizontal="center" vertical="top"/>
    </xf>
    <xf numFmtId="0" fontId="3" fillId="2" borderId="4" xfId="0" applyFont="1" applyFill="1" applyBorder="1" applyAlignment="1">
      <alignment horizontal="center" vertical="top"/>
    </xf>
    <xf numFmtId="165" fontId="0" fillId="5" borderId="1" xfId="1" applyNumberFormat="1" applyFont="1" applyFill="1" applyBorder="1" applyAlignment="1">
      <alignment horizontal="justify" vertical="top"/>
    </xf>
    <xf numFmtId="165" fontId="0" fillId="5" borderId="1" xfId="3" applyNumberFormat="1" applyFont="1" applyFill="1" applyBorder="1" applyAlignment="1">
      <alignment horizontal="center"/>
    </xf>
    <xf numFmtId="0" fontId="0" fillId="5" borderId="1" xfId="0" applyFill="1" applyBorder="1" applyAlignment="1">
      <alignment horizontal="justify" vertical="top"/>
    </xf>
    <xf numFmtId="42" fontId="0" fillId="5" borderId="1" xfId="1" applyFont="1" applyFill="1" applyBorder="1" applyAlignment="1">
      <alignment horizontal="center" vertical="top"/>
    </xf>
    <xf numFmtId="0" fontId="0" fillId="7" borderId="1" xfId="0" applyFill="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opLeftCell="A9" zoomScaleNormal="100" workbookViewId="0">
      <selection activeCell="A12" sqref="A12:A14"/>
    </sheetView>
  </sheetViews>
  <sheetFormatPr baseColWidth="10" defaultColWidth="0" defaultRowHeight="15" x14ac:dyDescent="0.25"/>
  <cols>
    <col min="1" max="2" width="52.140625" style="7" customWidth="1"/>
    <col min="3" max="3" width="48.140625" style="7" customWidth="1"/>
    <col min="4" max="16384" width="11.42578125" style="2" hidden="1"/>
  </cols>
  <sheetData>
    <row r="1" spans="1:3" ht="28.5" customHeight="1" x14ac:dyDescent="0.25">
      <c r="A1" s="60" t="s">
        <v>0</v>
      </c>
      <c r="B1" s="60"/>
      <c r="C1" s="60"/>
    </row>
    <row r="2" spans="1:3" x14ac:dyDescent="0.25">
      <c r="A2" s="5" t="s">
        <v>1</v>
      </c>
      <c r="B2" s="63" t="s">
        <v>173</v>
      </c>
      <c r="C2" s="64"/>
    </row>
    <row r="3" spans="1:3" x14ac:dyDescent="0.25">
      <c r="A3" s="5" t="s">
        <v>2</v>
      </c>
      <c r="B3" s="61" t="s">
        <v>174</v>
      </c>
      <c r="C3" s="62"/>
    </row>
    <row r="4" spans="1:3" x14ac:dyDescent="0.25">
      <c r="A4" s="5" t="s">
        <v>3</v>
      </c>
      <c r="B4" s="61" t="s">
        <v>175</v>
      </c>
      <c r="C4" s="62"/>
    </row>
    <row r="5" spans="1:3" ht="14.45" customHeight="1" x14ac:dyDescent="0.25">
      <c r="A5" s="5" t="s">
        <v>4</v>
      </c>
      <c r="B5" s="61" t="s">
        <v>176</v>
      </c>
      <c r="C5" s="62"/>
    </row>
    <row r="6" spans="1:3" x14ac:dyDescent="0.25">
      <c r="A6" s="5" t="s">
        <v>5</v>
      </c>
      <c r="B6" s="47" t="s">
        <v>147</v>
      </c>
      <c r="C6" s="47"/>
    </row>
    <row r="7" spans="1:3" x14ac:dyDescent="0.25">
      <c r="A7" s="5" t="s">
        <v>7</v>
      </c>
      <c r="B7" s="61" t="s">
        <v>177</v>
      </c>
      <c r="C7" s="62"/>
    </row>
    <row r="8" spans="1:3" x14ac:dyDescent="0.25">
      <c r="A8" s="5" t="s">
        <v>8</v>
      </c>
      <c r="B8" s="58" t="s">
        <v>178</v>
      </c>
      <c r="C8" s="59"/>
    </row>
    <row r="9" spans="1:3" x14ac:dyDescent="0.25">
      <c r="A9" s="5" t="s">
        <v>9</v>
      </c>
      <c r="B9" s="58" t="s">
        <v>179</v>
      </c>
      <c r="C9" s="59"/>
    </row>
    <row r="10" spans="1:3" x14ac:dyDescent="0.25">
      <c r="A10" s="5" t="s">
        <v>10</v>
      </c>
      <c r="B10" s="58" t="s">
        <v>180</v>
      </c>
      <c r="C10" s="59"/>
    </row>
    <row r="11" spans="1:3" ht="23.25" customHeight="1" x14ac:dyDescent="0.25">
      <c r="A11" s="5" t="s">
        <v>11</v>
      </c>
      <c r="B11" s="58" t="s">
        <v>181</v>
      </c>
      <c r="C11" s="59"/>
    </row>
    <row r="12" spans="1:3" x14ac:dyDescent="0.25">
      <c r="A12" s="48" t="s">
        <v>12</v>
      </c>
      <c r="B12" s="49" t="s">
        <v>182</v>
      </c>
      <c r="C12" s="47"/>
    </row>
    <row r="13" spans="1:3" ht="30" customHeight="1" x14ac:dyDescent="0.25">
      <c r="A13" s="48"/>
      <c r="B13" s="47"/>
      <c r="C13" s="47"/>
    </row>
    <row r="14" spans="1:3" ht="73.5" customHeight="1" x14ac:dyDescent="0.25">
      <c r="A14" s="48"/>
      <c r="B14" s="47"/>
      <c r="C14" s="47"/>
    </row>
    <row r="15" spans="1:3" ht="30" x14ac:dyDescent="0.25">
      <c r="A15" s="5" t="s">
        <v>13</v>
      </c>
      <c r="B15" s="52">
        <f>SUM(C17,C18,C20,C21,C23)</f>
        <v>221752871</v>
      </c>
      <c r="C15" s="53"/>
    </row>
    <row r="16" spans="1:3" ht="33.75" customHeight="1" x14ac:dyDescent="0.25">
      <c r="A16" s="54" t="s">
        <v>14</v>
      </c>
      <c r="B16" s="55" t="s">
        <v>15</v>
      </c>
      <c r="C16" s="55"/>
    </row>
    <row r="17" spans="1:3" ht="33.75" customHeight="1" x14ac:dyDescent="0.25">
      <c r="A17" s="54"/>
      <c r="B17" s="9" t="s">
        <v>16</v>
      </c>
      <c r="C17" s="6"/>
    </row>
    <row r="18" spans="1:3" ht="33.75" customHeight="1" x14ac:dyDescent="0.25">
      <c r="A18" s="54"/>
      <c r="B18" s="9" t="s">
        <v>17</v>
      </c>
      <c r="C18" s="6">
        <v>221752871</v>
      </c>
    </row>
    <row r="19" spans="1:3" x14ac:dyDescent="0.25">
      <c r="A19" s="54"/>
      <c r="B19" s="56" t="s">
        <v>18</v>
      </c>
      <c r="C19" s="57"/>
    </row>
    <row r="20" spans="1:3" x14ac:dyDescent="0.25">
      <c r="A20" s="54"/>
      <c r="B20" s="9"/>
      <c r="C20" s="6"/>
    </row>
    <row r="21" spans="1:3" x14ac:dyDescent="0.25">
      <c r="A21" s="54"/>
      <c r="B21" s="9"/>
      <c r="C21" s="6"/>
    </row>
    <row r="22" spans="1:3" x14ac:dyDescent="0.25">
      <c r="A22" s="54"/>
      <c r="B22" s="56" t="s">
        <v>19</v>
      </c>
      <c r="C22" s="57"/>
    </row>
    <row r="23" spans="1:3" x14ac:dyDescent="0.25">
      <c r="A23" s="54"/>
      <c r="B23" s="9"/>
      <c r="C23" s="13"/>
    </row>
    <row r="24" spans="1:3" x14ac:dyDescent="0.25">
      <c r="A24" s="5" t="s">
        <v>20</v>
      </c>
      <c r="B24" s="47" t="s">
        <v>183</v>
      </c>
      <c r="C24" s="47"/>
    </row>
    <row r="25" spans="1:3" x14ac:dyDescent="0.25">
      <c r="A25" s="5" t="s">
        <v>21</v>
      </c>
      <c r="B25" s="47">
        <v>9014712528</v>
      </c>
      <c r="C25" s="47"/>
    </row>
    <row r="26" spans="1:3" ht="30" x14ac:dyDescent="0.25">
      <c r="A26" s="5" t="s">
        <v>22</v>
      </c>
      <c r="B26" s="47" t="s">
        <v>184</v>
      </c>
      <c r="C26" s="47"/>
    </row>
    <row r="27" spans="1:3" x14ac:dyDescent="0.25">
      <c r="A27" s="5" t="s">
        <v>23</v>
      </c>
      <c r="B27" s="50" t="s">
        <v>187</v>
      </c>
      <c r="C27" s="51"/>
    </row>
    <row r="28" spans="1:3" x14ac:dyDescent="0.25">
      <c r="A28" s="5" t="s">
        <v>24</v>
      </c>
      <c r="B28" s="46" t="s">
        <v>185</v>
      </c>
      <c r="C28" s="46"/>
    </row>
    <row r="29" spans="1:3" x14ac:dyDescent="0.25">
      <c r="A29" s="5" t="s">
        <v>25</v>
      </c>
      <c r="B29" s="47" t="s">
        <v>186</v>
      </c>
      <c r="C29" s="47"/>
    </row>
    <row r="34" spans="4:4" x14ac:dyDescent="0.25">
      <c r="D34" s="2" t="str">
        <f t="shared" ref="D34:D35" si="0">UPPER(A34)</f>
        <v/>
      </c>
    </row>
    <row r="35" spans="4:4" x14ac:dyDescent="0.25">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D52"/>
  <sheetViews>
    <sheetView topLeftCell="A10" zoomScaleNormal="100" workbookViewId="0">
      <selection activeCell="A53" sqref="A53"/>
    </sheetView>
  </sheetViews>
  <sheetFormatPr baseColWidth="10" defaultColWidth="0" defaultRowHeight="15" x14ac:dyDescent="0.25"/>
  <cols>
    <col min="1" max="1" width="44.42578125" style="40" customWidth="1"/>
    <col min="2" max="2" width="25.85546875" customWidth="1"/>
    <col min="3" max="3" width="65.28515625" customWidth="1"/>
    <col min="4" max="16384" width="11.42578125" hidden="1"/>
  </cols>
  <sheetData>
    <row r="1" spans="1:3" ht="26.25" x14ac:dyDescent="0.25">
      <c r="A1" s="78" t="s">
        <v>26</v>
      </c>
      <c r="B1" s="78"/>
      <c r="C1" s="78"/>
    </row>
    <row r="2" spans="1:3" x14ac:dyDescent="0.25">
      <c r="A2" s="29" t="s">
        <v>27</v>
      </c>
      <c r="B2" s="79" t="s">
        <v>191</v>
      </c>
      <c r="C2" s="51"/>
    </row>
    <row r="3" spans="1:3" x14ac:dyDescent="0.25">
      <c r="A3" s="5" t="s">
        <v>188</v>
      </c>
      <c r="B3" s="47" t="str">
        <f>'GENERALES NOTA 322'!B2:C2</f>
        <v>11001310302620250024300</v>
      </c>
      <c r="C3" s="47"/>
    </row>
    <row r="4" spans="1:3" x14ac:dyDescent="0.25">
      <c r="A4" s="5" t="s">
        <v>2</v>
      </c>
      <c r="B4" s="47" t="str">
        <f>'GENERALES NOTA 322'!B3:C3</f>
        <v>JUZGADO VEINTISEIS CIVIL DEL CIRCUITO DE BOGOTÁ</v>
      </c>
      <c r="C4" s="47"/>
    </row>
    <row r="5" spans="1:3" x14ac:dyDescent="0.25">
      <c r="A5" s="5" t="s">
        <v>3</v>
      </c>
      <c r="B5" s="47" t="str">
        <f>'GENERALES NOTA 322'!B4:C4</f>
        <v>ALLIANZ SEGUROS SA</v>
      </c>
      <c r="C5" s="47"/>
    </row>
    <row r="6" spans="1:3" x14ac:dyDescent="0.25">
      <c r="A6" s="5" t="s">
        <v>189</v>
      </c>
      <c r="B6" s="47" t="str">
        <f>'GENERALES NOTA 322'!B5:C5</f>
        <v>TRANSPORTE Y SERVICIOS COPA S.A.S</v>
      </c>
      <c r="C6" s="47"/>
    </row>
    <row r="7" spans="1:3" x14ac:dyDescent="0.25">
      <c r="A7" s="5" t="s">
        <v>190</v>
      </c>
      <c r="B7" s="47" t="str">
        <f>'GENERALES NOTA 322'!B6:C6</f>
        <v>DEMANDA DIRECTA</v>
      </c>
      <c r="C7" s="47"/>
    </row>
    <row r="8" spans="1:3" x14ac:dyDescent="0.25">
      <c r="A8" s="29" t="s">
        <v>33</v>
      </c>
      <c r="B8" s="47" t="s">
        <v>192</v>
      </c>
      <c r="C8" s="47"/>
    </row>
    <row r="9" spans="1:3" x14ac:dyDescent="0.25">
      <c r="A9" s="29" t="s">
        <v>11</v>
      </c>
      <c r="B9" s="47" t="s">
        <v>193</v>
      </c>
      <c r="C9" s="47"/>
    </row>
    <row r="10" spans="1:3" ht="30" x14ac:dyDescent="0.25">
      <c r="A10" s="42" t="s">
        <v>34</v>
      </c>
      <c r="B10" s="43">
        <v>928000000</v>
      </c>
      <c r="C10" s="41" t="s">
        <v>194</v>
      </c>
    </row>
    <row r="11" spans="1:3" x14ac:dyDescent="0.25">
      <c r="A11" s="29" t="s">
        <v>35</v>
      </c>
      <c r="B11" s="50" t="s">
        <v>195</v>
      </c>
      <c r="C11" s="51"/>
    </row>
    <row r="12" spans="1:3" x14ac:dyDescent="0.25">
      <c r="A12" s="29" t="s">
        <v>36</v>
      </c>
      <c r="B12" s="61" t="s">
        <v>140</v>
      </c>
      <c r="C12" s="62"/>
    </row>
    <row r="13" spans="1:3" x14ac:dyDescent="0.25">
      <c r="A13" s="29" t="s">
        <v>37</v>
      </c>
      <c r="B13" s="47" t="s">
        <v>196</v>
      </c>
      <c r="C13" s="47"/>
    </row>
    <row r="14" spans="1:3" x14ac:dyDescent="0.25">
      <c r="A14" s="29" t="s">
        <v>38</v>
      </c>
      <c r="B14" s="47" t="s">
        <v>135</v>
      </c>
      <c r="C14" s="47"/>
    </row>
    <row r="15" spans="1:3" x14ac:dyDescent="0.25">
      <c r="A15" s="29" t="s">
        <v>39</v>
      </c>
      <c r="B15" s="47" t="s">
        <v>135</v>
      </c>
      <c r="C15" s="47"/>
    </row>
    <row r="16" spans="1:3" x14ac:dyDescent="0.25">
      <c r="A16" s="76" t="s">
        <v>40</v>
      </c>
      <c r="B16" s="47" t="s">
        <v>158</v>
      </c>
      <c r="C16" s="47"/>
    </row>
    <row r="17" spans="1:3" x14ac:dyDescent="0.25">
      <c r="A17" s="77"/>
      <c r="B17" s="44" t="s">
        <v>41</v>
      </c>
      <c r="C17" s="44" t="s">
        <v>42</v>
      </c>
    </row>
    <row r="18" spans="1:3" x14ac:dyDescent="0.25">
      <c r="A18" s="77"/>
      <c r="B18" s="9" t="s">
        <v>177</v>
      </c>
      <c r="C18" s="9" t="s">
        <v>177</v>
      </c>
    </row>
    <row r="19" spans="1:3" x14ac:dyDescent="0.25">
      <c r="A19" s="77"/>
      <c r="B19" s="9" t="s">
        <v>177</v>
      </c>
      <c r="C19" s="9" t="s">
        <v>177</v>
      </c>
    </row>
    <row r="20" spans="1:3" x14ac:dyDescent="0.25">
      <c r="A20" s="77"/>
      <c r="B20" s="9" t="s">
        <v>177</v>
      </c>
      <c r="C20" s="9" t="s">
        <v>177</v>
      </c>
    </row>
    <row r="21" spans="1:3" x14ac:dyDescent="0.25">
      <c r="A21" s="29" t="s">
        <v>43</v>
      </c>
      <c r="B21" s="47" t="s">
        <v>96</v>
      </c>
      <c r="C21" s="47"/>
    </row>
    <row r="22" spans="1:3" x14ac:dyDescent="0.25">
      <c r="A22" s="29" t="s">
        <v>44</v>
      </c>
      <c r="B22" s="47" t="s">
        <v>177</v>
      </c>
      <c r="C22" s="47"/>
    </row>
    <row r="23" spans="1:3" x14ac:dyDescent="0.25">
      <c r="A23" s="29" t="s">
        <v>45</v>
      </c>
      <c r="B23" s="47" t="s">
        <v>143</v>
      </c>
      <c r="C23" s="47"/>
    </row>
    <row r="24" spans="1:3" x14ac:dyDescent="0.25">
      <c r="A24" s="29" t="s">
        <v>46</v>
      </c>
      <c r="B24" s="47" t="s">
        <v>96</v>
      </c>
      <c r="C24" s="47"/>
    </row>
    <row r="25" spans="1:3" x14ac:dyDescent="0.25">
      <c r="A25" s="29" t="s">
        <v>47</v>
      </c>
      <c r="B25" s="47" t="s">
        <v>96</v>
      </c>
      <c r="C25" s="47"/>
    </row>
    <row r="26" spans="1:3" x14ac:dyDescent="0.25">
      <c r="A26" s="39" t="s">
        <v>48</v>
      </c>
      <c r="B26" s="47" t="s">
        <v>135</v>
      </c>
      <c r="C26" s="47"/>
    </row>
    <row r="27" spans="1:3" x14ac:dyDescent="0.25">
      <c r="A27" s="75" t="s">
        <v>49</v>
      </c>
      <c r="B27" s="75"/>
      <c r="C27" s="75"/>
    </row>
    <row r="28" spans="1:3" ht="119.1" customHeight="1" x14ac:dyDescent="0.25">
      <c r="A28" s="66" t="s">
        <v>50</v>
      </c>
      <c r="B28" s="67"/>
      <c r="C28" s="26" t="s">
        <v>197</v>
      </c>
    </row>
    <row r="29" spans="1:3" ht="29.1" customHeight="1" x14ac:dyDescent="0.25">
      <c r="A29" s="68" t="s">
        <v>51</v>
      </c>
      <c r="B29" s="69"/>
      <c r="C29" s="45" t="s">
        <v>198</v>
      </c>
    </row>
    <row r="30" spans="1:3" ht="30.6" customHeight="1" x14ac:dyDescent="0.25">
      <c r="A30" s="68" t="s">
        <v>199</v>
      </c>
      <c r="B30" s="69"/>
      <c r="C30" s="27" t="s">
        <v>200</v>
      </c>
    </row>
    <row r="31" spans="1:3" ht="14.45" customHeight="1" x14ac:dyDescent="0.25">
      <c r="A31" s="68" t="s">
        <v>201</v>
      </c>
      <c r="B31" s="69"/>
      <c r="C31" s="26" t="s">
        <v>177</v>
      </c>
    </row>
    <row r="32" spans="1:3" x14ac:dyDescent="0.25">
      <c r="A32" s="68" t="s">
        <v>202</v>
      </c>
      <c r="B32" s="69"/>
      <c r="C32" s="26" t="s">
        <v>177</v>
      </c>
    </row>
    <row r="33" spans="1:4" ht="29.1" customHeight="1" x14ac:dyDescent="0.25">
      <c r="A33" s="68" t="s">
        <v>203</v>
      </c>
      <c r="B33" s="69"/>
      <c r="C33" s="71" t="s">
        <v>204</v>
      </c>
      <c r="D33" s="72"/>
    </row>
    <row r="34" spans="1:4" ht="78" customHeight="1" x14ac:dyDescent="0.25">
      <c r="A34" s="71" t="s">
        <v>53</v>
      </c>
      <c r="B34" s="72"/>
      <c r="C34" s="45" t="s">
        <v>205</v>
      </c>
    </row>
    <row r="35" spans="1:4" x14ac:dyDescent="0.25">
      <c r="A35" s="73" t="s">
        <v>54</v>
      </c>
      <c r="B35" s="74"/>
      <c r="C35" s="28"/>
    </row>
    <row r="36" spans="1:4" x14ac:dyDescent="0.25">
      <c r="A36" s="70" t="s">
        <v>55</v>
      </c>
      <c r="B36" s="70"/>
      <c r="C36" s="70"/>
    </row>
    <row r="37" spans="1:4" x14ac:dyDescent="0.25">
      <c r="A37" s="65" t="s">
        <v>56</v>
      </c>
      <c r="B37" s="65"/>
      <c r="C37" s="9" t="s">
        <v>177</v>
      </c>
    </row>
    <row r="38" spans="1:4" x14ac:dyDescent="0.25">
      <c r="A38" s="65" t="s">
        <v>57</v>
      </c>
      <c r="B38" s="65"/>
      <c r="C38" s="9" t="s">
        <v>177</v>
      </c>
    </row>
    <row r="39" spans="1:4" ht="60" x14ac:dyDescent="0.25">
      <c r="A39" s="65" t="s">
        <v>58</v>
      </c>
      <c r="B39" s="65"/>
      <c r="C39" s="45" t="s">
        <v>205</v>
      </c>
    </row>
    <row r="40" spans="1:4" x14ac:dyDescent="0.25">
      <c r="A40" s="65" t="s">
        <v>59</v>
      </c>
      <c r="B40" s="65"/>
      <c r="C40" s="9" t="s">
        <v>177</v>
      </c>
    </row>
    <row r="41" spans="1:4" x14ac:dyDescent="0.25">
      <c r="A41" s="65" t="s">
        <v>60</v>
      </c>
      <c r="B41" s="65"/>
      <c r="C41" s="9" t="s">
        <v>177</v>
      </c>
    </row>
    <row r="42" spans="1:4" x14ac:dyDescent="0.25">
      <c r="A42" s="65" t="s">
        <v>61</v>
      </c>
      <c r="B42" s="65"/>
      <c r="C42" s="9" t="s">
        <v>177</v>
      </c>
    </row>
    <row r="43" spans="1:4" x14ac:dyDescent="0.25">
      <c r="A43" s="65" t="s">
        <v>62</v>
      </c>
      <c r="B43" s="65"/>
      <c r="C43" s="9" t="s">
        <v>177</v>
      </c>
    </row>
    <row r="44" spans="1:4" x14ac:dyDescent="0.25">
      <c r="A44" s="65" t="s">
        <v>63</v>
      </c>
      <c r="B44" s="65"/>
      <c r="C44" s="9" t="s">
        <v>177</v>
      </c>
    </row>
    <row r="45" spans="1:4" x14ac:dyDescent="0.25">
      <c r="A45" s="65" t="s">
        <v>64</v>
      </c>
      <c r="B45" s="65"/>
      <c r="C45" s="9" t="s">
        <v>177</v>
      </c>
    </row>
    <row r="46" spans="1:4" x14ac:dyDescent="0.25">
      <c r="A46" s="65" t="s">
        <v>65</v>
      </c>
      <c r="B46" s="65"/>
      <c r="C46" s="9" t="s">
        <v>177</v>
      </c>
    </row>
    <row r="47" spans="1:4" x14ac:dyDescent="0.25">
      <c r="A47" s="65" t="s">
        <v>66</v>
      </c>
      <c r="B47" s="65"/>
      <c r="C47" s="9" t="s">
        <v>177</v>
      </c>
    </row>
    <row r="48" spans="1:4" x14ac:dyDescent="0.25">
      <c r="A48" s="65" t="s">
        <v>67</v>
      </c>
      <c r="B48" s="65"/>
      <c r="C48" s="9" t="s">
        <v>177</v>
      </c>
    </row>
    <row r="49" spans="1:3" x14ac:dyDescent="0.25">
      <c r="A49" s="65" t="s">
        <v>68</v>
      </c>
      <c r="B49" s="65"/>
      <c r="C49" s="9" t="s">
        <v>177</v>
      </c>
    </row>
    <row r="50" spans="1:3" x14ac:dyDescent="0.25">
      <c r="A50" s="65" t="s">
        <v>69</v>
      </c>
      <c r="B50" s="65"/>
      <c r="C50" s="9" t="s">
        <v>177</v>
      </c>
    </row>
    <row r="51" spans="1:3" x14ac:dyDescent="0.25">
      <c r="A51" s="65" t="s">
        <v>70</v>
      </c>
      <c r="B51" s="65"/>
      <c r="C51" s="9" t="s">
        <v>177</v>
      </c>
    </row>
    <row r="52" spans="1:3" x14ac:dyDescent="0.25">
      <c r="A52" s="65" t="s">
        <v>71</v>
      </c>
      <c r="B52" s="65"/>
      <c r="C52" s="9" t="s">
        <v>177</v>
      </c>
    </row>
  </sheetData>
  <mergeCells count="49">
    <mergeCell ref="B14:C14"/>
    <mergeCell ref="A1:C1"/>
    <mergeCell ref="B8:C8"/>
    <mergeCell ref="B9:C9"/>
    <mergeCell ref="B12:C12"/>
    <mergeCell ref="B13:C13"/>
    <mergeCell ref="B2:C2"/>
    <mergeCell ref="B3:C3"/>
    <mergeCell ref="B4:C4"/>
    <mergeCell ref="B5:C5"/>
    <mergeCell ref="B6:C6"/>
    <mergeCell ref="B7:C7"/>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C33:D33"/>
    <mergeCell ref="A49:B49"/>
    <mergeCell ref="A50:B50"/>
    <mergeCell ref="A51:B51"/>
    <mergeCell ref="A52:B52"/>
    <mergeCell ref="A48:B48"/>
    <mergeCell ref="A47:B47"/>
    <mergeCell ref="A42:B42"/>
    <mergeCell ref="A43:B43"/>
    <mergeCell ref="A44:B44"/>
    <mergeCell ref="A45:B45"/>
    <mergeCell ref="A46:B4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abSelected="1" topLeftCell="A17" zoomScaleNormal="100" workbookViewId="0">
      <selection activeCell="C25" sqref="C2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3" width="11.42578125" hidden="1"/>
    <col min="16384" max="16384" width="7" hidden="1" customWidth="1"/>
  </cols>
  <sheetData>
    <row r="1" spans="1:6" ht="26.25" x14ac:dyDescent="0.25">
      <c r="A1" s="78" t="s">
        <v>72</v>
      </c>
      <c r="B1" s="78"/>
      <c r="C1" s="78"/>
    </row>
    <row r="2" spans="1:6" x14ac:dyDescent="0.25">
      <c r="A2" s="17" t="s">
        <v>27</v>
      </c>
      <c r="B2" s="97" t="str">
        <f>'GENERALES NOTA 321'!B2:C2</f>
        <v>SINIESTRO 125906871 -  APLICATIVO 215033</v>
      </c>
      <c r="C2" s="98"/>
    </row>
    <row r="3" spans="1:6" x14ac:dyDescent="0.25">
      <c r="A3" s="18" t="s">
        <v>28</v>
      </c>
      <c r="B3" s="82" t="str">
        <f>'GENERALES NOTA 321'!B3:C3</f>
        <v>11001310302620250024300</v>
      </c>
      <c r="C3" s="82"/>
    </row>
    <row r="4" spans="1:6" x14ac:dyDescent="0.25">
      <c r="A4" s="18" t="s">
        <v>29</v>
      </c>
      <c r="B4" s="82" t="str">
        <f>'GENERALES NOTA 321'!B4:C4</f>
        <v>JUZGADO VEINTISEIS CIVIL DEL CIRCUITO DE BOGOTÁ</v>
      </c>
      <c r="C4" s="82"/>
    </row>
    <row r="5" spans="1:6" x14ac:dyDescent="0.25">
      <c r="A5" s="18" t="s">
        <v>30</v>
      </c>
      <c r="B5" s="82" t="str">
        <f>'GENERALES NOTA 321'!B5:C5</f>
        <v>ALLIANZ SEGUROS SA</v>
      </c>
      <c r="C5" s="82"/>
    </row>
    <row r="6" spans="1:6" ht="14.45" customHeight="1" x14ac:dyDescent="0.25">
      <c r="A6" s="18" t="s">
        <v>31</v>
      </c>
      <c r="B6" s="82" t="str">
        <f>'GENERALES NOTA 321'!B6:C6</f>
        <v>TRANSPORTE Y SERVICIOS COPA S.A.S</v>
      </c>
      <c r="C6" s="82"/>
    </row>
    <row r="7" spans="1:6" x14ac:dyDescent="0.25">
      <c r="A7" s="18" t="s">
        <v>32</v>
      </c>
      <c r="B7" s="82" t="str">
        <f>'GENERALES NOTA 321'!B7:C7</f>
        <v>DEMANDA DIRECTA</v>
      </c>
      <c r="C7" s="82"/>
    </row>
    <row r="8" spans="1:6" ht="30" x14ac:dyDescent="0.25">
      <c r="A8" s="18" t="s">
        <v>73</v>
      </c>
      <c r="B8" s="93">
        <f>'GENERALES NOTA 322'!B15:C15</f>
        <v>221752871</v>
      </c>
      <c r="C8" s="94"/>
    </row>
    <row r="9" spans="1:6" x14ac:dyDescent="0.25">
      <c r="A9" s="99" t="s">
        <v>74</v>
      </c>
      <c r="B9" s="85" t="s">
        <v>15</v>
      </c>
      <c r="C9" s="86"/>
    </row>
    <row r="10" spans="1:6" x14ac:dyDescent="0.25">
      <c r="A10" s="99"/>
      <c r="B10" s="19" t="s">
        <v>16</v>
      </c>
      <c r="C10" s="16">
        <f>'GENERALES NOTA 322'!C17</f>
        <v>0</v>
      </c>
    </row>
    <row r="11" spans="1:6" x14ac:dyDescent="0.25">
      <c r="A11" s="99"/>
      <c r="B11" s="19" t="s">
        <v>17</v>
      </c>
      <c r="C11" s="16">
        <f>'GENERALES NOTA 322'!C18</f>
        <v>221752871</v>
      </c>
    </row>
    <row r="12" spans="1:6" x14ac:dyDescent="0.25">
      <c r="A12" s="99"/>
      <c r="B12" s="85"/>
      <c r="C12" s="86"/>
    </row>
    <row r="13" spans="1:6" x14ac:dyDescent="0.25">
      <c r="A13" s="99"/>
      <c r="B13" s="19" t="s">
        <v>75</v>
      </c>
      <c r="C13" s="21"/>
    </row>
    <row r="14" spans="1:6" x14ac:dyDescent="0.25">
      <c r="A14" s="99"/>
      <c r="B14" s="19" t="s">
        <v>76</v>
      </c>
      <c r="C14" s="21"/>
      <c r="E14" t="s">
        <v>77</v>
      </c>
      <c r="F14" s="14">
        <v>0.7</v>
      </c>
    </row>
    <row r="15" spans="1:6" x14ac:dyDescent="0.25">
      <c r="A15" s="20" t="s">
        <v>78</v>
      </c>
      <c r="B15" s="97" t="s">
        <v>144</v>
      </c>
      <c r="C15" s="98"/>
    </row>
    <row r="16" spans="1:6" ht="89.25" customHeight="1" x14ac:dyDescent="0.25">
      <c r="A16" s="18" t="s">
        <v>80</v>
      </c>
      <c r="B16" s="95" t="s">
        <v>208</v>
      </c>
      <c r="C16" s="96"/>
    </row>
    <row r="17" spans="1:3" ht="28.5" customHeight="1" x14ac:dyDescent="0.25">
      <c r="A17" s="11" t="s">
        <v>81</v>
      </c>
      <c r="B17" s="80">
        <f>((C19+C20+C22+C23)-C26)*C25*C27</f>
        <v>103832868</v>
      </c>
      <c r="C17" s="80"/>
    </row>
    <row r="18" spans="1:3" x14ac:dyDescent="0.25">
      <c r="A18" s="20" t="s">
        <v>82</v>
      </c>
      <c r="B18" s="87" t="s">
        <v>15</v>
      </c>
      <c r="C18" s="88"/>
    </row>
    <row r="19" spans="1:3" x14ac:dyDescent="0.25">
      <c r="A19" s="83"/>
      <c r="B19" s="19" t="s">
        <v>16</v>
      </c>
      <c r="C19" s="16"/>
    </row>
    <row r="20" spans="1:3" x14ac:dyDescent="0.25">
      <c r="A20" s="84"/>
      <c r="B20" s="19" t="s">
        <v>17</v>
      </c>
      <c r="C20" s="16">
        <v>115369853</v>
      </c>
    </row>
    <row r="21" spans="1:3" x14ac:dyDescent="0.25">
      <c r="A21" s="84"/>
      <c r="B21" s="85" t="s">
        <v>18</v>
      </c>
      <c r="C21" s="86"/>
    </row>
    <row r="22" spans="1:3" x14ac:dyDescent="0.25">
      <c r="A22" s="84"/>
      <c r="B22" s="19" t="s">
        <v>75</v>
      </c>
      <c r="C22" s="16">
        <v>0</v>
      </c>
    </row>
    <row r="23" spans="1:3" ht="45" x14ac:dyDescent="0.25">
      <c r="A23" s="84"/>
      <c r="B23" s="19" t="s">
        <v>83</v>
      </c>
      <c r="C23" s="16">
        <v>0</v>
      </c>
    </row>
    <row r="24" spans="1:3" x14ac:dyDescent="0.25">
      <c r="A24" s="84"/>
      <c r="B24" s="85" t="s">
        <v>84</v>
      </c>
      <c r="C24" s="86"/>
    </row>
    <row r="25" spans="1:3" x14ac:dyDescent="0.25">
      <c r="A25" s="22"/>
      <c r="B25" s="19" t="s">
        <v>85</v>
      </c>
      <c r="C25" s="23">
        <v>1</v>
      </c>
    </row>
    <row r="26" spans="1:3" x14ac:dyDescent="0.25">
      <c r="A26" s="24"/>
      <c r="B26" s="19" t="s">
        <v>35</v>
      </c>
      <c r="C26" s="25">
        <v>11536985</v>
      </c>
    </row>
    <row r="27" spans="1:3" x14ac:dyDescent="0.25">
      <c r="A27" s="24"/>
      <c r="B27" s="19" t="s">
        <v>86</v>
      </c>
      <c r="C27" s="23">
        <v>1</v>
      </c>
    </row>
    <row r="28" spans="1:3" x14ac:dyDescent="0.25">
      <c r="A28" s="15" t="s">
        <v>87</v>
      </c>
      <c r="B28" s="80">
        <f>IFERROR(B17*(VLOOKUP(B15,Hoja2!$G$1:$H$6,2,0)),16666)</f>
        <v>25958217</v>
      </c>
      <c r="C28" s="80"/>
    </row>
    <row r="29" spans="1:3" ht="103.5" customHeight="1" x14ac:dyDescent="0.25">
      <c r="A29" s="18" t="s">
        <v>88</v>
      </c>
      <c r="B29" s="81" t="s">
        <v>206</v>
      </c>
      <c r="C29" s="82"/>
    </row>
    <row r="30" spans="1:3" ht="132" customHeight="1" x14ac:dyDescent="0.25">
      <c r="A30" s="18" t="s">
        <v>89</v>
      </c>
      <c r="B30" s="89" t="s">
        <v>207</v>
      </c>
      <c r="C30" s="90"/>
    </row>
    <row r="32" spans="1:3" x14ac:dyDescent="0.25">
      <c r="A32" s="24"/>
      <c r="B32" s="24"/>
      <c r="C32" s="24"/>
    </row>
    <row r="33" spans="1:3" ht="26.25" x14ac:dyDescent="0.25">
      <c r="A33" s="91" t="s">
        <v>90</v>
      </c>
      <c r="B33" s="91"/>
      <c r="C33" s="91"/>
    </row>
    <row r="34" spans="1:3" x14ac:dyDescent="0.25">
      <c r="A34" s="92" t="s">
        <v>91</v>
      </c>
      <c r="B34" s="92"/>
      <c r="C34" s="92"/>
    </row>
    <row r="35" spans="1:3" x14ac:dyDescent="0.25">
      <c r="A35" s="30" t="s">
        <v>92</v>
      </c>
      <c r="B35" s="30" t="s">
        <v>93</v>
      </c>
      <c r="C35" s="31" t="s">
        <v>94</v>
      </c>
    </row>
    <row r="36" spans="1:3" ht="27" x14ac:dyDescent="0.25">
      <c r="A36" s="32" t="s">
        <v>95</v>
      </c>
      <c r="B36" s="33" t="s">
        <v>96</v>
      </c>
      <c r="C36" s="32" t="s">
        <v>97</v>
      </c>
    </row>
    <row r="37" spans="1:3" ht="67.5" x14ac:dyDescent="0.25">
      <c r="A37" s="32" t="s">
        <v>98</v>
      </c>
      <c r="B37" s="33" t="s">
        <v>96</v>
      </c>
      <c r="C37" s="32" t="s">
        <v>99</v>
      </c>
    </row>
    <row r="38" spans="1:3" ht="40.5" x14ac:dyDescent="0.25">
      <c r="A38" s="32" t="s">
        <v>100</v>
      </c>
      <c r="B38" s="33" t="s">
        <v>96</v>
      </c>
      <c r="C38" s="32" t="s">
        <v>101</v>
      </c>
    </row>
    <row r="39" spans="1:3" ht="27" x14ac:dyDescent="0.25">
      <c r="A39" s="32" t="s">
        <v>102</v>
      </c>
      <c r="B39" s="33" t="s">
        <v>96</v>
      </c>
      <c r="C39" s="32" t="s">
        <v>103</v>
      </c>
    </row>
    <row r="40" spans="1:3" x14ac:dyDescent="0.25">
      <c r="A40" s="32" t="s">
        <v>104</v>
      </c>
      <c r="B40" s="33" t="s">
        <v>96</v>
      </c>
      <c r="C40" s="34"/>
    </row>
    <row r="41" spans="1:3" ht="27" x14ac:dyDescent="0.25">
      <c r="A41" s="32" t="s">
        <v>105</v>
      </c>
      <c r="B41" s="33" t="s">
        <v>96</v>
      </c>
      <c r="C41" s="32" t="s">
        <v>106</v>
      </c>
    </row>
    <row r="42" spans="1:3" ht="27" x14ac:dyDescent="0.25">
      <c r="A42" s="32" t="s">
        <v>107</v>
      </c>
      <c r="B42" s="33" t="s">
        <v>96</v>
      </c>
      <c r="C42" s="32" t="s">
        <v>108</v>
      </c>
    </row>
    <row r="43" spans="1:3" x14ac:dyDescent="0.25">
      <c r="A43" s="32" t="s">
        <v>109</v>
      </c>
      <c r="B43" s="33" t="s">
        <v>96</v>
      </c>
      <c r="C43" s="34" t="s">
        <v>110</v>
      </c>
    </row>
    <row r="44" spans="1:3" ht="27" x14ac:dyDescent="0.25">
      <c r="A44" s="32" t="s">
        <v>111</v>
      </c>
      <c r="B44" s="33" t="s">
        <v>96</v>
      </c>
      <c r="C44" s="34" t="s">
        <v>112</v>
      </c>
    </row>
    <row r="45" spans="1:3" ht="27" x14ac:dyDescent="0.25">
      <c r="A45" s="32" t="s">
        <v>113</v>
      </c>
      <c r="B45" s="33" t="s">
        <v>96</v>
      </c>
      <c r="C45" s="34" t="s">
        <v>114</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opLeftCell="A3" zoomScaleNormal="100" workbookViewId="0">
      <selection activeCell="B8" sqref="B8:C8"/>
    </sheetView>
  </sheetViews>
  <sheetFormatPr baseColWidth="10" defaultColWidth="0" defaultRowHeight="15" x14ac:dyDescent="0.25"/>
  <cols>
    <col min="1" max="1" width="62.28515625" customWidth="1"/>
    <col min="2" max="3" width="69.28515625" customWidth="1"/>
    <col min="4" max="16384" width="10.85546875" hidden="1"/>
  </cols>
  <sheetData>
    <row r="1" spans="1:3" ht="26.25" x14ac:dyDescent="0.25">
      <c r="A1" s="78" t="s">
        <v>115</v>
      </c>
      <c r="B1" s="78"/>
      <c r="C1" s="78"/>
    </row>
    <row r="2" spans="1:3" ht="17.100000000000001" customHeight="1" x14ac:dyDescent="0.25">
      <c r="A2" s="29" t="s">
        <v>27</v>
      </c>
      <c r="B2" s="100" t="str">
        <f>'GENERALES NOTA 321'!B2:C2</f>
        <v>SINIESTRO 125906871 -  APLICATIVO 215033</v>
      </c>
      <c r="C2" s="101"/>
    </row>
    <row r="3" spans="1:3" ht="15.95" customHeight="1" x14ac:dyDescent="0.25">
      <c r="A3" s="5" t="s">
        <v>1</v>
      </c>
      <c r="B3" s="47" t="str">
        <f>'GENERALES NOTA 322'!B2:C2</f>
        <v>11001310302620250024300</v>
      </c>
      <c r="C3" s="47"/>
    </row>
    <row r="4" spans="1:3" x14ac:dyDescent="0.25">
      <c r="A4" s="5" t="s">
        <v>2</v>
      </c>
      <c r="B4" s="47" t="str">
        <f>'GENERALES NOTA 322'!B3:C3</f>
        <v>JUZGADO VEINTISEIS CIVIL DEL CIRCUITO DE BOGOTÁ</v>
      </c>
      <c r="C4" s="47"/>
    </row>
    <row r="5" spans="1:3" ht="29.1" customHeight="1" x14ac:dyDescent="0.25">
      <c r="A5" s="5" t="s">
        <v>3</v>
      </c>
      <c r="B5" s="47" t="str">
        <f>'GENERALES NOTA 322'!B4:C4</f>
        <v>ALLIANZ SEGUROS SA</v>
      </c>
      <c r="C5" s="47"/>
    </row>
    <row r="6" spans="1:3" x14ac:dyDescent="0.25">
      <c r="A6" s="5" t="s">
        <v>4</v>
      </c>
      <c r="B6" s="47" t="str">
        <f>'GENERALES NOTA 322'!B5:C5</f>
        <v>TRANSPORTE Y SERVICIOS COPA S.A.S</v>
      </c>
      <c r="C6" s="47"/>
    </row>
    <row r="7" spans="1:3" ht="43.5" customHeight="1" x14ac:dyDescent="0.25">
      <c r="A7" s="5" t="s">
        <v>5</v>
      </c>
      <c r="B7" s="47" t="str">
        <f>'GENERALES NOTA 322'!B6:C6</f>
        <v>DEMANDA DIRECTA</v>
      </c>
      <c r="C7" s="47"/>
    </row>
    <row r="8" spans="1:3" x14ac:dyDescent="0.25">
      <c r="A8" s="5" t="s">
        <v>116</v>
      </c>
      <c r="B8" s="47" t="s">
        <v>79</v>
      </c>
      <c r="C8" s="47"/>
    </row>
    <row r="9" spans="1:3" x14ac:dyDescent="0.25">
      <c r="A9" s="12" t="s">
        <v>82</v>
      </c>
      <c r="B9" s="102"/>
      <c r="C9" s="102"/>
    </row>
    <row r="10" spans="1:3" x14ac:dyDescent="0.25">
      <c r="A10" s="12" t="s">
        <v>117</v>
      </c>
      <c r="B10" s="47"/>
      <c r="C10" s="47"/>
    </row>
    <row r="11" spans="1:3" x14ac:dyDescent="0.25">
      <c r="A11" s="12" t="s">
        <v>52</v>
      </c>
      <c r="B11" s="103"/>
      <c r="C11" s="104"/>
    </row>
    <row r="12" spans="1:3" ht="30" x14ac:dyDescent="0.25">
      <c r="A12" s="5" t="s">
        <v>118</v>
      </c>
      <c r="B12" s="47"/>
      <c r="C12" s="47"/>
    </row>
    <row r="13" spans="1:3" ht="30" x14ac:dyDescent="0.25">
      <c r="A13" s="5" t="s">
        <v>119</v>
      </c>
      <c r="B13" s="47"/>
      <c r="C13" s="47"/>
    </row>
    <row r="14" spans="1:3" x14ac:dyDescent="0.25">
      <c r="A14" s="5" t="s">
        <v>120</v>
      </c>
      <c r="B14" s="100"/>
      <c r="C14" s="101"/>
    </row>
    <row r="15" spans="1:3" x14ac:dyDescent="0.25">
      <c r="A15" s="12" t="s">
        <v>121</v>
      </c>
      <c r="B15" s="47"/>
      <c r="C15" s="47"/>
    </row>
    <row r="16" spans="1:3" ht="100.5" customHeight="1" x14ac:dyDescent="0.25">
      <c r="A16" s="9" t="s">
        <v>122</v>
      </c>
      <c r="B16" s="104"/>
      <c r="C16" s="104"/>
    </row>
    <row r="17" ht="36.6" customHeight="1" x14ac:dyDescent="0.25"/>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4"/>
  <sheetViews>
    <sheetView zoomScaleNormal="100" workbookViewId="0">
      <selection activeCell="C15" sqref="C15"/>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18.75" x14ac:dyDescent="0.25">
      <c r="A1" s="105" t="s">
        <v>123</v>
      </c>
      <c r="B1" s="105"/>
      <c r="C1" s="105"/>
    </row>
    <row r="2" spans="1:3" x14ac:dyDescent="0.25">
      <c r="A2" s="29" t="s">
        <v>27</v>
      </c>
      <c r="B2" s="100" t="str">
        <f>'GENERALES NOTA 321'!B2:C2</f>
        <v>SINIESTRO 125906871 -  APLICATIVO 215033</v>
      </c>
      <c r="C2" s="101"/>
    </row>
    <row r="3" spans="1:3" ht="23.45" customHeight="1" x14ac:dyDescent="0.25">
      <c r="A3" s="5" t="s">
        <v>28</v>
      </c>
      <c r="B3" s="47" t="str">
        <f>'GENERALES NOTA 322'!B2:C2</f>
        <v>11001310302620250024300</v>
      </c>
      <c r="C3" s="47"/>
    </row>
    <row r="4" spans="1:3" x14ac:dyDescent="0.25">
      <c r="A4" s="5" t="s">
        <v>29</v>
      </c>
      <c r="B4" s="47" t="str">
        <f>'GENERALES NOTA 322'!B3:C3</f>
        <v>JUZGADO VEINTISEIS CIVIL DEL CIRCUITO DE BOGOTÁ</v>
      </c>
      <c r="C4" s="47"/>
    </row>
    <row r="5" spans="1:3" x14ac:dyDescent="0.25">
      <c r="A5" s="5" t="s">
        <v>30</v>
      </c>
      <c r="B5" s="47" t="str">
        <f>'GENERALES NOTA 322'!B4:C4</f>
        <v>ALLIANZ SEGUROS SA</v>
      </c>
      <c r="C5" s="47"/>
    </row>
    <row r="6" spans="1:3" x14ac:dyDescent="0.25">
      <c r="A6" s="5" t="s">
        <v>31</v>
      </c>
      <c r="B6" s="47" t="str">
        <f>'GENERALES NOTA 322'!B5:C5</f>
        <v>TRANSPORTE Y SERVICIOS COPA S.A.S</v>
      </c>
      <c r="C6" s="47"/>
    </row>
    <row r="7" spans="1:3" x14ac:dyDescent="0.25">
      <c r="A7" s="5" t="s">
        <v>32</v>
      </c>
      <c r="B7" s="47" t="str">
        <f>'GENERALES NOTA 322'!B6:C6</f>
        <v>DEMANDA DIRECTA</v>
      </c>
      <c r="C7" s="47"/>
    </row>
    <row r="8" spans="1:3" x14ac:dyDescent="0.25">
      <c r="A8" s="5" t="s">
        <v>116</v>
      </c>
      <c r="B8" s="47" t="str">
        <f>'GENERALES NOTA 325'!B8:C8</f>
        <v>REMOTO</v>
      </c>
      <c r="C8" s="47"/>
    </row>
    <row r="9" spans="1:3" x14ac:dyDescent="0.25">
      <c r="A9" s="12" t="s">
        <v>82</v>
      </c>
      <c r="B9" s="106">
        <f>'GENERALES  NOTA 324 -478'!B17:C17</f>
        <v>103832868</v>
      </c>
      <c r="C9" s="106"/>
    </row>
    <row r="10" spans="1:3" x14ac:dyDescent="0.25">
      <c r="A10" s="5" t="s">
        <v>124</v>
      </c>
      <c r="B10" s="107"/>
      <c r="C10" s="107"/>
    </row>
    <row r="11" spans="1:3" ht="41.1" customHeight="1" x14ac:dyDescent="0.25">
      <c r="A11" s="5" t="s">
        <v>125</v>
      </c>
      <c r="B11" s="47"/>
      <c r="C11" s="47"/>
    </row>
    <row r="12" spans="1:3" ht="18.75" customHeight="1" x14ac:dyDescent="0.25">
      <c r="A12" s="5" t="s">
        <v>126</v>
      </c>
      <c r="B12" s="108"/>
      <c r="C12" s="108"/>
    </row>
    <row r="13" spans="1:3" x14ac:dyDescent="0.25">
      <c r="A13" s="5" t="s">
        <v>127</v>
      </c>
      <c r="B13" s="47"/>
      <c r="C13" s="47"/>
    </row>
    <row r="19" spans="4:8" x14ac:dyDescent="0.25">
      <c r="D19" t="str">
        <f t="shared" ref="D19:H19" si="0">UPPER(D17)</f>
        <v/>
      </c>
      <c r="E19" t="str">
        <f t="shared" si="0"/>
        <v/>
      </c>
      <c r="F19" t="str">
        <f t="shared" si="0"/>
        <v/>
      </c>
      <c r="G19" t="str">
        <f t="shared" si="0"/>
        <v/>
      </c>
      <c r="H19" t="str">
        <f t="shared" si="0"/>
        <v/>
      </c>
    </row>
    <row r="20" spans="4:8" x14ac:dyDescent="0.25">
      <c r="D20" t="str">
        <f t="shared" ref="D20:H20" si="1">UPPER(D18)</f>
        <v/>
      </c>
      <c r="E20" t="str">
        <f t="shared" si="1"/>
        <v/>
      </c>
      <c r="F20" t="str">
        <f t="shared" si="1"/>
        <v/>
      </c>
      <c r="G20" t="str">
        <f t="shared" si="1"/>
        <v/>
      </c>
      <c r="H20" t="str">
        <f t="shared" si="1"/>
        <v/>
      </c>
    </row>
    <row r="21" spans="4:8" x14ac:dyDescent="0.25">
      <c r="D21" t="str">
        <f t="shared" ref="D21:H21" si="2">UPPER(D19)</f>
        <v/>
      </c>
      <c r="E21" t="str">
        <f t="shared" si="2"/>
        <v/>
      </c>
      <c r="F21" t="str">
        <f t="shared" si="2"/>
        <v/>
      </c>
      <c r="G21" t="str">
        <f t="shared" si="2"/>
        <v/>
      </c>
      <c r="H21" t="str">
        <f t="shared" si="2"/>
        <v/>
      </c>
    </row>
    <row r="22" spans="4:8" x14ac:dyDescent="0.25">
      <c r="D22" t="str">
        <f>UPPER(D20)</f>
        <v/>
      </c>
      <c r="E22" t="str">
        <f t="shared" ref="E22:H22" si="3">UPPER(E20)</f>
        <v/>
      </c>
      <c r="F22" t="str">
        <f t="shared" si="3"/>
        <v/>
      </c>
      <c r="G22" t="str">
        <f t="shared" si="3"/>
        <v/>
      </c>
      <c r="H22" t="str">
        <f t="shared" si="3"/>
        <v/>
      </c>
    </row>
    <row r="23" spans="4:8" x14ac:dyDescent="0.25">
      <c r="D23" t="str">
        <f t="shared" ref="D23:H23" si="4">UPPER(D21)</f>
        <v/>
      </c>
      <c r="E23" t="str">
        <f t="shared" si="4"/>
        <v/>
      </c>
      <c r="F23" t="str">
        <f t="shared" si="4"/>
        <v/>
      </c>
      <c r="G23" t="str">
        <f t="shared" si="4"/>
        <v/>
      </c>
      <c r="H23" t="str">
        <f t="shared" si="4"/>
        <v/>
      </c>
    </row>
    <row r="24" spans="4:8" x14ac:dyDescent="0.25">
      <c r="D24" t="str">
        <f t="shared" ref="D24:H24" si="5">UPPER(D22)</f>
        <v/>
      </c>
      <c r="E24" t="str">
        <f t="shared" si="5"/>
        <v/>
      </c>
      <c r="F24" t="str">
        <f t="shared" si="5"/>
        <v/>
      </c>
      <c r="G24" t="str">
        <f t="shared" si="5"/>
        <v/>
      </c>
      <c r="H24" t="str">
        <f t="shared" si="5"/>
        <v/>
      </c>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zoomScaleNormal="100" workbookViewId="0">
      <selection activeCell="B29" sqref="B29"/>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3" ht="18.75" x14ac:dyDescent="0.25">
      <c r="A1" s="105" t="s">
        <v>128</v>
      </c>
      <c r="B1" s="105"/>
      <c r="C1" s="105"/>
    </row>
    <row r="2" spans="1:3" ht="14.1" customHeight="1" x14ac:dyDescent="0.25">
      <c r="A2" s="10" t="s">
        <v>27</v>
      </c>
      <c r="B2" s="100" t="str">
        <f>'GENERALES NOTA 321'!B2:C2</f>
        <v>SINIESTRO 125906871 -  APLICATIVO 215033</v>
      </c>
      <c r="C2" s="101"/>
    </row>
    <row r="3" spans="1:3" x14ac:dyDescent="0.25">
      <c r="A3" s="5" t="s">
        <v>28</v>
      </c>
      <c r="B3" s="47" t="str">
        <f>'GENERALES NOTA 322'!B2:C2</f>
        <v>11001310302620250024300</v>
      </c>
      <c r="C3" s="47"/>
    </row>
    <row r="4" spans="1:3" x14ac:dyDescent="0.25">
      <c r="A4" s="5" t="s">
        <v>29</v>
      </c>
      <c r="B4" s="47" t="str">
        <f>'GENERALES NOTA 322'!B3:C3</f>
        <v>JUZGADO VEINTISEIS CIVIL DEL CIRCUITO DE BOGOTÁ</v>
      </c>
      <c r="C4" s="47"/>
    </row>
    <row r="5" spans="1:3" x14ac:dyDescent="0.25">
      <c r="A5" s="5" t="s">
        <v>30</v>
      </c>
      <c r="B5" s="47" t="str">
        <f>'GENERALES NOTA 322'!B4:C4</f>
        <v>ALLIANZ SEGUROS SA</v>
      </c>
      <c r="C5" s="47"/>
    </row>
    <row r="6" spans="1:3" x14ac:dyDescent="0.25">
      <c r="A6" s="5" t="s">
        <v>31</v>
      </c>
      <c r="B6" s="47" t="str">
        <f>'GENERALES NOTA 322'!B5:C5</f>
        <v>TRANSPORTE Y SERVICIOS COPA S.A.S</v>
      </c>
      <c r="C6" s="47"/>
    </row>
    <row r="7" spans="1:3" x14ac:dyDescent="0.25">
      <c r="A7" s="5" t="s">
        <v>32</v>
      </c>
      <c r="B7" s="47" t="str">
        <f>'GENERALES NOTA 322'!B6:C6</f>
        <v>DEMANDA DIRECTA</v>
      </c>
      <c r="C7" s="47"/>
    </row>
    <row r="8" spans="1:3" x14ac:dyDescent="0.25">
      <c r="A8" s="5" t="s">
        <v>129</v>
      </c>
      <c r="B8" s="47" t="str">
        <f>'GENERALES NOTA 325'!B8:C8</f>
        <v>REMOTO</v>
      </c>
      <c r="C8" s="47"/>
    </row>
    <row r="9" spans="1:3" ht="24" customHeight="1" x14ac:dyDescent="0.25">
      <c r="A9" s="5" t="s">
        <v>130</v>
      </c>
      <c r="B9" s="47"/>
      <c r="C9" s="47"/>
    </row>
    <row r="10" spans="1:3" ht="88.5" customHeight="1" x14ac:dyDescent="0.25">
      <c r="A10" s="5" t="s">
        <v>131</v>
      </c>
      <c r="B10" s="47"/>
      <c r="C10" s="47"/>
    </row>
    <row r="11" spans="1:3" ht="43.5" customHeight="1" x14ac:dyDescent="0.25">
      <c r="A11" s="111"/>
      <c r="B11" s="111"/>
      <c r="C11" s="111"/>
    </row>
    <row r="12" spans="1:3" hidden="1" x14ac:dyDescent="0.25">
      <c r="A12" s="112"/>
      <c r="B12" s="112"/>
      <c r="C12" s="112"/>
    </row>
    <row r="13" spans="1:3" ht="18.75" x14ac:dyDescent="0.25">
      <c r="A13" s="105" t="s">
        <v>132</v>
      </c>
      <c r="B13" s="105"/>
      <c r="C13" s="105"/>
    </row>
    <row r="14" spans="1:3" x14ac:dyDescent="0.25">
      <c r="A14" s="20" t="s">
        <v>78</v>
      </c>
      <c r="B14" s="97" t="s">
        <v>79</v>
      </c>
      <c r="C14" s="98"/>
    </row>
    <row r="15" spans="1:3" ht="30" x14ac:dyDescent="0.25">
      <c r="A15" s="18" t="s">
        <v>80</v>
      </c>
      <c r="B15" s="95"/>
      <c r="C15" s="96"/>
    </row>
    <row r="16" spans="1:3" ht="45" x14ac:dyDescent="0.25">
      <c r="A16" s="11" t="s">
        <v>81</v>
      </c>
      <c r="B16" s="80">
        <f>((C18+C19+C21+C22)-C25)*C24*C26</f>
        <v>100000000</v>
      </c>
      <c r="C16" s="80"/>
    </row>
    <row r="17" spans="1:3" x14ac:dyDescent="0.25">
      <c r="A17" s="20" t="s">
        <v>82</v>
      </c>
      <c r="B17" s="87" t="s">
        <v>15</v>
      </c>
      <c r="C17" s="88"/>
    </row>
    <row r="18" spans="1:3" x14ac:dyDescent="0.25">
      <c r="A18" s="83"/>
      <c r="B18" s="19" t="s">
        <v>16</v>
      </c>
      <c r="C18" s="16">
        <v>100000000</v>
      </c>
    </row>
    <row r="19" spans="1:3" x14ac:dyDescent="0.25">
      <c r="A19" s="84"/>
      <c r="B19" s="19" t="s">
        <v>17</v>
      </c>
      <c r="C19" s="16">
        <v>0</v>
      </c>
    </row>
    <row r="20" spans="1:3" x14ac:dyDescent="0.25">
      <c r="A20" s="84"/>
      <c r="B20" s="85" t="s">
        <v>18</v>
      </c>
      <c r="C20" s="86"/>
    </row>
    <row r="21" spans="1:3" x14ac:dyDescent="0.25">
      <c r="A21" s="84"/>
      <c r="B21" s="19" t="s">
        <v>75</v>
      </c>
      <c r="C21" s="16">
        <v>0</v>
      </c>
    </row>
    <row r="22" spans="1:3" ht="30" x14ac:dyDescent="0.25">
      <c r="A22" s="84"/>
      <c r="B22" s="19" t="s">
        <v>83</v>
      </c>
      <c r="C22" s="16">
        <v>0</v>
      </c>
    </row>
    <row r="23" spans="1:3" x14ac:dyDescent="0.25">
      <c r="A23" s="84"/>
      <c r="B23" s="85" t="s">
        <v>84</v>
      </c>
      <c r="C23" s="86"/>
    </row>
    <row r="24" spans="1:3" x14ac:dyDescent="0.25">
      <c r="A24" s="22"/>
      <c r="B24" s="19" t="s">
        <v>85</v>
      </c>
      <c r="C24" s="23">
        <v>1</v>
      </c>
    </row>
    <row r="25" spans="1:3" x14ac:dyDescent="0.25">
      <c r="A25" s="24"/>
      <c r="B25" s="19" t="s">
        <v>35</v>
      </c>
      <c r="C25" s="25">
        <v>0</v>
      </c>
    </row>
    <row r="26" spans="1:3" x14ac:dyDescent="0.25">
      <c r="A26" s="24"/>
      <c r="B26" s="35" t="s">
        <v>86</v>
      </c>
      <c r="C26" s="36">
        <v>1</v>
      </c>
    </row>
    <row r="27" spans="1:3" x14ac:dyDescent="0.25">
      <c r="A27" s="37" t="s">
        <v>87</v>
      </c>
      <c r="B27" s="109">
        <f>IFERROR(B16*(VLOOKUP(B14,Hoja2!$G$1:$H$6,2,0)),16666)</f>
        <v>16666</v>
      </c>
      <c r="C27" s="109"/>
    </row>
    <row r="28" spans="1:3" ht="95.25" customHeight="1" x14ac:dyDescent="0.25">
      <c r="A28" s="38" t="s">
        <v>133</v>
      </c>
      <c r="B28" s="110"/>
      <c r="C28" s="110"/>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134</v>
      </c>
    </row>
    <row r="2" spans="1:1" x14ac:dyDescent="0.25">
      <c r="A2" t="s">
        <v>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703125" defaultRowHeight="15" x14ac:dyDescent="0.25"/>
  <cols>
    <col min="4" max="4" width="20.140625" bestFit="1" customWidth="1"/>
    <col min="5" max="5" width="42.85546875" bestFit="1" customWidth="1"/>
    <col min="7" max="7" width="33.28515625" customWidth="1"/>
    <col min="14" max="14" width="20.7109375" customWidth="1"/>
  </cols>
  <sheetData>
    <row r="1" spans="1:14" x14ac:dyDescent="0.25">
      <c r="A1" s="8" t="s">
        <v>36</v>
      </c>
      <c r="B1" t="s">
        <v>135</v>
      </c>
      <c r="C1" s="8" t="s">
        <v>40</v>
      </c>
      <c r="D1" s="8" t="s">
        <v>44</v>
      </c>
      <c r="E1" s="3" t="s">
        <v>45</v>
      </c>
      <c r="F1" s="2" t="s">
        <v>77</v>
      </c>
      <c r="G1" s="2" t="s">
        <v>136</v>
      </c>
      <c r="H1" s="4">
        <v>0.7</v>
      </c>
      <c r="I1" t="s">
        <v>137</v>
      </c>
      <c r="J1" t="s">
        <v>138</v>
      </c>
      <c r="L1" t="s">
        <v>6</v>
      </c>
      <c r="N1" s="2" t="s">
        <v>139</v>
      </c>
    </row>
    <row r="2" spans="1:14" x14ac:dyDescent="0.25">
      <c r="A2" t="s">
        <v>140</v>
      </c>
      <c r="B2" t="s">
        <v>96</v>
      </c>
      <c r="C2" t="s">
        <v>141</v>
      </c>
      <c r="D2" s="2" t="s">
        <v>142</v>
      </c>
      <c r="E2" s="1" t="s">
        <v>143</v>
      </c>
      <c r="F2" s="2" t="s">
        <v>79</v>
      </c>
      <c r="G2" s="2" t="s">
        <v>144</v>
      </c>
      <c r="H2" s="4">
        <v>0.25</v>
      </c>
      <c r="I2" t="s">
        <v>145</v>
      </c>
      <c r="J2" t="s">
        <v>146</v>
      </c>
      <c r="L2" t="s">
        <v>147</v>
      </c>
      <c r="N2" s="2" t="s">
        <v>148</v>
      </c>
    </row>
    <row r="3" spans="1:14" x14ac:dyDescent="0.25">
      <c r="A3" t="s">
        <v>149</v>
      </c>
      <c r="C3" t="s">
        <v>150</v>
      </c>
      <c r="D3" s="2" t="s">
        <v>151</v>
      </c>
      <c r="E3" s="1" t="s">
        <v>152</v>
      </c>
      <c r="F3" s="2" t="s">
        <v>153</v>
      </c>
      <c r="G3" s="2" t="s">
        <v>154</v>
      </c>
      <c r="H3" s="4">
        <v>0.55000000000000004</v>
      </c>
      <c r="I3" t="s">
        <v>155</v>
      </c>
      <c r="J3" t="s">
        <v>156</v>
      </c>
      <c r="N3" s="2" t="s">
        <v>79</v>
      </c>
    </row>
    <row r="4" spans="1:14" x14ac:dyDescent="0.25">
      <c r="A4" t="s">
        <v>157</v>
      </c>
      <c r="C4" t="s">
        <v>158</v>
      </c>
      <c r="E4" s="1" t="s">
        <v>159</v>
      </c>
      <c r="G4" s="2" t="s">
        <v>160</v>
      </c>
      <c r="H4" s="4">
        <v>0.15</v>
      </c>
      <c r="I4" t="s">
        <v>161</v>
      </c>
      <c r="J4" t="s">
        <v>162</v>
      </c>
      <c r="N4" s="2"/>
    </row>
    <row r="5" spans="1:14" x14ac:dyDescent="0.25">
      <c r="A5" t="s">
        <v>163</v>
      </c>
      <c r="E5" s="1" t="s">
        <v>164</v>
      </c>
      <c r="G5" s="2" t="s">
        <v>165</v>
      </c>
      <c r="H5" s="4">
        <v>0.7</v>
      </c>
      <c r="I5" t="s">
        <v>166</v>
      </c>
      <c r="J5" t="s">
        <v>167</v>
      </c>
      <c r="N5" s="2"/>
    </row>
    <row r="6" spans="1:14" x14ac:dyDescent="0.25">
      <c r="E6" s="1" t="s">
        <v>168</v>
      </c>
      <c r="G6" s="2" t="s">
        <v>169</v>
      </c>
      <c r="H6" s="4">
        <v>0.3</v>
      </c>
      <c r="J6" t="s">
        <v>170</v>
      </c>
      <c r="N6" s="2"/>
    </row>
    <row r="7" spans="1:14" x14ac:dyDescent="0.25">
      <c r="E7" s="1" t="s">
        <v>171</v>
      </c>
      <c r="G7" s="2" t="s">
        <v>79</v>
      </c>
      <c r="N7" s="2" t="s">
        <v>79</v>
      </c>
    </row>
    <row r="8" spans="1:14" x14ac:dyDescent="0.25">
      <c r="E8" s="1" t="s">
        <v>172</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89E017-DF9E-4D7A-9036-DAED46F48CF9}">
  <ds:schemaRefs>
    <ds:schemaRef ds:uri="http://schemas.microsoft.com/sharepoint/v3/contenttype/forms"/>
  </ds:schemaRefs>
</ds:datastoreItem>
</file>

<file path=customXml/itemProps2.xml><?xml version="1.0" encoding="utf-8"?>
<ds:datastoreItem xmlns:ds="http://schemas.openxmlformats.org/officeDocument/2006/customXml" ds:itemID="{A6FDF152-C196-4040-AB51-46B29C1B6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053764-0AEE-4C5F-8731-D8855A804D4F}">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Informes GHA</cp:lastModifiedBy>
  <cp:revision/>
  <dcterms:created xsi:type="dcterms:W3CDTF">2020-12-07T14:41:17Z</dcterms:created>
  <dcterms:modified xsi:type="dcterms:W3CDTF">2025-09-04T04:09:52Z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