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1A60F901-6AEF-4109-844C-A428E63A31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OBJETI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72" i="1" l="1"/>
  <c r="C41" i="1"/>
  <c r="C40" i="1"/>
  <c r="C63" i="1"/>
  <c r="C62" i="1"/>
  <c r="C57" i="1"/>
  <c r="C56" i="1"/>
  <c r="C55" i="1"/>
  <c r="C54" i="1"/>
  <c r="C53" i="1"/>
  <c r="C52" i="1"/>
  <c r="F15" i="1"/>
  <c r="F16" i="1" s="1"/>
  <c r="F21" i="1"/>
  <c r="F22" i="1" s="1"/>
  <c r="F27" i="1" s="1"/>
  <c r="C51" i="1"/>
  <c r="C50" i="1"/>
  <c r="C49" i="1"/>
  <c r="C48" i="1"/>
  <c r="C47" i="1"/>
  <c r="C46" i="1"/>
  <c r="C45" i="1"/>
  <c r="C44" i="1"/>
  <c r="C43" i="1"/>
  <c r="C42" i="1"/>
  <c r="C58" i="1" l="1"/>
  <c r="F28" i="1"/>
  <c r="F29" i="1" s="1"/>
  <c r="F35" i="1"/>
  <c r="F36" i="1"/>
  <c r="F34" i="1"/>
  <c r="C66" i="1"/>
  <c r="C61" i="1"/>
  <c r="F37" i="1" l="1"/>
  <c r="C65" i="1"/>
  <c r="C69" i="1" s="1"/>
  <c r="C70" i="1" s="1"/>
  <c r="C71" i="1" s="1"/>
  <c r="C21" i="1"/>
  <c r="C22" i="1" s="1"/>
  <c r="C15" i="1"/>
  <c r="C28" i="1" l="1"/>
  <c r="C16" i="1"/>
  <c r="C27" i="1"/>
  <c r="C34" i="1"/>
  <c r="C29" i="1" l="1"/>
  <c r="C67" i="1" s="1"/>
  <c r="C36" i="1"/>
  <c r="C35" i="1"/>
  <c r="C37" i="1" l="1"/>
  <c r="C68" i="1" l="1"/>
</calcChain>
</file>

<file path=xl/sharedStrings.xml><?xml version="1.0" encoding="utf-8"?>
<sst xmlns="http://schemas.openxmlformats.org/spreadsheetml/2006/main" count="97" uniqueCount="56">
  <si>
    <t>DANIEL VARGAS</t>
  </si>
  <si>
    <t>LEINER VARGAS</t>
  </si>
  <si>
    <t xml:space="preserve">LIQUIDACIÓN </t>
  </si>
  <si>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</si>
  <si>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</si>
  <si>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</si>
  <si>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</si>
  <si>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</si>
  <si>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</si>
  <si>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</si>
  <si>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</si>
  <si>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</si>
  <si>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</si>
  <si>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</si>
  <si>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</si>
  <si>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</si>
  <si>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</si>
  <si>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</si>
  <si>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</si>
  <si>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</si>
  <si>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</t>
  </si>
  <si>
    <r>
      <t xml:space="preserve">S = Ra </t>
    </r>
    <r>
      <rPr>
        <u/>
        <sz val="10"/>
        <color theme="1"/>
        <rFont val="Arial"/>
        <family val="2"/>
      </rPr>
      <t xml:space="preserve">(1 + i) </t>
    </r>
    <r>
      <rPr>
        <u/>
        <vertAlign val="superscript"/>
        <sz val="10"/>
        <color theme="1"/>
        <rFont val="Arial"/>
        <family val="2"/>
      </rPr>
      <t>n</t>
    </r>
    <r>
      <rPr>
        <u/>
        <sz val="10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</si>
  <si>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</si>
  <si>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</si>
  <si>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</si>
  <si>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</si>
  <si>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</si>
  <si>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t xml:space="preserve">      i (1 + i) </t>
    </r>
    <r>
      <rPr>
        <vertAlign val="superscript"/>
        <sz val="10"/>
        <color theme="1"/>
        <rFont val="Arial"/>
        <family val="2"/>
      </rPr>
      <t>n</t>
    </r>
  </si>
  <si>
    <t xml:space="preserve">(1+i)^n -1 </t>
  </si>
  <si>
    <t>i(1+i)^n</t>
  </si>
  <si>
    <t>DAÑO MORAL</t>
  </si>
  <si>
    <t>Padre fallecidos</t>
  </si>
  <si>
    <t>Madre fallecidos</t>
  </si>
  <si>
    <t>Cónyuge Daniel Vargas</t>
  </si>
  <si>
    <t>Hija Daniel Vargas</t>
  </si>
  <si>
    <t>Hermano 1 fallecidos</t>
  </si>
  <si>
    <t>Hermano 2 fallecidos</t>
  </si>
  <si>
    <r>
      <rPr>
        <b/>
        <sz val="10"/>
        <color rgb="FF000000"/>
        <rFont val="Arial"/>
      </rPr>
      <t>Nota:</t>
    </r>
    <r>
      <rPr>
        <sz val="10"/>
        <color rgb="FF000000"/>
        <rFont val="Arial"/>
      </rPr>
      <t xml:space="preserve"> Sublimite al amparo de RC PATRONAL del 50% del valor asegurado que arroja un total de $25.510.916.289
Deducible 10% del valor de la perdida, mínimo 3SMLMV. 
50% COASEGURO CON SEGUROS MUNDIAL</t>
    </r>
  </si>
  <si>
    <t>Hermano 3 fallecidos</t>
  </si>
  <si>
    <t>Hermano 4 fallecidos</t>
  </si>
  <si>
    <t>Hermano 5 fallecidos</t>
  </si>
  <si>
    <t>Hermano 6 fallecidos</t>
  </si>
  <si>
    <t>Hermano 7 fallecidos</t>
  </si>
  <si>
    <t>Hermano 8 fallecidos</t>
  </si>
  <si>
    <t>Compañera permanente Leiner Vargas</t>
  </si>
  <si>
    <t>Hijo 1 Leiner Vargas</t>
  </si>
  <si>
    <t>Hijo 2 Leiner Vargas</t>
  </si>
  <si>
    <t>Hijo 3 Leiner Vargas</t>
  </si>
  <si>
    <t>Hijo 4 Leiner Vargas</t>
  </si>
  <si>
    <t>Hijo 5 Leiner Vargas</t>
  </si>
  <si>
    <t>DAÑO A LA VIDA EN RELACIÓN</t>
  </si>
  <si>
    <t>LCC</t>
  </si>
  <si>
    <t>LCF</t>
  </si>
  <si>
    <t>TOTAL PERJUICIOS</t>
  </si>
  <si>
    <t>COASEGURO 50%</t>
  </si>
  <si>
    <t>DEDUCIBLE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</si>
</sst>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b/>
      <u val="singleAccounting"/>
      <sz val="10"/>
      <color theme="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165" fontId="3" fillId="0" borderId="3" xfId="0" applyNumberFormat="1" applyFont="1" applyBorder="1"/>
    <xf numFmtId="166" fontId="3" fillId="0" borderId="3" xfId="0" applyNumberFormat="1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166" fontId="3" fillId="0" borderId="10" xfId="0" applyNumberFormat="1" applyFont="1" applyBorder="1"/>
    <xf numFmtId="166" fontId="3" fillId="0" borderId="0" xfId="0" applyNumberFormat="1" applyFont="1"/>
    <xf numFmtId="0" fontId="4" fillId="2" borderId="3" xfId="0" applyFont="1" applyFill="1" applyBorder="1" applyAlignment="1">
      <alignment horizontal="center"/>
    </xf>
    <xf numFmtId="166" fontId="9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7" fontId="9" fillId="2" borderId="10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166" fontId="3" fillId="0" borderId="11" xfId="0" applyNumberFormat="1" applyFont="1" applyBorder="1"/>
    <xf numFmtId="0" fontId="4" fillId="2" borderId="11" xfId="0" applyFont="1" applyFill="1" applyBorder="1" applyAlignment="1">
      <alignment horizontal="center"/>
    </xf>
    <xf numFmtId="166" fontId="9" fillId="2" borderId="11" xfId="0" applyNumberFormat="1" applyFont="1" applyFill="1" applyBorder="1"/>
    <xf numFmtId="166" fontId="11" fillId="2" borderId="11" xfId="0" applyNumberFormat="1" applyFont="1" applyFill="1" applyBorder="1"/>
    <xf numFmtId="0" fontId="6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9" xfId="0" applyFont="1" applyBorder="1"/>
    <xf numFmtId="0" fontId="4" fillId="2" borderId="12" xfId="0" applyFont="1" applyFill="1" applyBorder="1" applyAlignment="1">
      <alignment horizontal="center"/>
    </xf>
    <xf numFmtId="0" fontId="5" fillId="0" borderId="13" xfId="0" applyFont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112" workbookViewId="0">
      <selection activeCell="E124" sqref="E124"/>
    </sheetView>
  </sheetViews>
  <sheetFormatPr baseColWidth="10" defaultColWidth="14.42578125" defaultRowHeight="15" customHeight="1" x14ac:dyDescent="0.25"/>
  <cols>
    <col min="1" max="1" width="9.140625" customWidth="1"/>
    <col min="2" max="2" width="49.85546875" customWidth="1"/>
    <col min="3" max="3" width="25.7109375" customWidth="1"/>
    <col min="4" max="4" width="6.5703125" customWidth="1"/>
    <col min="5" max="5" width="40.85546875" customWidth="1"/>
    <col min="6" max="6" width="36.42578125" customWidth="1"/>
    <col min="7" max="7" width="9.140625" customWidth="1"/>
    <col min="8" max="8" width="5.85546875" customWidth="1"/>
    <col min="9" max="26" width="9.1406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1"/>
      <c r="C2" s="1"/>
      <c r="D2" s="1"/>
    </row>
    <row r="3" spans="1:8" x14ac:dyDescent="0.25">
      <c r="A3" s="1"/>
      <c r="B3" s="1"/>
      <c r="C3" s="1"/>
      <c r="D3" s="1"/>
    </row>
    <row r="4" spans="1:8" x14ac:dyDescent="0.25">
      <c r="A4" s="1"/>
      <c r="B4" s="27" t="s">
        <v>0</v>
      </c>
      <c r="C4" s="27"/>
      <c r="D4" s="2"/>
      <c r="E4" s="27" t="s">
        <v>1</v>
      </c>
      <c r="F4" s="27"/>
      <c r="G4" s="2"/>
      <c r="H4" s="2"/>
    </row>
    <row r="5" spans="1:8" x14ac:dyDescent="0.25">
      <c r="A5" s="1"/>
      <c r="B5" s="29" t="s">
        <v>2</v>
      </c>
      <c r="C5" s="29"/>
      <c r="D5" s="2"/>
      <c r="E5" s="29" t="s">
        <v>2</v>
      </c>
      <c r="F5" s="29"/>
      <c r="G5" s="2"/>
      <c r="H5" s="2"/>
    </row>
    <row r="6" spans="1:8" x14ac:dyDescent="0.25">
      <c r="A6" s="1"/>
      <c r="B6" s="2"/>
      <c r="C6" s="2"/>
      <c r="D6" s="2"/>
      <c r="E6" s="2"/>
      <c r="F6" s="2"/>
      <c r="G6" s="2"/>
      <c r="H6" s="2"/>
    </row>
    <row r="7" spans="1:8" ht="15" customHeight="1" x14ac:dyDescent="0.25">
      <c r="A7" s="1"/>
      <c r="B7" s="30" t="s">
        <v>3</v>
      </c>
      <c r="C7" s="31"/>
      <c r="D7" s="2"/>
      <c r="E7" s="30" t="s">
        <v>3</v>
      </c>
      <c r="F7" s="31"/>
      <c r="G7" s="2"/>
    </row>
    <row r="8" spans="1:8" x14ac:dyDescent="0.25">
      <c r="A8" s="1"/>
      <c r="B8" s="3" t="s">
        <v>4</v>
      </c>
      <c r="C8" s="4" t="s">
        <v>5</v>
      </c>
      <c r="D8" s="2"/>
      <c r="E8" s="3" t="s">
        <v>4</v>
      </c>
      <c r="F8" s="4" t="s">
        <v>5</v>
      </c>
      <c r="G8" s="2"/>
    </row>
    <row r="9" spans="1:8" x14ac:dyDescent="0.25">
      <c r="A9" s="1"/>
      <c r="B9" s="3" t="s">
        <v>6</v>
      </c>
      <c r="C9" s="5">
        <v>45890</v>
      </c>
      <c r="D9" s="2"/>
      <c r="E9" s="3" t="s">
        <v>6</v>
      </c>
      <c r="F9" s="5">
        <v>45890</v>
      </c>
      <c r="G9" s="2"/>
    </row>
    <row r="10" spans="1:8" x14ac:dyDescent="0.25">
      <c r="A10" s="1"/>
      <c r="B10" s="3" t="s">
        <v>7</v>
      </c>
      <c r="C10" s="5">
        <v>34806</v>
      </c>
      <c r="D10" s="2"/>
      <c r="E10" s="3" t="s">
        <v>7</v>
      </c>
      <c r="F10" s="5">
        <v>30649</v>
      </c>
      <c r="G10" s="2"/>
    </row>
    <row r="11" spans="1:8" x14ac:dyDescent="0.25">
      <c r="A11" s="1"/>
      <c r="B11" s="3" t="s">
        <v>8</v>
      </c>
      <c r="C11" s="5">
        <v>44523</v>
      </c>
      <c r="D11" s="2"/>
      <c r="E11" s="3" t="s">
        <v>8</v>
      </c>
      <c r="F11" s="5">
        <v>44523</v>
      </c>
      <c r="G11" s="2"/>
    </row>
    <row r="12" spans="1:8" x14ac:dyDescent="0.25">
      <c r="A12" s="1"/>
      <c r="B12" s="3" t="s">
        <v>9</v>
      </c>
      <c r="C12" s="5">
        <v>44523</v>
      </c>
      <c r="D12" s="2"/>
      <c r="E12" s="3" t="s">
        <v>9</v>
      </c>
      <c r="F12" s="5">
        <v>44523</v>
      </c>
      <c r="G12" s="2"/>
    </row>
    <row r="13" spans="1:8" x14ac:dyDescent="0.25">
      <c r="A13" s="1"/>
      <c r="B13" s="3" t="s">
        <v>10</v>
      </c>
      <c r="C13" s="3">
        <v>26</v>
      </c>
      <c r="D13" s="2"/>
      <c r="E13" s="3" t="s">
        <v>10</v>
      </c>
      <c r="F13" s="3">
        <v>37</v>
      </c>
      <c r="G13" s="2"/>
    </row>
    <row r="14" spans="1:8" x14ac:dyDescent="0.25">
      <c r="A14" s="1"/>
      <c r="B14" s="6" t="s">
        <v>11</v>
      </c>
      <c r="C14" s="7">
        <v>54.2</v>
      </c>
      <c r="D14" s="2"/>
      <c r="E14" s="6" t="s">
        <v>11</v>
      </c>
      <c r="F14" s="7">
        <v>43.7</v>
      </c>
      <c r="G14" s="2"/>
    </row>
    <row r="15" spans="1:8" x14ac:dyDescent="0.25">
      <c r="A15" s="1"/>
      <c r="B15" s="3" t="s">
        <v>12</v>
      </c>
      <c r="C15" s="3">
        <f>((DAYS360(C11,C9))*12)/360</f>
        <v>44.93333333333333</v>
      </c>
      <c r="D15" s="2"/>
      <c r="E15" s="3" t="s">
        <v>12</v>
      </c>
      <c r="F15" s="3">
        <f>((DAYS360(F11,F9))*12)/360</f>
        <v>44.93333333333333</v>
      </c>
      <c r="G15" s="2"/>
    </row>
    <row r="16" spans="1:8" x14ac:dyDescent="0.25">
      <c r="A16" s="1"/>
      <c r="B16" s="3" t="s">
        <v>13</v>
      </c>
      <c r="C16" s="8">
        <f>(C14*12)-C15</f>
        <v>605.46666666666681</v>
      </c>
      <c r="D16" s="2"/>
      <c r="E16" s="3" t="s">
        <v>13</v>
      </c>
      <c r="F16" s="8">
        <f>(F14*12)-F15</f>
        <v>479.46666666666675</v>
      </c>
      <c r="G16" s="2"/>
      <c r="H16" s="2"/>
    </row>
    <row r="17" spans="1:8" x14ac:dyDescent="0.25">
      <c r="A17" s="1"/>
      <c r="B17" s="3" t="s">
        <v>14</v>
      </c>
      <c r="C17" s="3">
        <v>4.8669999999999998E-3</v>
      </c>
      <c r="D17" s="2"/>
      <c r="E17" s="3" t="s">
        <v>14</v>
      </c>
      <c r="F17" s="3">
        <v>4.8669999999999998E-3</v>
      </c>
      <c r="G17" s="2"/>
      <c r="H17" s="2"/>
    </row>
    <row r="18" spans="1:8" x14ac:dyDescent="0.25">
      <c r="A18" s="1"/>
      <c r="B18" s="3" t="s">
        <v>15</v>
      </c>
      <c r="C18" s="9">
        <v>1423500</v>
      </c>
      <c r="D18" s="2"/>
      <c r="E18" s="3" t="s">
        <v>15</v>
      </c>
      <c r="F18" s="9">
        <v>1423500</v>
      </c>
      <c r="G18" s="2"/>
      <c r="H18" s="2"/>
    </row>
    <row r="19" spans="1:8" x14ac:dyDescent="0.25">
      <c r="A19" s="1"/>
      <c r="B19" s="3" t="s">
        <v>16</v>
      </c>
      <c r="C19" s="10">
        <v>1015026</v>
      </c>
      <c r="D19" s="2"/>
      <c r="E19" s="3" t="s">
        <v>16</v>
      </c>
      <c r="F19" s="10">
        <v>1015026</v>
      </c>
      <c r="G19" s="2"/>
      <c r="H19" s="2"/>
    </row>
    <row r="20" spans="1:8" x14ac:dyDescent="0.25">
      <c r="A20" s="1"/>
      <c r="B20" s="3" t="s">
        <v>17</v>
      </c>
      <c r="C20" s="10">
        <v>1423500</v>
      </c>
      <c r="D20" s="2"/>
      <c r="E20" s="3" t="s">
        <v>17</v>
      </c>
      <c r="F20" s="10">
        <v>1423500</v>
      </c>
      <c r="G20" s="2"/>
      <c r="H20" s="2"/>
    </row>
    <row r="21" spans="1:8" x14ac:dyDescent="0.25">
      <c r="A21" s="1"/>
      <c r="B21" s="3" t="s">
        <v>18</v>
      </c>
      <c r="C21" s="10">
        <f>C20+(C20*25%)</f>
        <v>1779375</v>
      </c>
      <c r="D21" s="2"/>
      <c r="E21" s="3" t="s">
        <v>18</v>
      </c>
      <c r="F21" s="10">
        <f>F20+(F20*25%)</f>
        <v>1779375</v>
      </c>
      <c r="G21" s="2"/>
      <c r="H21" s="2"/>
    </row>
    <row r="22" spans="1:8" ht="15.75" customHeight="1" x14ac:dyDescent="0.25">
      <c r="A22" s="1"/>
      <c r="B22" s="3" t="s">
        <v>19</v>
      </c>
      <c r="C22" s="10">
        <f>C21-(C21*25%)</f>
        <v>1334531.25</v>
      </c>
      <c r="D22" s="2"/>
      <c r="E22" s="3" t="s">
        <v>19</v>
      </c>
      <c r="F22" s="10">
        <f>F21-(F21*25%)</f>
        <v>1334531.25</v>
      </c>
      <c r="G22" s="2"/>
      <c r="H22" s="2"/>
    </row>
    <row r="23" spans="1:8" ht="15.75" customHeight="1" x14ac:dyDescent="0.25">
      <c r="A23" s="1"/>
      <c r="B23" s="2"/>
      <c r="C23" s="2"/>
      <c r="D23" s="2"/>
      <c r="E23" s="2"/>
      <c r="F23" s="2"/>
      <c r="G23" s="2"/>
      <c r="H23" s="2"/>
    </row>
    <row r="24" spans="1:8" ht="15.75" customHeight="1" x14ac:dyDescent="0.25">
      <c r="B24" s="30" t="s">
        <v>20</v>
      </c>
      <c r="C24" s="31"/>
      <c r="D24" s="11"/>
      <c r="E24" s="30" t="s">
        <v>20</v>
      </c>
      <c r="F24" s="31"/>
      <c r="G24" s="11"/>
      <c r="H24" s="2"/>
    </row>
    <row r="25" spans="1:8" ht="15.75" customHeight="1" x14ac:dyDescent="0.25">
      <c r="B25" s="32" t="s">
        <v>21</v>
      </c>
      <c r="C25" s="33"/>
      <c r="D25" s="2"/>
      <c r="E25" s="32" t="s">
        <v>21</v>
      </c>
      <c r="F25" s="33"/>
      <c r="G25" s="2"/>
      <c r="H25" s="2"/>
    </row>
    <row r="26" spans="1:8" ht="15.75" customHeight="1" x14ac:dyDescent="0.25">
      <c r="B26" s="34" t="s">
        <v>22</v>
      </c>
      <c r="C26" s="35"/>
      <c r="D26" s="2"/>
      <c r="E26" s="34" t="s">
        <v>22</v>
      </c>
      <c r="F26" s="35"/>
      <c r="G26" s="2"/>
      <c r="H26" s="2"/>
    </row>
    <row r="27" spans="1:8" ht="15.75" customHeight="1" x14ac:dyDescent="0.25">
      <c r="B27" s="12" t="s">
        <v>23</v>
      </c>
      <c r="C27" s="13">
        <f>C22</f>
        <v>1334531.25</v>
      </c>
      <c r="D27" s="14"/>
      <c r="E27" s="12" t="s">
        <v>23</v>
      </c>
      <c r="F27" s="13">
        <f>F22</f>
        <v>1334531.25</v>
      </c>
      <c r="G27" s="14"/>
      <c r="H27" s="2"/>
    </row>
    <row r="28" spans="1:8" ht="15.75" customHeight="1" x14ac:dyDescent="0.25">
      <c r="B28" s="12" t="s">
        <v>24</v>
      </c>
      <c r="C28" s="3">
        <f>(((1+C17)^C15)-1)/C17</f>
        <v>50.089612704063278</v>
      </c>
      <c r="D28" s="2"/>
      <c r="E28" s="12" t="s">
        <v>24</v>
      </c>
      <c r="F28" s="3">
        <f>(((1+F17)^F15)-1)/F17</f>
        <v>50.089612704063278</v>
      </c>
      <c r="G28" s="2"/>
      <c r="H28" s="2"/>
    </row>
    <row r="29" spans="1:8" ht="15.75" customHeight="1" x14ac:dyDescent="0.25">
      <c r="B29" s="15" t="s">
        <v>25</v>
      </c>
      <c r="C29" s="16">
        <f>C27*C28</f>
        <v>66846153.453969449</v>
      </c>
      <c r="D29" s="14"/>
      <c r="E29" s="15" t="s">
        <v>25</v>
      </c>
      <c r="F29" s="16">
        <f>F27*F28</f>
        <v>66846153.453969449</v>
      </c>
      <c r="G29" s="14"/>
      <c r="H29" s="2"/>
    </row>
    <row r="30" spans="1:8" ht="15.75" customHeight="1" x14ac:dyDescent="0.25">
      <c r="B30" s="17"/>
      <c r="C30" s="38"/>
      <c r="D30" s="39"/>
      <c r="E30" s="17"/>
      <c r="F30" s="38"/>
      <c r="G30" s="39"/>
      <c r="H30" s="2"/>
    </row>
    <row r="31" spans="1:8" ht="15.75" customHeight="1" x14ac:dyDescent="0.25">
      <c r="B31" s="30" t="s">
        <v>26</v>
      </c>
      <c r="C31" s="31"/>
      <c r="D31" s="11"/>
      <c r="E31" s="30" t="s">
        <v>26</v>
      </c>
      <c r="F31" s="31"/>
      <c r="G31" s="11"/>
      <c r="H31" s="2"/>
    </row>
    <row r="32" spans="1:8" ht="15.75" customHeight="1" x14ac:dyDescent="0.25">
      <c r="B32" s="32" t="s">
        <v>21</v>
      </c>
      <c r="C32" s="33"/>
      <c r="D32" s="2"/>
      <c r="E32" s="32" t="s">
        <v>21</v>
      </c>
      <c r="F32" s="33"/>
      <c r="G32" s="2"/>
      <c r="H32" s="2"/>
    </row>
    <row r="33" spans="2:8" ht="15.75" customHeight="1" x14ac:dyDescent="0.25">
      <c r="B33" s="34" t="s">
        <v>27</v>
      </c>
      <c r="C33" s="35"/>
      <c r="D33" s="2"/>
      <c r="E33" s="34" t="s">
        <v>27</v>
      </c>
      <c r="F33" s="35"/>
      <c r="G33" s="2"/>
      <c r="H33" s="2"/>
    </row>
    <row r="34" spans="2:8" ht="15.75" customHeight="1" x14ac:dyDescent="0.25">
      <c r="B34" s="12" t="s">
        <v>23</v>
      </c>
      <c r="C34" s="10">
        <f>C22</f>
        <v>1334531.25</v>
      </c>
      <c r="D34" s="14"/>
      <c r="E34" s="12" t="s">
        <v>23</v>
      </c>
      <c r="F34" s="10">
        <f>F22</f>
        <v>1334531.25</v>
      </c>
      <c r="G34" s="14"/>
      <c r="H34" s="2"/>
    </row>
    <row r="35" spans="2:8" ht="15.75" customHeight="1" x14ac:dyDescent="0.25">
      <c r="B35" s="12" t="s">
        <v>28</v>
      </c>
      <c r="C35" s="3">
        <f>(((1+C17)^C16)-1)</f>
        <v>17.90938570008986</v>
      </c>
      <c r="D35" s="2"/>
      <c r="E35" s="12" t="s">
        <v>28</v>
      </c>
      <c r="F35" s="3">
        <f>(((1+F17)^F16)-1)</f>
        <v>9.2564204680025419</v>
      </c>
      <c r="G35" s="2"/>
      <c r="H35" s="2"/>
    </row>
    <row r="36" spans="2:8" ht="15.75" customHeight="1" x14ac:dyDescent="0.25">
      <c r="B36" s="12" t="s">
        <v>29</v>
      </c>
      <c r="C36" s="3">
        <f>(C17*((1+C17)^C16))</f>
        <v>9.2031980202337341E-2</v>
      </c>
      <c r="D36" s="2"/>
      <c r="E36" s="12" t="s">
        <v>29</v>
      </c>
      <c r="F36" s="3">
        <f>(F17*((1+F17)^F16))</f>
        <v>4.9917998417768367E-2</v>
      </c>
      <c r="G36" s="2"/>
      <c r="H36" s="2"/>
    </row>
    <row r="37" spans="2:8" ht="15.75" customHeight="1" x14ac:dyDescent="0.25">
      <c r="B37" s="15" t="s">
        <v>25</v>
      </c>
      <c r="C37" s="16">
        <f>C34*(C35/C36)</f>
        <v>259699235.33674049</v>
      </c>
      <c r="D37" s="2"/>
      <c r="E37" s="15" t="s">
        <v>25</v>
      </c>
      <c r="F37" s="16">
        <f>F34*(F35/F36)</f>
        <v>247465498.80277172</v>
      </c>
      <c r="G37" s="2"/>
      <c r="H37" s="2"/>
    </row>
    <row r="38" spans="2:8" ht="15.75" customHeight="1" x14ac:dyDescent="0.25">
      <c r="B38" s="2"/>
      <c r="C38" s="2"/>
      <c r="D38" s="2"/>
      <c r="E38" s="2"/>
      <c r="F38" s="2"/>
      <c r="G38" s="2"/>
      <c r="H38" s="2"/>
    </row>
    <row r="39" spans="2:8" ht="15.75" customHeight="1" x14ac:dyDescent="0.25">
      <c r="B39" s="36" t="s">
        <v>30</v>
      </c>
      <c r="C39" s="37"/>
      <c r="D39" s="2"/>
      <c r="E39" s="2"/>
      <c r="F39" s="2"/>
      <c r="G39" s="2"/>
      <c r="H39" s="2"/>
    </row>
    <row r="40" spans="2:8" ht="15.75" customHeight="1" x14ac:dyDescent="0.25">
      <c r="B40" s="18" t="s">
        <v>31</v>
      </c>
      <c r="C40" s="19">
        <f>+C18*100</f>
        <v>142350000</v>
      </c>
      <c r="D40" s="2"/>
      <c r="E40" s="2"/>
      <c r="F40" s="2"/>
      <c r="G40" s="2"/>
      <c r="H40" s="2"/>
    </row>
    <row r="41" spans="2:8" ht="15.75" customHeight="1" x14ac:dyDescent="0.25">
      <c r="B41" s="18" t="s">
        <v>32</v>
      </c>
      <c r="C41" s="19">
        <f>+C18*100</f>
        <v>142350000</v>
      </c>
      <c r="D41" s="2"/>
      <c r="E41" s="2"/>
      <c r="F41" s="2"/>
      <c r="G41" s="2"/>
      <c r="H41" s="2"/>
    </row>
    <row r="42" spans="2:8" ht="15.75" customHeight="1" x14ac:dyDescent="0.25">
      <c r="B42" s="18" t="s">
        <v>33</v>
      </c>
      <c r="C42" s="19">
        <f>+C18*100</f>
        <v>142350000</v>
      </c>
      <c r="D42" s="2"/>
      <c r="E42" s="2"/>
      <c r="F42" s="2"/>
      <c r="G42" s="2"/>
      <c r="H42" s="2"/>
    </row>
    <row r="43" spans="2:8" ht="15.75" customHeight="1" x14ac:dyDescent="0.25">
      <c r="B43" s="18" t="s">
        <v>34</v>
      </c>
      <c r="C43" s="19">
        <f>+C18*100</f>
        <v>142350000</v>
      </c>
      <c r="D43" s="2"/>
      <c r="E43" s="2"/>
      <c r="F43" s="2"/>
      <c r="G43" s="2"/>
      <c r="H43" s="2"/>
    </row>
    <row r="44" spans="2:8" ht="15.75" customHeight="1" x14ac:dyDescent="0.25">
      <c r="B44" s="18" t="s">
        <v>35</v>
      </c>
      <c r="C44" s="19">
        <f>+C18*25</f>
        <v>35587500</v>
      </c>
      <c r="D44" s="2"/>
      <c r="E44" s="2"/>
      <c r="F44" s="2"/>
      <c r="G44" s="2"/>
      <c r="H44" s="2"/>
    </row>
    <row r="45" spans="2:8" ht="15.75" customHeight="1" x14ac:dyDescent="0.25">
      <c r="B45" s="18" t="s">
        <v>36</v>
      </c>
      <c r="C45" s="19">
        <f>+C18*25</f>
        <v>35587500</v>
      </c>
      <c r="D45" s="2"/>
      <c r="E45" s="28" t="s">
        <v>37</v>
      </c>
    </row>
    <row r="46" spans="2:8" ht="15.75" customHeight="1" x14ac:dyDescent="0.25">
      <c r="B46" s="18" t="s">
        <v>38</v>
      </c>
      <c r="C46" s="19">
        <f>+C18*25</f>
        <v>35587500</v>
      </c>
      <c r="D46" s="2"/>
      <c r="E46" s="28"/>
    </row>
    <row r="47" spans="2:8" ht="15.75" customHeight="1" x14ac:dyDescent="0.25">
      <c r="B47" s="18" t="s">
        <v>39</v>
      </c>
      <c r="C47" s="19">
        <f>+C18*25</f>
        <v>35587500</v>
      </c>
      <c r="D47" s="2"/>
      <c r="E47" s="28"/>
    </row>
    <row r="48" spans="2:8" ht="15.75" customHeight="1" x14ac:dyDescent="0.25">
      <c r="B48" s="18" t="s">
        <v>40</v>
      </c>
      <c r="C48" s="19">
        <f>+C18*25</f>
        <v>35587500</v>
      </c>
      <c r="D48" s="2"/>
      <c r="E48" s="28"/>
    </row>
    <row r="49" spans="2:8" ht="15.75" customHeight="1" x14ac:dyDescent="0.25">
      <c r="B49" s="18" t="s">
        <v>41</v>
      </c>
      <c r="C49" s="19">
        <f>+C18*25</f>
        <v>35587500</v>
      </c>
      <c r="D49" s="2"/>
      <c r="E49" s="28"/>
    </row>
    <row r="50" spans="2:8" ht="15.75" customHeight="1" x14ac:dyDescent="0.25">
      <c r="B50" s="18" t="s">
        <v>42</v>
      </c>
      <c r="C50" s="19">
        <f>+C18*25</f>
        <v>35587500</v>
      </c>
      <c r="D50" s="2"/>
      <c r="E50" s="28"/>
    </row>
    <row r="51" spans="2:8" ht="15.75" customHeight="1" x14ac:dyDescent="0.25">
      <c r="B51" s="18" t="s">
        <v>43</v>
      </c>
      <c r="C51" s="19">
        <f>+C18*25</f>
        <v>35587500</v>
      </c>
      <c r="D51" s="2"/>
      <c r="E51" s="28"/>
    </row>
    <row r="52" spans="2:8" ht="15.75" customHeight="1" x14ac:dyDescent="0.25">
      <c r="B52" s="18" t="s">
        <v>44</v>
      </c>
      <c r="C52" s="19">
        <f>+C18*100</f>
        <v>142350000</v>
      </c>
      <c r="D52" s="2"/>
      <c r="E52" s="28"/>
    </row>
    <row r="53" spans="2:8" ht="15.75" customHeight="1" x14ac:dyDescent="0.25">
      <c r="B53" s="18" t="s">
        <v>45</v>
      </c>
      <c r="C53" s="19">
        <f>+C18*100</f>
        <v>142350000</v>
      </c>
      <c r="D53" s="2"/>
      <c r="E53" s="28"/>
    </row>
    <row r="54" spans="2:8" ht="15.75" customHeight="1" x14ac:dyDescent="0.25">
      <c r="B54" s="18" t="s">
        <v>46</v>
      </c>
      <c r="C54" s="19">
        <f>+C18*100</f>
        <v>142350000</v>
      </c>
      <c r="D54" s="2"/>
      <c r="E54" s="2"/>
    </row>
    <row r="55" spans="2:8" ht="15.75" customHeight="1" x14ac:dyDescent="0.25">
      <c r="B55" s="18" t="s">
        <v>47</v>
      </c>
      <c r="C55" s="19">
        <f>+C18*100</f>
        <v>142350000</v>
      </c>
      <c r="D55" s="2"/>
      <c r="E55" s="2"/>
      <c r="F55" s="2"/>
      <c r="G55" s="2"/>
      <c r="H55" s="2"/>
    </row>
    <row r="56" spans="2:8" ht="15.75" customHeight="1" x14ac:dyDescent="0.25">
      <c r="B56" s="18" t="s">
        <v>48</v>
      </c>
      <c r="C56" s="19">
        <f>+C18*100</f>
        <v>142350000</v>
      </c>
      <c r="D56" s="2"/>
      <c r="E56" s="2"/>
      <c r="F56" s="2"/>
      <c r="G56" s="2"/>
      <c r="H56" s="2"/>
    </row>
    <row r="57" spans="2:8" ht="15.75" customHeight="1" x14ac:dyDescent="0.25">
      <c r="B57" s="18" t="s">
        <v>49</v>
      </c>
      <c r="C57" s="19">
        <f>+C18*100</f>
        <v>142350000</v>
      </c>
      <c r="D57" s="2"/>
      <c r="E57" s="2"/>
      <c r="F57" s="2"/>
      <c r="G57" s="2"/>
      <c r="H57" s="2"/>
    </row>
    <row r="58" spans="2:8" ht="15.75" customHeight="1" x14ac:dyDescent="0.25">
      <c r="B58" s="20" t="s">
        <v>25</v>
      </c>
      <c r="C58" s="21">
        <f>SUM(C40:C57)</f>
        <v>1708200000</v>
      </c>
      <c r="D58" s="2"/>
      <c r="E58" s="2"/>
      <c r="F58" s="2"/>
      <c r="G58" s="2"/>
      <c r="H58" s="2"/>
    </row>
    <row r="59" spans="2:8" ht="15.75" customHeight="1" x14ac:dyDescent="0.25">
      <c r="B59" s="2"/>
      <c r="C59" s="2"/>
      <c r="D59" s="2"/>
      <c r="E59" s="2"/>
      <c r="F59" s="2"/>
      <c r="G59" s="2"/>
      <c r="H59" s="2"/>
    </row>
    <row r="60" spans="2:8" ht="15.75" customHeight="1" x14ac:dyDescent="0.25">
      <c r="B60" s="36" t="s">
        <v>50</v>
      </c>
      <c r="C60" s="37"/>
      <c r="D60" s="2"/>
      <c r="E60" s="2"/>
      <c r="F60" s="2"/>
      <c r="G60" s="2"/>
      <c r="H60" s="2"/>
    </row>
    <row r="61" spans="2:8" ht="15.75" customHeight="1" x14ac:dyDescent="0.25">
      <c r="B61" s="18" t="s">
        <v>44</v>
      </c>
      <c r="C61" s="19">
        <f>+C18*100</f>
        <v>142350000</v>
      </c>
      <c r="D61" s="2"/>
      <c r="E61" s="2"/>
      <c r="F61" s="2"/>
      <c r="G61" s="2"/>
      <c r="H61" s="2"/>
    </row>
    <row r="62" spans="2:8" ht="15.75" customHeight="1" x14ac:dyDescent="0.25">
      <c r="B62" s="18" t="s">
        <v>33</v>
      </c>
      <c r="C62" s="19">
        <f>+C18*100</f>
        <v>142350000</v>
      </c>
      <c r="D62" s="2"/>
      <c r="E62" s="2"/>
      <c r="F62" s="2"/>
      <c r="G62" s="2"/>
      <c r="H62" s="2"/>
    </row>
    <row r="63" spans="2:8" ht="15.75" customHeight="1" x14ac:dyDescent="0.25">
      <c r="B63" s="20" t="s">
        <v>25</v>
      </c>
      <c r="C63" s="21">
        <f>SUM(C61:C62)</f>
        <v>284700000</v>
      </c>
      <c r="D63" s="2"/>
      <c r="E63" s="2"/>
      <c r="F63" s="2"/>
      <c r="G63" s="2"/>
      <c r="H63" s="2"/>
    </row>
    <row r="64" spans="2:8" ht="15.75" customHeight="1" x14ac:dyDescent="0.25">
      <c r="B64" s="2"/>
      <c r="C64" s="2"/>
      <c r="D64" s="2"/>
      <c r="E64" s="2"/>
      <c r="F64" s="2"/>
      <c r="G64" s="2"/>
      <c r="H64" s="2"/>
    </row>
    <row r="65" spans="2:8" ht="15.75" customHeight="1" x14ac:dyDescent="0.25">
      <c r="B65" s="22" t="s">
        <v>50</v>
      </c>
      <c r="C65" s="23">
        <f>+C63</f>
        <v>284700000</v>
      </c>
      <c r="D65" s="2"/>
      <c r="E65" s="2"/>
      <c r="F65" s="2"/>
      <c r="G65" s="2"/>
      <c r="H65" s="2"/>
    </row>
    <row r="66" spans="2:8" ht="15.75" customHeight="1" x14ac:dyDescent="0.25">
      <c r="B66" s="22" t="s">
        <v>30</v>
      </c>
      <c r="C66" s="23">
        <f>+C58</f>
        <v>1708200000</v>
      </c>
      <c r="D66" s="2"/>
      <c r="E66" s="2"/>
      <c r="F66" s="2"/>
      <c r="G66" s="2"/>
      <c r="H66" s="2"/>
    </row>
    <row r="67" spans="2:8" x14ac:dyDescent="0.25">
      <c r="B67" s="22" t="s">
        <v>51</v>
      </c>
      <c r="C67" s="23">
        <f>+C29+F29</f>
        <v>133692306.9079389</v>
      </c>
      <c r="D67" s="2"/>
      <c r="E67" s="2"/>
      <c r="F67" s="2"/>
      <c r="G67" s="2"/>
      <c r="H67" s="2"/>
    </row>
    <row r="68" spans="2:8" x14ac:dyDescent="0.25">
      <c r="B68" s="22" t="s">
        <v>52</v>
      </c>
      <c r="C68" s="23">
        <f>+C37+F37</f>
        <v>507164734.13951218</v>
      </c>
      <c r="D68" s="2"/>
      <c r="E68" s="2"/>
      <c r="F68" s="2"/>
      <c r="G68" s="2"/>
      <c r="H68" s="2"/>
    </row>
    <row r="69" spans="2:8" x14ac:dyDescent="0.25">
      <c r="B69" s="24" t="s">
        <v>53</v>
      </c>
      <c r="C69" s="25">
        <f>C67+C68+C66+C65</f>
        <v>2633757041.047451</v>
      </c>
      <c r="D69" s="2"/>
      <c r="E69" s="2"/>
      <c r="F69" s="2"/>
      <c r="G69" s="2"/>
      <c r="H69" s="2"/>
    </row>
    <row r="70" spans="2:8" x14ac:dyDescent="0.25">
      <c r="B70" s="24" t="s">
        <v>54</v>
      </c>
      <c r="C70" s="25">
        <f>+C69*50%</f>
        <v>1316878520.5237255</v>
      </c>
      <c r="D70" s="2"/>
      <c r="E70" s="2"/>
      <c r="F70" s="2"/>
      <c r="G70" s="2"/>
      <c r="H70" s="2"/>
    </row>
    <row r="71" spans="2:8" x14ac:dyDescent="0.25">
      <c r="B71" s="22" t="s">
        <v>55</v>
      </c>
      <c r="C71" s="23">
        <f>+C70*10%</f>
        <v>131687852.05237256</v>
      </c>
      <c r="D71" s="2"/>
      <c r="E71" s="2"/>
      <c r="F71" s="2"/>
      <c r="G71" s="2"/>
      <c r="H71" s="2"/>
    </row>
    <row r="72" spans="2:8" ht="16.5" x14ac:dyDescent="0.35">
      <c r="B72" s="24" t="s">
        <v>25</v>
      </c>
      <c r="C72" s="26">
        <f>+C70-C71</f>
        <v>1185190668.4713531</v>
      </c>
      <c r="D72" s="2"/>
      <c r="E72" s="2"/>
      <c r="F72" s="2"/>
      <c r="G72" s="2"/>
      <c r="H72" s="2"/>
    </row>
    <row r="73" spans="2:8" x14ac:dyDescent="0.25"/>
    <row r="74" spans="2:8" x14ac:dyDescent="0.25"/>
    <row r="75" spans="2:8" x14ac:dyDescent="0.25"/>
    <row r="76" spans="2:8" x14ac:dyDescent="0.25"/>
    <row r="77" spans="2:8" ht="15.75" customHeight="1" x14ac:dyDescent="0.25"/>
    <row r="78" spans="2:8" ht="15.75" customHeight="1" x14ac:dyDescent="0.25"/>
    <row r="79" spans="2:8" ht="15.75" customHeight="1" x14ac:dyDescent="0.25"/>
    <row r="80" spans="2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2:3" ht="15.75" customHeight="1" x14ac:dyDescent="0.25"/>
    <row r="114" spans="2:3" ht="15.75" customHeight="1" x14ac:dyDescent="0.25"/>
    <row r="115" spans="2:3" ht="15.75" customHeight="1" x14ac:dyDescent="0.25"/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3">
    <mergeCell ref="B60:C60"/>
    <mergeCell ref="B7:C7"/>
    <mergeCell ref="B24:C24"/>
    <mergeCell ref="B25:C25"/>
    <mergeCell ref="B26:C26"/>
    <mergeCell ref="C30:D30"/>
    <mergeCell ref="B31:C31"/>
    <mergeCell ref="B4:C4"/>
    <mergeCell ref="E4:F4"/>
    <mergeCell ref="E45:E53"/>
    <mergeCell ref="E5:F5"/>
    <mergeCell ref="E7:F7"/>
    <mergeCell ref="E24:F24"/>
    <mergeCell ref="E25:F25"/>
    <mergeCell ref="E26:F26"/>
    <mergeCell ref="B39:C39"/>
    <mergeCell ref="B5:C5"/>
    <mergeCell ref="B32:C32"/>
    <mergeCell ref="B33:C33"/>
    <mergeCell ref="F30:G30"/>
    <mergeCell ref="E31:F31"/>
    <mergeCell ref="E32:F32"/>
    <mergeCell ref="E33:F33"/>
  </mergeCells>
  <phoneticPr fontId="2" type="noConversion"/>
  <pageMargins left="0.7" right="0.7" top="0.75" bottom="0.75" header="0" footer="0"/>
  <pageSetup paperSize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OBJETIVA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Valentina Orozco Arce</cp:lastModifiedBy>
  <cp:revision/>
  <dcterms:created xsi:type="dcterms:W3CDTF">2015-06-05T18:19:34Z</dcterms:created>
  <dcterms:modified xsi:type="dcterms:W3CDTF">2025-08-23T01:24:18Z</dcterms:modified>
  <cp:category/>
  <cp:contentStatus/>
</cp:coreProperties>
</file>