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7"/>
  <workbookPr/>
  <mc:AlternateContent xmlns:mc="http://schemas.openxmlformats.org/markup-compatibility/2006">
    <mc:Choice Requires="x15">
      <x15ac:absPath xmlns:x15ac="http://schemas.microsoft.com/office/spreadsheetml/2010/11/ac" url="C:\Users\Paola Astudillo\Downloads\"/>
    </mc:Choice>
  </mc:AlternateContent>
  <xr:revisionPtr revIDLastSave="0" documentId="8_{D45032DA-CDFB-4E15-9935-CD4B61795C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. PRETENSIONES DEMANDA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3" l="1"/>
  <c r="F31" i="13" s="1"/>
  <c r="E30" i="13"/>
  <c r="E24" i="13"/>
  <c r="F24" i="13" s="1"/>
  <c r="E19" i="13"/>
  <c r="E14" i="13"/>
  <c r="D14" i="13"/>
  <c r="E13" i="13"/>
  <c r="D13" i="13"/>
  <c r="D9" i="13"/>
  <c r="D8" i="13"/>
  <c r="E9" i="13"/>
  <c r="F9" i="13" l="1"/>
  <c r="F14" i="13"/>
  <c r="D19" i="13" s="1"/>
  <c r="F19" i="13" s="1"/>
  <c r="E8" i="13"/>
  <c r="E23" i="13" l="1"/>
  <c r="F23" i="13" s="1"/>
  <c r="F25" i="13" s="1"/>
  <c r="E18" i="13"/>
  <c r="F13" i="13"/>
  <c r="F8" i="13"/>
  <c r="F10" i="13" s="1"/>
  <c r="F15" i="13" l="1"/>
  <c r="D18" i="13"/>
  <c r="F18" i="13" s="1"/>
  <c r="F20" i="13" s="1"/>
  <c r="F30" i="13" l="1"/>
  <c r="F32" i="13" l="1"/>
  <c r="F34" i="13" s="1"/>
</calcChain>
</file>

<file path=xl/sharedStrings.xml><?xml version="1.0" encoding="utf-8"?>
<sst xmlns="http://schemas.openxmlformats.org/spreadsheetml/2006/main" count="37" uniqueCount="17">
  <si>
    <t>LIQUIDACIÓN DE LAS PRETENSIONES DE LA DEMANDA</t>
  </si>
  <si>
    <t>Nota: No se liquida la indemnización por despido injusto y la indemnización moratoria del Art. 65 del CST teniendo en cuenta que el contrato laboral culminó el 16/12/2020, esto es, posterior a la vigencia del amparo</t>
  </si>
  <si>
    <t>DESDE</t>
  </si>
  <si>
    <t>HASTA</t>
  </si>
  <si>
    <t>SALARIO</t>
  </si>
  <si>
    <t>DÍAS</t>
  </si>
  <si>
    <t>PRIMAS</t>
  </si>
  <si>
    <t>Teniendo en cuenta que la demandante presuntamente debia devengar menos de 2 SMMLV, para el calculo de las primas y cesantías se incluyó el Aux. de transporte</t>
  </si>
  <si>
    <t>TOTAL ADEUDADO</t>
  </si>
  <si>
    <t>CESANTÍAS</t>
  </si>
  <si>
    <t>Nota: Se toma hasta la vigencia del amparo de salarios, prestaciones sociales e indemnizaciones que va desde el 12/11/2019 al 23/12/2019 y en virtud de las suspensiones al contrato, se reanudó su vigencia el 12/07/2020 al 15/10/2020</t>
  </si>
  <si>
    <t>INTERESES</t>
  </si>
  <si>
    <t xml:space="preserve">Las pretensiones a la demanda van encaminadas a:
•	Que se declare que entre el actor y CAPITAL INVESTMENTS existió un contrato laboral a término indefinido desde el 07/12/2019 al 16/12/2020. 
•	Que se declare que el Departamento del Vaupés es solidariamente responsable. 
•	Que se condene a las demandadas solidariamente a: El pago de cesantías, intereses a las cesantías, prima de servicios y vacaciones durante toda la relación laboral, (ii) el pago de la indemnización del Art. 65 y 64 del CST y del Art. 99 de la Ley 50 de 1990, (iii) el pago de las sumas indexadas, (iv) y al pago de costas y a lo ultra y extra petita. </t>
  </si>
  <si>
    <t>VACACIONES</t>
  </si>
  <si>
    <t>SANCIÓN POR NO CONSIGNACIÓN DE CESANTÍAS</t>
  </si>
  <si>
    <t>SANCIÓN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</si>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</sst>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0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6" fontId="6" fillId="0" borderId="1" xfId="6" applyNumberFormat="1" applyFont="1" applyBorder="1"/>
    <xf numFmtId="166" fontId="6" fillId="0" borderId="1" xfId="1" applyNumberFormat="1" applyFont="1" applyFill="1" applyBorder="1"/>
    <xf numFmtId="166" fontId="4" fillId="2" borderId="1" xfId="1" applyNumberFormat="1" applyFont="1" applyFill="1" applyBorder="1" applyAlignment="1">
      <alignment horizontal="center"/>
    </xf>
    <xf numFmtId="166" fontId="6" fillId="0" borderId="1" xfId="1" applyNumberFormat="1" applyFont="1" applyBorder="1"/>
    <xf numFmtId="166" fontId="4" fillId="3" borderId="1" xfId="1" applyNumberFormat="1" applyFont="1" applyFill="1" applyBorder="1"/>
    <xf numFmtId="166" fontId="6" fillId="0" borderId="1" xfId="1" applyNumberFormat="1" applyFont="1" applyFill="1" applyBorder="1" applyAlignment="1">
      <alignment vertical="center"/>
    </xf>
    <xf numFmtId="164" fontId="8" fillId="4" borderId="1" xfId="0" applyNumberFormat="1" applyFont="1" applyFill="1" applyBorder="1"/>
    <xf numFmtId="0" fontId="6" fillId="0" borderId="0" xfId="0" applyFont="1" applyAlignment="1">
      <alignment wrapText="1"/>
    </xf>
    <xf numFmtId="166" fontId="4" fillId="2" borderId="2" xfId="1" applyNumberFormat="1" applyFont="1" applyFill="1" applyBorder="1" applyAlignment="1">
      <alignment horizontal="center"/>
    </xf>
    <xf numFmtId="166" fontId="6" fillId="0" borderId="2" xfId="1" applyNumberFormat="1" applyFont="1" applyFill="1" applyBorder="1"/>
    <xf numFmtId="166" fontId="4" fillId="3" borderId="2" xfId="1" applyNumberFormat="1" applyFont="1" applyFill="1" applyBorder="1"/>
    <xf numFmtId="0" fontId="6" fillId="0" borderId="0" xfId="0" applyFont="1" applyAlignment="1">
      <alignment vertical="center" wrapText="1"/>
    </xf>
    <xf numFmtId="166" fontId="6" fillId="0" borderId="2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0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47"/>
  <sheetViews>
    <sheetView tabSelected="1" topLeftCell="C1" workbookViewId="0">
      <selection activeCell="H26" sqref="H26"/>
    </sheetView>
  </sheetViews>
  <sheetFormatPr defaultColWidth="11.42578125" defaultRowHeight="14.45"/>
  <cols>
    <col min="1" max="1" width="3.42578125" customWidth="1"/>
    <col min="2" max="2" width="16.42578125" style="1" customWidth="1"/>
    <col min="3" max="3" width="11.42578125" style="1"/>
    <col min="4" max="4" width="11.42578125" style="1" customWidth="1"/>
    <col min="5" max="5" width="13.85546875" style="1" customWidth="1"/>
    <col min="6" max="6" width="18.85546875" style="1" customWidth="1"/>
    <col min="7" max="7" width="17.42578125" style="1" customWidth="1"/>
  </cols>
  <sheetData>
    <row r="5" spans="1:18" s="1" customFormat="1" ht="15" customHeight="1">
      <c r="A5" s="3"/>
      <c r="B5" s="25" t="s">
        <v>0</v>
      </c>
      <c r="C5" s="25"/>
      <c r="D5" s="25"/>
      <c r="E5" s="25"/>
      <c r="F5" s="25"/>
      <c r="G5" s="3"/>
      <c r="H5" s="3"/>
      <c r="I5" s="3"/>
      <c r="J5" s="21" t="s">
        <v>1</v>
      </c>
      <c r="K5" s="22"/>
      <c r="L5" s="22"/>
      <c r="M5" s="22"/>
      <c r="N5" s="22"/>
    </row>
    <row r="6" spans="1:18" ht="15" customHeight="1">
      <c r="A6" s="3"/>
      <c r="B6" s="3"/>
      <c r="C6" s="3"/>
      <c r="D6" s="3"/>
      <c r="E6" s="3"/>
      <c r="F6" s="3"/>
      <c r="G6" s="3"/>
      <c r="H6" s="3"/>
      <c r="I6" s="3"/>
      <c r="J6" s="21"/>
      <c r="K6" s="22"/>
      <c r="L6" s="22"/>
      <c r="M6" s="22"/>
      <c r="N6" s="22"/>
    </row>
    <row r="7" spans="1:18" ht="15" customHeight="1">
      <c r="A7" s="3"/>
      <c r="B7" s="4" t="s">
        <v>2</v>
      </c>
      <c r="C7" s="4" t="s">
        <v>3</v>
      </c>
      <c r="D7" s="4" t="s">
        <v>4</v>
      </c>
      <c r="E7" s="4" t="s">
        <v>5</v>
      </c>
      <c r="F7" s="15" t="s">
        <v>6</v>
      </c>
      <c r="G7" s="23" t="s">
        <v>7</v>
      </c>
      <c r="H7" s="18"/>
      <c r="J7" s="21"/>
      <c r="K7" s="22"/>
      <c r="L7" s="22"/>
      <c r="M7" s="22"/>
      <c r="N7" s="22"/>
    </row>
    <row r="8" spans="1:18">
      <c r="A8" s="3"/>
      <c r="B8" s="6">
        <v>43806</v>
      </c>
      <c r="C8" s="6">
        <v>43822</v>
      </c>
      <c r="D8" s="7">
        <f>828116+97032</f>
        <v>925148</v>
      </c>
      <c r="E8" s="10">
        <f>DAYS360(B8,C8)+1</f>
        <v>17</v>
      </c>
      <c r="F8" s="16">
        <f>(D8*E8)/360</f>
        <v>43687.544444444444</v>
      </c>
      <c r="G8" s="23"/>
      <c r="H8" s="18"/>
      <c r="J8" s="21"/>
      <c r="K8" s="22"/>
      <c r="L8" s="22"/>
      <c r="M8" s="22"/>
      <c r="N8" s="22"/>
    </row>
    <row r="9" spans="1:18">
      <c r="A9" s="3"/>
      <c r="B9" s="6">
        <v>44024</v>
      </c>
      <c r="C9" s="6">
        <v>44119</v>
      </c>
      <c r="D9" s="7">
        <f>877803+102854</f>
        <v>980657</v>
      </c>
      <c r="E9" s="10">
        <f>DAYS360(B9,C9)+1</f>
        <v>94</v>
      </c>
      <c r="F9" s="16">
        <f>(D9*E9)/360</f>
        <v>256060.43888888889</v>
      </c>
      <c r="G9" s="23"/>
      <c r="H9" s="18"/>
      <c r="J9" s="21"/>
      <c r="K9" s="22"/>
      <c r="L9" s="22"/>
      <c r="M9" s="22"/>
      <c r="N9" s="22"/>
    </row>
    <row r="10" spans="1:18" ht="15" customHeight="1">
      <c r="A10" s="3"/>
      <c r="B10" s="26" t="s">
        <v>8</v>
      </c>
      <c r="C10" s="26"/>
      <c r="D10" s="26"/>
      <c r="E10" s="26"/>
      <c r="F10" s="17">
        <f>SUM(F8:F9)</f>
        <v>299747.98333333334</v>
      </c>
      <c r="G10" s="23"/>
      <c r="H10" s="18"/>
      <c r="J10" s="21"/>
      <c r="K10" s="22"/>
      <c r="L10" s="22"/>
      <c r="M10" s="22"/>
      <c r="N10" s="22"/>
    </row>
    <row r="11" spans="1:18" ht="15" customHeight="1">
      <c r="A11" s="3"/>
      <c r="B11" s="3"/>
      <c r="C11" s="3"/>
      <c r="D11" s="3"/>
      <c r="E11" s="3"/>
      <c r="F11" s="3"/>
      <c r="G11" s="23"/>
      <c r="H11" s="18"/>
      <c r="J11" s="14"/>
      <c r="K11" s="18"/>
      <c r="L11" s="18"/>
      <c r="M11" s="18"/>
      <c r="N11" s="18"/>
    </row>
    <row r="12" spans="1:18">
      <c r="A12" s="3"/>
      <c r="B12" s="4" t="s">
        <v>2</v>
      </c>
      <c r="C12" s="4" t="s">
        <v>3</v>
      </c>
      <c r="D12" s="4" t="s">
        <v>4</v>
      </c>
      <c r="E12" s="4" t="s">
        <v>5</v>
      </c>
      <c r="F12" s="15" t="s">
        <v>9</v>
      </c>
      <c r="G12" s="23"/>
      <c r="H12" s="18"/>
      <c r="J12" s="22" t="s">
        <v>10</v>
      </c>
      <c r="K12" s="22"/>
      <c r="L12" s="22"/>
      <c r="M12" s="22"/>
      <c r="N12" s="22"/>
    </row>
    <row r="13" spans="1:18" ht="14.25" customHeight="1">
      <c r="A13" s="3"/>
      <c r="B13" s="6">
        <v>43806</v>
      </c>
      <c r="C13" s="6">
        <v>43822</v>
      </c>
      <c r="D13" s="7">
        <f>828116+97032</f>
        <v>925148</v>
      </c>
      <c r="E13" s="10">
        <f>DAYS360(B13,C13)+1</f>
        <v>17</v>
      </c>
      <c r="F13" s="19">
        <f>(D13*E13)/360</f>
        <v>43687.544444444444</v>
      </c>
      <c r="G13" s="23"/>
      <c r="H13" s="14"/>
      <c r="J13" s="22"/>
      <c r="K13" s="22"/>
      <c r="L13" s="22"/>
      <c r="M13" s="22"/>
      <c r="N13" s="22"/>
    </row>
    <row r="14" spans="1:18" ht="14.25" customHeight="1">
      <c r="A14" s="3"/>
      <c r="B14" s="6">
        <v>44024</v>
      </c>
      <c r="C14" s="6">
        <v>44119</v>
      </c>
      <c r="D14" s="7">
        <f>877803+102854</f>
        <v>980657</v>
      </c>
      <c r="E14" s="10">
        <f>DAYS360(B14,C14)+1</f>
        <v>94</v>
      </c>
      <c r="F14" s="19">
        <f>(D14*E14)/360</f>
        <v>256060.43888888889</v>
      </c>
      <c r="G14" s="20"/>
      <c r="H14" s="14"/>
      <c r="J14" s="22"/>
      <c r="K14" s="22"/>
      <c r="L14" s="22"/>
      <c r="M14" s="22"/>
      <c r="N14" s="22"/>
    </row>
    <row r="15" spans="1:18" s="1" customFormat="1" ht="15" customHeight="1">
      <c r="A15" s="3"/>
      <c r="B15" s="26" t="s">
        <v>8</v>
      </c>
      <c r="C15" s="26"/>
      <c r="D15" s="26"/>
      <c r="E15" s="26"/>
      <c r="F15" s="11">
        <f>SUM(F13:F14)</f>
        <v>299747.98333333334</v>
      </c>
      <c r="G15" s="3"/>
      <c r="H15" s="14"/>
      <c r="I15" s="14"/>
      <c r="J15" s="22"/>
      <c r="K15" s="22"/>
      <c r="L15" s="22"/>
      <c r="M15" s="22"/>
      <c r="N15" s="22"/>
      <c r="O15" s="18"/>
      <c r="P15" s="18"/>
      <c r="Q15" s="18"/>
      <c r="R15" s="18"/>
    </row>
    <row r="16" spans="1:18" s="1" customFormat="1" ht="12" customHeight="1">
      <c r="A16" s="3"/>
      <c r="B16" s="3"/>
      <c r="C16" s="3"/>
      <c r="D16" s="3"/>
      <c r="E16" s="3"/>
      <c r="F16" s="3"/>
      <c r="G16" s="3"/>
      <c r="H16" s="14"/>
      <c r="I16" s="14"/>
      <c r="J16" s="22"/>
      <c r="K16" s="22"/>
      <c r="L16" s="22"/>
      <c r="M16" s="22"/>
      <c r="N16" s="22"/>
      <c r="O16" s="18"/>
      <c r="P16" s="18"/>
      <c r="Q16" s="18"/>
      <c r="R16" s="18"/>
    </row>
    <row r="17" spans="1:18" s="1" customFormat="1" ht="12" customHeight="1">
      <c r="A17" s="3"/>
      <c r="B17" s="4" t="s">
        <v>2</v>
      </c>
      <c r="C17" s="4" t="s">
        <v>3</v>
      </c>
      <c r="D17" s="4" t="s">
        <v>9</v>
      </c>
      <c r="E17" s="4" t="s">
        <v>5</v>
      </c>
      <c r="F17" s="9" t="s">
        <v>11</v>
      </c>
      <c r="G17" s="3"/>
      <c r="H17" s="14"/>
      <c r="I17" s="14"/>
      <c r="J17" s="22"/>
      <c r="K17" s="22"/>
      <c r="L17" s="22"/>
      <c r="M17" s="22"/>
      <c r="N17" s="22"/>
      <c r="O17" s="18"/>
      <c r="P17" s="18"/>
      <c r="Q17" s="18"/>
      <c r="R17" s="18"/>
    </row>
    <row r="18" spans="1:18" s="1" customFormat="1" ht="12" customHeight="1">
      <c r="A18" s="3"/>
      <c r="B18" s="6">
        <v>43806</v>
      </c>
      <c r="C18" s="6">
        <v>43822</v>
      </c>
      <c r="D18" s="12">
        <f>F13</f>
        <v>43687.544444444444</v>
      </c>
      <c r="E18" s="10">
        <f>DAYS360(B18,C18)+1</f>
        <v>17</v>
      </c>
      <c r="F18" s="10">
        <f>(D18*E18*0.12)/360</f>
        <v>247.56275185185186</v>
      </c>
      <c r="G18" s="3"/>
      <c r="H18" s="14"/>
      <c r="I18" s="14"/>
      <c r="J18" s="3"/>
      <c r="K18" s="18"/>
      <c r="L18" s="18"/>
      <c r="M18" s="18"/>
      <c r="N18" s="18"/>
      <c r="O18" s="18"/>
      <c r="P18" s="18"/>
      <c r="Q18" s="18"/>
      <c r="R18" s="18"/>
    </row>
    <row r="19" spans="1:18" s="1" customFormat="1" ht="12" customHeight="1">
      <c r="A19" s="3"/>
      <c r="B19" s="6">
        <v>44024</v>
      </c>
      <c r="C19" s="6">
        <v>44119</v>
      </c>
      <c r="D19" s="12">
        <f>F14</f>
        <v>256060.43888888889</v>
      </c>
      <c r="E19" s="10">
        <f>DAYS360(B19,C19)+1</f>
        <v>94</v>
      </c>
      <c r="F19" s="10">
        <f>(D19*E19*0.12)/360</f>
        <v>8023.2270851851845</v>
      </c>
      <c r="G19" s="3"/>
      <c r="H19" s="14"/>
      <c r="I19" s="14"/>
      <c r="J19" s="22" t="s">
        <v>12</v>
      </c>
      <c r="K19" s="22"/>
      <c r="L19" s="22"/>
      <c r="M19" s="22"/>
      <c r="N19" s="22"/>
      <c r="O19" s="18"/>
      <c r="P19" s="18"/>
      <c r="Q19" s="18"/>
      <c r="R19" s="18"/>
    </row>
    <row r="20" spans="1:18" s="1" customFormat="1" ht="12" customHeight="1">
      <c r="A20" s="3"/>
      <c r="B20" s="26" t="s">
        <v>8</v>
      </c>
      <c r="C20" s="26"/>
      <c r="D20" s="26"/>
      <c r="E20" s="26"/>
      <c r="F20" s="11">
        <f>SUM(F18:F19)</f>
        <v>8270.7898370370367</v>
      </c>
      <c r="G20" s="3"/>
      <c r="H20" s="3"/>
      <c r="J20" s="22"/>
      <c r="K20" s="22"/>
      <c r="L20" s="22"/>
      <c r="M20" s="22"/>
      <c r="N20" s="22"/>
      <c r="O20" s="18"/>
      <c r="P20" s="18"/>
      <c r="Q20" s="18"/>
      <c r="R20" s="18"/>
    </row>
    <row r="21" spans="1:18" s="1" customFormat="1" ht="12" customHeight="1">
      <c r="A21" s="3"/>
      <c r="B21" s="3"/>
      <c r="C21" s="3"/>
      <c r="D21" s="3"/>
      <c r="E21" s="3"/>
      <c r="F21" s="3"/>
      <c r="G21" s="3"/>
      <c r="H21" s="3"/>
      <c r="I21" s="3"/>
      <c r="J21" s="22"/>
      <c r="K21" s="22"/>
      <c r="L21" s="22"/>
      <c r="M21" s="22"/>
      <c r="N21" s="22"/>
      <c r="O21" s="18"/>
      <c r="P21" s="18"/>
      <c r="Q21" s="18"/>
      <c r="R21" s="18"/>
    </row>
    <row r="22" spans="1:18" s="1" customFormat="1" ht="12" customHeight="1">
      <c r="A22" s="3"/>
      <c r="B22" s="4" t="s">
        <v>2</v>
      </c>
      <c r="C22" s="4" t="s">
        <v>3</v>
      </c>
      <c r="D22" s="4" t="s">
        <v>4</v>
      </c>
      <c r="E22" s="4" t="s">
        <v>5</v>
      </c>
      <c r="F22" s="9" t="s">
        <v>13</v>
      </c>
      <c r="G22" s="3"/>
      <c r="H22" s="3"/>
      <c r="I22" s="3"/>
      <c r="J22" s="22"/>
      <c r="K22" s="22"/>
      <c r="L22" s="22"/>
      <c r="M22" s="22"/>
      <c r="N22" s="22"/>
      <c r="O22" s="18"/>
      <c r="P22" s="18"/>
      <c r="Q22" s="18"/>
      <c r="R22" s="18"/>
    </row>
    <row r="23" spans="1:18" s="1" customFormat="1" ht="12">
      <c r="A23" s="3"/>
      <c r="B23" s="6">
        <v>43806</v>
      </c>
      <c r="C23" s="6">
        <v>43822</v>
      </c>
      <c r="D23" s="7">
        <v>828116</v>
      </c>
      <c r="E23" s="10">
        <f>DAYS360(B23,C23)+1</f>
        <v>17</v>
      </c>
      <c r="F23" s="10">
        <f>(D23*E23)/720</f>
        <v>19552.738888888889</v>
      </c>
      <c r="G23" s="3"/>
      <c r="H23" s="3"/>
      <c r="I23" s="3"/>
      <c r="J23" s="22"/>
      <c r="K23" s="22"/>
      <c r="L23" s="22"/>
      <c r="M23" s="22"/>
      <c r="N23" s="22"/>
      <c r="O23" s="18"/>
      <c r="P23" s="18"/>
      <c r="Q23" s="18"/>
      <c r="R23" s="18"/>
    </row>
    <row r="24" spans="1:18" s="1" customFormat="1" ht="12">
      <c r="A24" s="3"/>
      <c r="B24" s="6">
        <v>44024</v>
      </c>
      <c r="C24" s="6">
        <v>44119</v>
      </c>
      <c r="D24" s="7">
        <v>877803</v>
      </c>
      <c r="E24" s="10">
        <f>DAYS360(B24,C24)+1</f>
        <v>94</v>
      </c>
      <c r="F24" s="10">
        <f>(D24*E24)/720</f>
        <v>114602.05833333333</v>
      </c>
      <c r="G24" s="3"/>
      <c r="H24" s="3"/>
      <c r="I24" s="3"/>
      <c r="J24" s="22"/>
      <c r="K24" s="22"/>
      <c r="L24" s="22"/>
      <c r="M24" s="22"/>
      <c r="N24" s="22"/>
      <c r="O24" s="18"/>
      <c r="P24" s="18"/>
      <c r="Q24" s="18"/>
      <c r="R24" s="18"/>
    </row>
    <row r="25" spans="1:18" s="1" customFormat="1" ht="12">
      <c r="A25" s="3"/>
      <c r="B25" s="26" t="s">
        <v>8</v>
      </c>
      <c r="C25" s="26"/>
      <c r="D25" s="26"/>
      <c r="E25" s="26"/>
      <c r="F25" s="11">
        <f>SUM(F23:F24)</f>
        <v>134154.79722222223</v>
      </c>
      <c r="G25" s="3"/>
      <c r="H25" s="3"/>
      <c r="I25" s="3"/>
      <c r="J25" s="22"/>
      <c r="K25" s="22"/>
      <c r="L25" s="22"/>
      <c r="M25" s="22"/>
      <c r="N25" s="22"/>
      <c r="O25" s="18"/>
      <c r="P25" s="18"/>
      <c r="Q25" s="18"/>
      <c r="R25" s="18"/>
    </row>
    <row r="26" spans="1:18">
      <c r="A26" s="3"/>
      <c r="B26" s="3"/>
      <c r="C26" s="3"/>
      <c r="D26" s="3"/>
      <c r="E26" s="3"/>
      <c r="F26" s="3"/>
      <c r="G26" s="3"/>
      <c r="H26" s="3"/>
      <c r="I26" s="3"/>
      <c r="J26" s="22"/>
      <c r="K26" s="22"/>
      <c r="L26" s="22"/>
      <c r="M26" s="22"/>
      <c r="N26" s="22"/>
      <c r="O26" s="18"/>
      <c r="P26" s="18"/>
    </row>
    <row r="27" spans="1:18" ht="14.45" customHeight="1">
      <c r="A27" s="3"/>
      <c r="B27" s="3"/>
      <c r="C27" s="3"/>
      <c r="D27" s="3"/>
      <c r="E27" s="3"/>
      <c r="F27" s="3"/>
      <c r="G27" s="3"/>
      <c r="H27" s="3"/>
      <c r="I27" s="3"/>
      <c r="J27" s="22"/>
      <c r="K27" s="22"/>
      <c r="L27" s="22"/>
      <c r="M27" s="22"/>
      <c r="N27" s="22"/>
      <c r="O27" s="18"/>
      <c r="P27" s="18"/>
    </row>
    <row r="28" spans="1:18" ht="15" customHeight="1">
      <c r="A28" s="3"/>
      <c r="B28" s="27" t="s">
        <v>14</v>
      </c>
      <c r="C28" s="27"/>
      <c r="D28" s="27"/>
      <c r="E28" s="27"/>
      <c r="F28" s="27"/>
      <c r="G28" s="3"/>
      <c r="H28" s="3"/>
      <c r="I28" s="3"/>
      <c r="J28" s="22"/>
      <c r="K28" s="22"/>
      <c r="L28" s="22"/>
      <c r="M28" s="22"/>
      <c r="N28" s="22"/>
      <c r="O28" s="18"/>
    </row>
    <row r="29" spans="1:18">
      <c r="A29" s="3"/>
      <c r="B29" s="4" t="s">
        <v>2</v>
      </c>
      <c r="C29" s="4" t="s">
        <v>3</v>
      </c>
      <c r="D29" s="4" t="s">
        <v>4</v>
      </c>
      <c r="E29" s="4" t="s">
        <v>5</v>
      </c>
      <c r="F29" s="5" t="s">
        <v>15</v>
      </c>
      <c r="J29" s="22"/>
      <c r="K29" s="22"/>
      <c r="L29" s="22"/>
      <c r="M29" s="22"/>
      <c r="N29" s="22"/>
      <c r="O29" s="18"/>
    </row>
    <row r="30" spans="1:18">
      <c r="A30" s="3"/>
      <c r="B30" s="6">
        <v>43806</v>
      </c>
      <c r="C30" s="6">
        <v>43822</v>
      </c>
      <c r="D30" s="7">
        <v>828116</v>
      </c>
      <c r="E30" s="10">
        <f>DAYS360(B30,C30)+1</f>
        <v>17</v>
      </c>
      <c r="F30" s="8">
        <f t="shared" ref="F30:F31" si="0">(D30/30)*E30</f>
        <v>469265.73333333328</v>
      </c>
      <c r="J30" s="22"/>
      <c r="K30" s="22"/>
      <c r="L30" s="22"/>
      <c r="M30" s="22"/>
      <c r="N30" s="22"/>
      <c r="O30" s="18"/>
    </row>
    <row r="31" spans="1:18">
      <c r="A31" s="3"/>
      <c r="B31" s="6">
        <v>44024</v>
      </c>
      <c r="C31" s="6">
        <v>44119</v>
      </c>
      <c r="D31" s="7">
        <v>877803</v>
      </c>
      <c r="E31" s="10">
        <f>DAYS360(B31,C31)+1</f>
        <v>94</v>
      </c>
      <c r="F31" s="8">
        <f t="shared" si="0"/>
        <v>2750449.4</v>
      </c>
      <c r="O31" s="18"/>
    </row>
    <row r="32" spans="1:18">
      <c r="A32" s="3"/>
      <c r="B32" s="26" t="s">
        <v>8</v>
      </c>
      <c r="C32" s="26"/>
      <c r="D32" s="26"/>
      <c r="E32" s="26"/>
      <c r="F32" s="11">
        <f>SUM(F30:F30)</f>
        <v>469265.73333333328</v>
      </c>
      <c r="O32" s="18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24" t="s">
        <v>16</v>
      </c>
      <c r="C34" s="24"/>
      <c r="D34" s="24"/>
      <c r="E34" s="24"/>
      <c r="F34" s="13">
        <f>F10+F15+F20+F25+F32</f>
        <v>1211187.2870592591</v>
      </c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2"/>
      <c r="I35" s="2"/>
    </row>
    <row r="36" spans="1:9" ht="15" customHeight="1">
      <c r="A36" s="3"/>
    </row>
    <row r="37" spans="1:9">
      <c r="A37" s="3"/>
    </row>
    <row r="38" spans="1:9">
      <c r="A38" s="3"/>
    </row>
    <row r="39" spans="1:9">
      <c r="A39" s="3"/>
    </row>
    <row r="40" spans="1:9">
      <c r="A40" s="3"/>
    </row>
    <row r="41" spans="1:9" ht="14.45" customHeight="1">
      <c r="A41" s="3"/>
    </row>
    <row r="42" spans="1:9">
      <c r="A42" s="3"/>
    </row>
    <row r="43" spans="1:9">
      <c r="A43" s="3"/>
    </row>
    <row r="44" spans="1:9">
      <c r="A44" s="3"/>
    </row>
    <row r="45" spans="1:9">
      <c r="A45" s="3"/>
    </row>
    <row r="46" spans="1:9">
      <c r="A46" s="3"/>
    </row>
    <row r="47" spans="1:9">
      <c r="A47" s="2"/>
    </row>
  </sheetData>
  <mergeCells count="12">
    <mergeCell ref="J5:N10"/>
    <mergeCell ref="J12:N17"/>
    <mergeCell ref="J19:N30"/>
    <mergeCell ref="G7:G13"/>
    <mergeCell ref="B34:E34"/>
    <mergeCell ref="B5:F5"/>
    <mergeCell ref="B10:E10"/>
    <mergeCell ref="B15:E15"/>
    <mergeCell ref="B20:E20"/>
    <mergeCell ref="B25:E25"/>
    <mergeCell ref="B28:F28"/>
    <mergeCell ref="B32:E32"/>
  </mergeCells>
  <pageMargins left="0.7" right="0.7" top="0.75" bottom="0.75" header="0.3" footer="0.3"/>
  <pageSetup paperSize="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Rama Judicial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/>
  <cp:revision/>
  <dcterms:created xsi:type="dcterms:W3CDTF">2023-05-23T18:21:31Z</dcterms:created>
  <dcterms:modified xsi:type="dcterms:W3CDTF">2025-09-04T16:57:47Z</dcterms:modified>
  <cp:category/>
  <cp:contentStatus/>
</cp:coreProperties>
</file>