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equidadseguros-my.sharepoint.com/personal/nlasprilla_laequidadseguros_coop/Documents/Escritorio/PROCESOS NUEVOS ASIGNADOS/SGC 10303/"/>
    </mc:Choice>
  </mc:AlternateContent>
  <xr:revisionPtr revIDLastSave="0" documentId="8_{E5A24347-ABC2-4B01-BF23-1AA95E317D5C}" xr6:coauthVersionLast="47" xr6:coauthVersionMax="47" xr10:uidLastSave="{00000000-0000-0000-0000-000000000000}"/>
  <bookViews>
    <workbookView xWindow="-120" yWindow="-120" windowWidth="20730" windowHeight="11160" activeTab="3" xr2:uid="{B78DCBAF-1323-456F-839B-B7362187BF07}"/>
  </bookViews>
  <sheets>
    <sheet name="LCC-LCF" sheetId="1" r:id="rId1"/>
    <sheet name="MORALES" sheetId="2" r:id="rId2"/>
    <sheet name="IPC" sheetId="3" r:id="rId3"/>
    <sheet name="SFC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4" i="1"/>
  <c r="B30" i="1" l="1"/>
  <c r="C19" i="1"/>
  <c r="B16" i="1"/>
  <c r="B12" i="1"/>
  <c r="B11" i="1"/>
  <c r="B11" i="2"/>
  <c r="B12" i="2" s="1"/>
  <c r="B4" i="2"/>
  <c r="F27" i="1"/>
  <c r="B32" i="1" s="1"/>
  <c r="C27" i="1"/>
  <c r="D27" i="1" s="1"/>
  <c r="C5" i="1"/>
  <c r="D5" i="1" s="1"/>
  <c r="E5" i="1" s="1"/>
  <c r="C20" i="1" s="1"/>
  <c r="B7" i="2" l="1"/>
  <c r="B6" i="2"/>
  <c r="B5" i="2"/>
  <c r="B8" i="2" s="1"/>
  <c r="B13" i="2" s="1"/>
  <c r="C22" i="1"/>
  <c r="B36" i="1" s="1"/>
  <c r="B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Vargas</author>
  </authors>
  <commentList>
    <comment ref="E26" authorId="0" shapeId="0" xr:uid="{F2EB1587-CD9B-4E59-9F43-4CC865BD4766}">
      <text>
        <r>
          <rPr>
            <b/>
            <sz val="9"/>
            <color indexed="81"/>
            <rFont val="Tahoma"/>
            <family val="2"/>
          </rPr>
          <t xml:space="preserve">Buscar en la Tabla de Indices </t>
        </r>
      </text>
    </comment>
    <comment ref="E27" authorId="0" shapeId="0" xr:uid="{140D73BE-1C6C-4F51-887B-A6977199229D}">
      <text>
        <r>
          <rPr>
            <b/>
            <sz val="9"/>
            <color indexed="81"/>
            <rFont val="Tahoma"/>
            <family val="2"/>
          </rPr>
          <t xml:space="preserve">Buscar en la Tabla de Indices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9C2042EB-A1A7-4FF6-9C31-0FE4A948BAC5}">
      <text>
        <r>
          <rPr>
            <b/>
            <sz val="9"/>
            <color indexed="81"/>
            <rFont val="Tahoma"/>
            <family val="2"/>
          </rPr>
          <t>Buscar en la Tabla de Indices</t>
        </r>
      </text>
    </comment>
  </commentList>
</comments>
</file>

<file path=xl/sharedStrings.xml><?xml version="1.0" encoding="utf-8"?>
<sst xmlns="http://schemas.openxmlformats.org/spreadsheetml/2006/main" count="72" uniqueCount="65">
  <si>
    <t>LIQUIDADOR DE PERJUICIOS</t>
  </si>
  <si>
    <t>FECHA DE LOS HECHOS</t>
  </si>
  <si>
    <t>FECHA LIQUIDACIÓN</t>
  </si>
  <si>
    <t># DIAS</t>
  </si>
  <si>
    <t>#AÑOS</t>
  </si>
  <si>
    <t>#MESES</t>
  </si>
  <si>
    <t>RENTA ACTUALIZADA</t>
  </si>
  <si>
    <t>Salario Acreditado</t>
  </si>
  <si>
    <t>IPC Final (Fecha de Liquidación)</t>
  </si>
  <si>
    <t>IPC Inicial (Fecha del Accidente)</t>
  </si>
  <si>
    <t>Renta</t>
  </si>
  <si>
    <t xml:space="preserve"> + Aporte a Prestaciones Sociales (25%)</t>
  </si>
  <si>
    <t xml:space="preserve"> - Gastos de Manutención</t>
  </si>
  <si>
    <t>SOLO PARA MUERTE</t>
  </si>
  <si>
    <t>Renta Actualizada</t>
  </si>
  <si>
    <t>LUCRO CESANTE PASADO</t>
  </si>
  <si>
    <t>Renta Actualziada</t>
  </si>
  <si>
    <t>n= Tiempo en meses</t>
  </si>
  <si>
    <t>Tasa de Liquidación</t>
  </si>
  <si>
    <t>Lucro Cesante Pasado</t>
  </si>
  <si>
    <t>S= RA*((((1+i)^n)-1)/i)</t>
  </si>
  <si>
    <t>LUCRO CESANTE FUTURO</t>
  </si>
  <si>
    <t>Indice de Mortaidad</t>
  </si>
  <si>
    <t>Beneficiario</t>
  </si>
  <si>
    <t>Fecha de Nacimiento</t>
  </si>
  <si>
    <t xml:space="preserve">Fecha de liquidación </t>
  </si>
  <si>
    <t>Edad de la Victima En años</t>
  </si>
  <si>
    <t>Indice</t>
  </si>
  <si>
    <t>n (indice de Mortalidad)</t>
  </si>
  <si>
    <t>n (Indice de Mortalidad)</t>
  </si>
  <si>
    <t>DAÑO EMERGENTE</t>
  </si>
  <si>
    <t>Lucro Futuro</t>
  </si>
  <si>
    <t>PERJUIO MORAL</t>
  </si>
  <si>
    <t>LUCRO CONSOLIDADO</t>
  </si>
  <si>
    <t>TOTAL</t>
  </si>
  <si>
    <t>ACTUALIZADO AL AÑO 2024</t>
  </si>
  <si>
    <t>SALARIOS</t>
  </si>
  <si>
    <t>RECLAMANTES</t>
  </si>
  <si>
    <t>DAÑO A LA VIDA EN RELACION</t>
  </si>
  <si>
    <t>VALOR ACTUALIZADO DE UNA SUMA ÚNICA PASADA</t>
  </si>
  <si>
    <t>Incluye sólo la corrección monetaria por inflación</t>
  </si>
  <si>
    <t>Colombia, Indice de Precios al Consumidor (IPC)</t>
  </si>
  <si>
    <t>Índices - Serie de empalme</t>
  </si>
  <si>
    <t>2003 - 2019</t>
  </si>
  <si>
    <t>Base Diciembre de 2018 = 100,00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</si>
  <si>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</si>
  <si>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</si>
  <si>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</si>
  <si>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</si>
  <si>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</si>
  <si>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</si>
  <si>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</si>
  <si>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</si>
  <si>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</si>
  <si>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</si>
  <si>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</si>
  <si>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</si>
  <si>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</si>
  <si>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Fuente:</t>
    </r>
    <r>
      <rPr>
        <sz val="8"/>
        <rFont val="Segoe UI"/>
        <family val="2"/>
        <charset val="204"/>
      </rPr>
      <t xml:space="preserve"> DANE.</t>
    </r>
  </si>
  <si>
    <t>BEATRIZ HELENA ZAPATA LOPEZ</t>
  </si>
  <si>
    <t>DAÑOS MORALES PCL 16,95%</t>
  </si>
  <si>
    <t xml:space="preserve">CRISTIAN CAMILO RICO </t>
  </si>
  <si>
    <t xml:space="preserve">GUSTAVO ADOLFO RICO GIRALDO 
</t>
  </si>
  <si>
    <t>SUBTOTAL</t>
  </si>
  <si>
    <t>Factor prestacional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</si>
</sst>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"/>
    <numFmt numFmtId="165" formatCode="&quot;$&quot;#,##0.00"/>
    <numFmt numFmtId="166" formatCode="_-* #,##0.000000_-;\-* #,##0.000000_-;_-* &quot;-&quot;??_-;_-@_-"/>
    <numFmt numFmtId="167" formatCode="_-&quot;$&quot;\ * #,##0_-;\-&quot;$&quot;\ * #,##0_-;_-&quot;$&quot;\ * &quot;-&quot;??_-;_-@_-"/>
    <numFmt numFmtId="168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color rgb="FFFFFFFF"/>
      <name val="Segoe UI"/>
      <family val="2"/>
      <charset val="204"/>
    </font>
    <font>
      <b/>
      <sz val="9"/>
      <name val="Segoe UI"/>
      <family val="2"/>
      <charset val="204"/>
    </font>
    <font>
      <sz val="9"/>
      <name val="Segoe UI"/>
      <family val="2"/>
      <charset val="204"/>
    </font>
    <font>
      <sz val="9"/>
      <name val="Segoe UI"/>
      <family val="2"/>
    </font>
    <font>
      <b/>
      <sz val="9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004B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rgb="FF000000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164" fontId="0" fillId="2" borderId="10" xfId="2" applyNumberFormat="1" applyFont="1" applyFill="1" applyBorder="1"/>
    <xf numFmtId="0" fontId="2" fillId="0" borderId="11" xfId="0" applyFont="1" applyBorder="1"/>
    <xf numFmtId="0" fontId="0" fillId="2" borderId="12" xfId="0" applyFill="1" applyBorder="1"/>
    <xf numFmtId="0" fontId="2" fillId="0" borderId="11" xfId="0" applyFont="1" applyBorder="1" applyAlignment="1">
      <alignment horizontal="center"/>
    </xf>
    <xf numFmtId="164" fontId="0" fillId="0" borderId="12" xfId="2" applyNumberFormat="1" applyFont="1" applyBorder="1"/>
    <xf numFmtId="164" fontId="0" fillId="0" borderId="12" xfId="1" applyNumberFormat="1" applyFont="1" applyBorder="1"/>
    <xf numFmtId="0" fontId="4" fillId="0" borderId="0" xfId="0" applyFont="1"/>
    <xf numFmtId="164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4" xfId="0" applyFont="1" applyBorder="1"/>
    <xf numFmtId="164" fontId="2" fillId="0" borderId="6" xfId="2" applyNumberFormat="1" applyFont="1" applyBorder="1"/>
    <xf numFmtId="0" fontId="2" fillId="0" borderId="0" xfId="0" applyFont="1"/>
    <xf numFmtId="165" fontId="0" fillId="0" borderId="0" xfId="2" applyNumberFormat="1" applyFont="1" applyBorder="1"/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5" fontId="0" fillId="0" borderId="17" xfId="0" applyNumberFormat="1" applyBorder="1"/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4" xfId="0" applyBorder="1"/>
    <xf numFmtId="166" fontId="0" fillId="0" borderId="14" xfId="1" applyNumberFormat="1" applyFont="1" applyBorder="1"/>
    <xf numFmtId="0" fontId="2" fillId="0" borderId="19" xfId="0" applyFont="1" applyBorder="1"/>
    <xf numFmtId="167" fontId="2" fillId="0" borderId="20" xfId="2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14" fontId="0" fillId="0" borderId="24" xfId="0" applyNumberFormat="1" applyBorder="1" applyAlignment="1">
      <alignment horizontal="center"/>
    </xf>
    <xf numFmtId="168" fontId="0" fillId="0" borderId="24" xfId="0" applyNumberFormat="1" applyBorder="1" applyAlignment="1">
      <alignment horizontal="center"/>
    </xf>
    <xf numFmtId="0" fontId="0" fillId="0" borderId="24" xfId="0" applyBorder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168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0" borderId="12" xfId="0" applyBorder="1"/>
    <xf numFmtId="0" fontId="2" fillId="0" borderId="4" xfId="0" applyFont="1" applyBorder="1" applyAlignment="1">
      <alignment horizontal="center"/>
    </xf>
    <xf numFmtId="44" fontId="2" fillId="0" borderId="6" xfId="2" applyFont="1" applyBorder="1"/>
    <xf numFmtId="167" fontId="2" fillId="0" borderId="25" xfId="2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167" fontId="2" fillId="0" borderId="26" xfId="2" applyNumberFormat="1" applyFont="1" applyBorder="1"/>
    <xf numFmtId="167" fontId="2" fillId="0" borderId="26" xfId="0" applyNumberFormat="1" applyFont="1" applyBorder="1" applyAlignment="1">
      <alignment horizontal="center"/>
    </xf>
    <xf numFmtId="167" fontId="2" fillId="0" borderId="26" xfId="0" applyNumberFormat="1" applyFont="1" applyBorder="1"/>
    <xf numFmtId="167" fontId="0" fillId="0" borderId="0" xfId="0" applyNumberFormat="1"/>
    <xf numFmtId="0" fontId="7" fillId="0" borderId="27" xfId="0" applyFont="1" applyBorder="1"/>
    <xf numFmtId="44" fontId="7" fillId="0" borderId="28" xfId="2" applyFont="1" applyBorder="1"/>
    <xf numFmtId="0" fontId="8" fillId="0" borderId="29" xfId="0" applyFont="1" applyBorder="1"/>
    <xf numFmtId="167" fontId="8" fillId="0" borderId="30" xfId="2" applyNumberFormat="1" applyFont="1" applyBorder="1"/>
    <xf numFmtId="0" fontId="8" fillId="0" borderId="31" xfId="0" applyFont="1" applyBorder="1" applyAlignment="1">
      <alignment wrapText="1"/>
    </xf>
    <xf numFmtId="167" fontId="8" fillId="0" borderId="32" xfId="1" applyNumberFormat="1" applyFont="1" applyBorder="1"/>
    <xf numFmtId="0" fontId="7" fillId="0" borderId="33" xfId="0" applyFont="1" applyBorder="1"/>
    <xf numFmtId="167" fontId="7" fillId="0" borderId="34" xfId="2" applyNumberFormat="1" applyFont="1" applyBorder="1"/>
    <xf numFmtId="0" fontId="8" fillId="0" borderId="0" xfId="0" applyFont="1"/>
    <xf numFmtId="44" fontId="8" fillId="0" borderId="0" xfId="2" applyFont="1"/>
    <xf numFmtId="0" fontId="7" fillId="0" borderId="27" xfId="0" applyFont="1" applyBorder="1" applyAlignment="1">
      <alignment horizontal="left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/>
    <xf numFmtId="0" fontId="14" fillId="5" borderId="0" xfId="0" applyFont="1" applyFill="1"/>
    <xf numFmtId="0" fontId="13" fillId="5" borderId="38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right" vertical="center"/>
    </xf>
    <xf numFmtId="0" fontId="13" fillId="0" borderId="36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left" indent="1"/>
    </xf>
    <xf numFmtId="0" fontId="14" fillId="0" borderId="42" xfId="0" applyFont="1" applyBorder="1"/>
    <xf numFmtId="0" fontId="14" fillId="0" borderId="0" xfId="0" applyFont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43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left" indent="1"/>
    </xf>
    <xf numFmtId="0" fontId="14" fillId="4" borderId="0" xfId="0" applyFont="1" applyFill="1"/>
    <xf numFmtId="0" fontId="14" fillId="4" borderId="42" xfId="0" applyFont="1" applyFill="1" applyBorder="1"/>
    <xf numFmtId="0" fontId="14" fillId="4" borderId="0" xfId="0" applyFont="1" applyFill="1" applyAlignment="1">
      <alignment horizontal="center"/>
    </xf>
    <xf numFmtId="0" fontId="14" fillId="7" borderId="42" xfId="0" applyFont="1" applyFill="1" applyBorder="1" applyAlignment="1">
      <alignment horizontal="center"/>
    </xf>
    <xf numFmtId="0" fontId="15" fillId="7" borderId="42" xfId="0" applyFont="1" applyFill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4" borderId="42" xfId="0" applyFont="1" applyFill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4" borderId="44" xfId="0" applyFont="1" applyFill="1" applyBorder="1" applyAlignment="1">
      <alignment horizontal="left" indent="1"/>
    </xf>
    <xf numFmtId="0" fontId="14" fillId="4" borderId="40" xfId="0" applyFont="1" applyFill="1" applyBorder="1"/>
    <xf numFmtId="0" fontId="14" fillId="4" borderId="40" xfId="0" applyFont="1" applyFill="1" applyBorder="1" applyAlignment="1">
      <alignment horizontal="center"/>
    </xf>
    <xf numFmtId="0" fontId="14" fillId="7" borderId="40" xfId="0" applyFont="1" applyFill="1" applyBorder="1" applyAlignment="1">
      <alignment horizontal="center"/>
    </xf>
    <xf numFmtId="0" fontId="16" fillId="4" borderId="45" xfId="0" applyFont="1" applyFill="1" applyBorder="1" applyAlignment="1">
      <alignment horizontal="center"/>
    </xf>
    <xf numFmtId="0" fontId="14" fillId="5" borderId="46" xfId="0" applyFont="1" applyFill="1" applyBorder="1"/>
    <xf numFmtId="0" fontId="18" fillId="5" borderId="37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3" borderId="0" xfId="0" applyFont="1" applyFill="1" applyAlignment="1">
      <alignment horizontal="center" vertical="center"/>
    </xf>
    <xf numFmtId="0" fontId="13" fillId="4" borderId="37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4" fillId="5" borderId="47" xfId="0" applyFont="1" applyFill="1" applyBorder="1"/>
    <xf numFmtId="0" fontId="13" fillId="6" borderId="36" xfId="0" applyFont="1" applyFill="1" applyBorder="1" applyAlignment="1">
      <alignment horizontal="center"/>
    </xf>
    <xf numFmtId="0" fontId="13" fillId="6" borderId="40" xfId="0" applyFont="1" applyFill="1" applyBorder="1" applyAlignment="1">
      <alignment horizontal="center"/>
    </xf>
    <xf numFmtId="0" fontId="13" fillId="5" borderId="39" xfId="0" applyFont="1" applyFill="1" applyBorder="1" applyAlignment="1">
      <alignment vertical="center"/>
    </xf>
    <xf numFmtId="0" fontId="14" fillId="5" borderId="39" xfId="0" applyFont="1" applyFill="1" applyBorder="1"/>
    <xf numFmtId="0" fontId="11" fillId="0" borderId="47" xfId="0" applyFont="1" applyBorder="1"/>
    <xf numFmtId="0" fontId="17" fillId="5" borderId="0" xfId="0" applyFont="1" applyFill="1" applyAlignment="1">
      <alignment vertical="center"/>
    </xf>
    <xf numFmtId="167" fontId="8" fillId="0" borderId="49" xfId="2" applyNumberFormat="1" applyFont="1" applyBorder="1"/>
    <xf numFmtId="0" fontId="8" fillId="0" borderId="48" xfId="0" applyFont="1" applyBorder="1" applyAlignment="1">
      <alignment wrapText="1"/>
    </xf>
    <xf numFmtId="0" fontId="7" fillId="0" borderId="26" xfId="0" applyFont="1" applyBorder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0</xdr:rowOff>
    </xdr:from>
    <xdr:to>
      <xdr:col>7</xdr:col>
      <xdr:colOff>619124</xdr:colOff>
      <xdr:row>48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909836-2D9E-0BD1-3854-E49225B26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0"/>
          <a:ext cx="5895975" cy="930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F545B-B6B1-457E-8AD9-5021E74987BE}">
  <dimension ref="A2:F38"/>
  <sheetViews>
    <sheetView topLeftCell="A25" workbookViewId="0">
      <selection activeCell="B37" sqref="B37"/>
    </sheetView>
  </sheetViews>
  <sheetFormatPr baseColWidth="10" defaultRowHeight="15" x14ac:dyDescent="0.25"/>
  <cols>
    <col min="1" max="1" width="35.5703125" customWidth="1"/>
    <col min="2" max="2" width="19.5703125" customWidth="1"/>
    <col min="3" max="3" width="17.140625" customWidth="1"/>
    <col min="4" max="4" width="14.140625" customWidth="1"/>
  </cols>
  <sheetData>
    <row r="2" spans="1:5" ht="26.25" x14ac:dyDescent="0.4">
      <c r="A2" s="1" t="s">
        <v>0</v>
      </c>
      <c r="B2" s="1"/>
      <c r="C2" s="1"/>
      <c r="D2" s="1"/>
      <c r="E2" s="1"/>
    </row>
    <row r="3" spans="1:5" ht="15.75" thickBot="1" x14ac:dyDescent="0.3"/>
    <row r="4" spans="1:5" ht="15.75" thickTop="1" x14ac:dyDescent="0.25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</row>
    <row r="5" spans="1:5" ht="15.75" thickBot="1" x14ac:dyDescent="0.3">
      <c r="A5" s="5">
        <v>44510</v>
      </c>
      <c r="B5" s="6">
        <v>45195</v>
      </c>
      <c r="C5" s="7">
        <f>+B5-A5</f>
        <v>685</v>
      </c>
      <c r="D5" s="7">
        <f>+C5/365</f>
        <v>1.8767123287671232</v>
      </c>
      <c r="E5" s="8">
        <f>+D5*12</f>
        <v>22.520547945205479</v>
      </c>
    </row>
    <row r="6" spans="1:5" ht="16.5" thickTop="1" thickBot="1" x14ac:dyDescent="0.3"/>
    <row r="7" spans="1:5" ht="16.5" thickTop="1" thickBot="1" x14ac:dyDescent="0.3">
      <c r="A7" s="9" t="s">
        <v>6</v>
      </c>
      <c r="B7" s="10"/>
    </row>
    <row r="8" spans="1:5" x14ac:dyDescent="0.25">
      <c r="A8" s="11" t="s">
        <v>7</v>
      </c>
      <c r="B8" s="12">
        <v>3700000</v>
      </c>
    </row>
    <row r="9" spans="1:5" x14ac:dyDescent="0.25">
      <c r="A9" s="13" t="s">
        <v>8</v>
      </c>
      <c r="B9" s="14">
        <v>122.63</v>
      </c>
    </row>
    <row r="10" spans="1:5" x14ac:dyDescent="0.25">
      <c r="A10" s="13" t="s">
        <v>9</v>
      </c>
      <c r="B10" s="14">
        <v>110.6</v>
      </c>
    </row>
    <row r="11" spans="1:5" x14ac:dyDescent="0.25">
      <c r="A11" s="15" t="s">
        <v>10</v>
      </c>
      <c r="B11" s="16">
        <f>+B8*(B9/B10)</f>
        <v>4102450.2712477394</v>
      </c>
    </row>
    <row r="12" spans="1:5" x14ac:dyDescent="0.25">
      <c r="A12" s="13" t="s">
        <v>11</v>
      </c>
      <c r="B12" s="17">
        <f>B8*0.25</f>
        <v>925000</v>
      </c>
      <c r="C12" s="18" t="s">
        <v>64</v>
      </c>
    </row>
    <row r="13" spans="1:5" x14ac:dyDescent="0.25">
      <c r="A13" s="13"/>
      <c r="B13" s="17"/>
    </row>
    <row r="14" spans="1:5" x14ac:dyDescent="0.25">
      <c r="A14" s="13" t="s">
        <v>12</v>
      </c>
      <c r="B14" s="17"/>
      <c r="C14" t="s">
        <v>13</v>
      </c>
      <c r="D14" s="19"/>
    </row>
    <row r="15" spans="1:5" x14ac:dyDescent="0.25">
      <c r="A15" s="20"/>
      <c r="B15" s="21"/>
    </row>
    <row r="16" spans="1:5" ht="15.75" thickBot="1" x14ac:dyDescent="0.3">
      <c r="A16" s="22" t="s">
        <v>14</v>
      </c>
      <c r="B16" s="23">
        <f>B11+B12</f>
        <v>5027450.271247739</v>
      </c>
    </row>
    <row r="17" spans="1:6" ht="15.75" thickTop="1" x14ac:dyDescent="0.25">
      <c r="A17" s="24"/>
      <c r="B17" s="25"/>
    </row>
    <row r="18" spans="1:6" ht="15.75" thickBot="1" x14ac:dyDescent="0.3">
      <c r="A18" s="26" t="s">
        <v>15</v>
      </c>
      <c r="B18" s="26"/>
      <c r="C18" s="26"/>
    </row>
    <row r="19" spans="1:6" ht="15.75" thickTop="1" x14ac:dyDescent="0.25">
      <c r="A19" s="27" t="s">
        <v>16</v>
      </c>
      <c r="B19" s="28"/>
      <c r="C19" s="29">
        <f>B16*16.95%</f>
        <v>852152.82097649167</v>
      </c>
    </row>
    <row r="20" spans="1:6" x14ac:dyDescent="0.25">
      <c r="A20" s="30" t="s">
        <v>17</v>
      </c>
      <c r="B20" s="31"/>
      <c r="C20" s="32">
        <f>+E5</f>
        <v>22.520547945205479</v>
      </c>
    </row>
    <row r="21" spans="1:6" x14ac:dyDescent="0.25">
      <c r="A21" s="30" t="s">
        <v>18</v>
      </c>
      <c r="B21" s="31"/>
      <c r="C21" s="33">
        <v>4.8669999999999998E-3</v>
      </c>
    </row>
    <row r="22" spans="1:6" ht="15.75" thickBot="1" x14ac:dyDescent="0.3">
      <c r="A22" s="22" t="s">
        <v>19</v>
      </c>
      <c r="B22" s="34" t="s">
        <v>20</v>
      </c>
      <c r="C22" s="35">
        <f>+C19*((((1+C21)^C20)-1)/C21)</f>
        <v>20230251.313617084</v>
      </c>
    </row>
    <row r="23" spans="1:6" ht="15.75" thickTop="1" x14ac:dyDescent="0.25"/>
    <row r="24" spans="1:6" ht="15.75" thickBot="1" x14ac:dyDescent="0.3">
      <c r="A24" s="36" t="s">
        <v>21</v>
      </c>
      <c r="B24" s="36"/>
      <c r="C24" s="36"/>
      <c r="D24" s="36"/>
      <c r="E24" s="36"/>
      <c r="F24" s="36"/>
    </row>
    <row r="25" spans="1:6" ht="15.75" thickBot="1" x14ac:dyDescent="0.3">
      <c r="A25" s="37"/>
      <c r="B25" s="37"/>
      <c r="C25" s="37"/>
      <c r="E25" s="38" t="s">
        <v>22</v>
      </c>
      <c r="F25" s="39"/>
    </row>
    <row r="26" spans="1:6" ht="45.75" thickTop="1" x14ac:dyDescent="0.25">
      <c r="A26" s="40" t="s">
        <v>23</v>
      </c>
      <c r="B26" s="41" t="s">
        <v>24</v>
      </c>
      <c r="C26" s="41" t="s">
        <v>25</v>
      </c>
      <c r="D26" s="42" t="s">
        <v>26</v>
      </c>
      <c r="E26" s="43" t="s">
        <v>27</v>
      </c>
      <c r="F26" s="44" t="s">
        <v>28</v>
      </c>
    </row>
    <row r="27" spans="1:6" x14ac:dyDescent="0.25">
      <c r="A27" s="45" t="s">
        <v>59</v>
      </c>
      <c r="B27" s="46">
        <v>25460</v>
      </c>
      <c r="C27" s="46">
        <f>B5</f>
        <v>45195</v>
      </c>
      <c r="D27" s="47">
        <f>+(C27-B27)/365</f>
        <v>54.06849315068493</v>
      </c>
      <c r="E27" s="48">
        <v>32.5</v>
      </c>
      <c r="F27" s="49">
        <f>+E27*12</f>
        <v>390</v>
      </c>
    </row>
    <row r="28" spans="1:6" ht="15.75" thickBot="1" x14ac:dyDescent="0.3">
      <c r="A28" s="50"/>
      <c r="B28" s="6"/>
      <c r="C28" s="6"/>
      <c r="D28" s="51"/>
      <c r="E28" s="52"/>
      <c r="F28" s="8"/>
    </row>
    <row r="29" spans="1:6" ht="16.5" thickTop="1" thickBot="1" x14ac:dyDescent="0.3">
      <c r="A29" s="53"/>
      <c r="B29" s="53"/>
      <c r="C29" s="53"/>
    </row>
    <row r="30" spans="1:6" ht="15.75" thickTop="1" x14ac:dyDescent="0.25">
      <c r="A30" s="40" t="s">
        <v>14</v>
      </c>
      <c r="B30" s="54">
        <f>C19</f>
        <v>852152.82097649167</v>
      </c>
    </row>
    <row r="31" spans="1:6" x14ac:dyDescent="0.25">
      <c r="A31" s="45" t="s">
        <v>18</v>
      </c>
      <c r="B31" s="55">
        <v>4.8669999999999998E-3</v>
      </c>
    </row>
    <row r="32" spans="1:6" x14ac:dyDescent="0.25">
      <c r="A32" s="45" t="s">
        <v>29</v>
      </c>
      <c r="B32" s="55">
        <f>F27</f>
        <v>390</v>
      </c>
    </row>
    <row r="33" spans="1:5" ht="15.75" thickBot="1" x14ac:dyDescent="0.3">
      <c r="A33" s="56" t="s">
        <v>30</v>
      </c>
      <c r="B33" s="57">
        <v>0</v>
      </c>
    </row>
    <row r="34" spans="1:5" ht="16.5" thickTop="1" thickBot="1" x14ac:dyDescent="0.3">
      <c r="A34" s="56" t="s">
        <v>31</v>
      </c>
      <c r="B34" s="58">
        <f>+B30*((((1+B31)^B32)-1)/(B31*((1+B31)^B32)))</f>
        <v>148730153.34115073</v>
      </c>
      <c r="D34" s="59"/>
      <c r="E34" s="60"/>
    </row>
    <row r="35" spans="1:5" ht="15.75" thickTop="1" x14ac:dyDescent="0.25">
      <c r="A35" s="61" t="s">
        <v>32</v>
      </c>
      <c r="B35" s="62">
        <f>MORALES!B13</f>
        <v>57200000</v>
      </c>
      <c r="D35" s="53"/>
      <c r="E35" s="53"/>
    </row>
    <row r="36" spans="1:5" x14ac:dyDescent="0.25">
      <c r="A36" s="63" t="s">
        <v>33</v>
      </c>
      <c r="B36" s="64">
        <f>C22</f>
        <v>20230251.313617084</v>
      </c>
      <c r="E36" s="65"/>
    </row>
    <row r="37" spans="1:5" ht="15.75" thickBot="1" x14ac:dyDescent="0.3">
      <c r="A37" s="56" t="s">
        <v>34</v>
      </c>
      <c r="B37" s="64">
        <f>SUM(B33:B36)</f>
        <v>226160404.65476781</v>
      </c>
    </row>
    <row r="38" spans="1:5" ht="15.75" thickTop="1" x14ac:dyDescent="0.25">
      <c r="B38" s="24" t="s">
        <v>35</v>
      </c>
    </row>
  </sheetData>
  <mergeCells count="11">
    <mergeCell ref="A21:B21"/>
    <mergeCell ref="A24:F24"/>
    <mergeCell ref="A25:C25"/>
    <mergeCell ref="E25:F25"/>
    <mergeCell ref="D34:E34"/>
    <mergeCell ref="A2:E2"/>
    <mergeCell ref="A7:B7"/>
    <mergeCell ref="A15:B15"/>
    <mergeCell ref="A18:C18"/>
    <mergeCell ref="A19:B19"/>
    <mergeCell ref="A20:B2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468B-33B3-4672-837F-8DAAD1215971}">
  <dimension ref="A2:B13"/>
  <sheetViews>
    <sheetView workbookViewId="0">
      <selection activeCell="D9" sqref="D9"/>
    </sheetView>
  </sheetViews>
  <sheetFormatPr baseColWidth="10" defaultRowHeight="15" x14ac:dyDescent="0.25"/>
  <cols>
    <col min="1" max="1" width="33.85546875" customWidth="1"/>
    <col min="2" max="2" width="21.7109375" customWidth="1"/>
  </cols>
  <sheetData>
    <row r="2" spans="1:2" ht="15.75" thickBot="1" x14ac:dyDescent="0.3"/>
    <row r="3" spans="1:2" ht="15.75" thickBot="1" x14ac:dyDescent="0.3">
      <c r="A3" s="66" t="s">
        <v>60</v>
      </c>
      <c r="B3" s="67" t="s">
        <v>36</v>
      </c>
    </row>
    <row r="4" spans="1:2" x14ac:dyDescent="0.25">
      <c r="A4" s="68" t="s">
        <v>37</v>
      </c>
      <c r="B4" s="69">
        <f>1300000</f>
        <v>1300000</v>
      </c>
    </row>
    <row r="5" spans="1:2" x14ac:dyDescent="0.25">
      <c r="A5" s="123" t="s">
        <v>59</v>
      </c>
      <c r="B5" s="122">
        <f>B4*20</f>
        <v>26000000</v>
      </c>
    </row>
    <row r="6" spans="1:2" ht="27" x14ac:dyDescent="0.25">
      <c r="A6" s="123" t="s">
        <v>62</v>
      </c>
      <c r="B6" s="122">
        <f>B4*2</f>
        <v>2600000</v>
      </c>
    </row>
    <row r="7" spans="1:2" ht="15.75" thickBot="1" x14ac:dyDescent="0.3">
      <c r="A7" s="70" t="s">
        <v>61</v>
      </c>
      <c r="B7" s="71">
        <f>B4*2</f>
        <v>2600000</v>
      </c>
    </row>
    <row r="8" spans="1:2" ht="15.75" thickBot="1" x14ac:dyDescent="0.3">
      <c r="A8" s="72" t="s">
        <v>63</v>
      </c>
      <c r="B8" s="73">
        <f>SUM(B5:B7)</f>
        <v>31200000</v>
      </c>
    </row>
    <row r="9" spans="1:2" ht="15.75" thickBot="1" x14ac:dyDescent="0.3">
      <c r="A9" s="74"/>
      <c r="B9" s="75"/>
    </row>
    <row r="10" spans="1:2" ht="39.75" thickBot="1" x14ac:dyDescent="0.3">
      <c r="A10" s="76" t="s">
        <v>38</v>
      </c>
      <c r="B10" s="67" t="s">
        <v>36</v>
      </c>
    </row>
    <row r="11" spans="1:2" x14ac:dyDescent="0.25">
      <c r="A11" s="68" t="s">
        <v>37</v>
      </c>
      <c r="B11" s="69">
        <f>1300000</f>
        <v>1300000</v>
      </c>
    </row>
    <row r="12" spans="1:2" x14ac:dyDescent="0.25">
      <c r="A12" s="123" t="s">
        <v>59</v>
      </c>
      <c r="B12" s="71">
        <f>B11*20</f>
        <v>26000000</v>
      </c>
    </row>
    <row r="13" spans="1:2" x14ac:dyDescent="0.25">
      <c r="A13" s="124" t="s">
        <v>34</v>
      </c>
      <c r="B13" s="64">
        <f>B8+B12</f>
        <v>57200000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7A910-976C-49B8-A8B0-689FEB16E19C}">
  <dimension ref="A2:V27"/>
  <sheetViews>
    <sheetView topLeftCell="G10" workbookViewId="0">
      <selection activeCell="G21" sqref="G21"/>
    </sheetView>
  </sheetViews>
  <sheetFormatPr baseColWidth="10" defaultRowHeight="15" x14ac:dyDescent="0.25"/>
  <sheetData>
    <row r="2" spans="1:22" ht="15.75" x14ac:dyDescent="0.25">
      <c r="A2" s="77" t="s">
        <v>39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77"/>
    </row>
    <row r="3" spans="1:22" x14ac:dyDescent="0.25">
      <c r="A3" s="78" t="s">
        <v>40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78"/>
    </row>
    <row r="4" spans="1:22" x14ac:dyDescent="0.25">
      <c r="A4" s="7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79"/>
    </row>
    <row r="5" spans="1:22" x14ac:dyDescent="0.25">
      <c r="A5" s="110" t="s">
        <v>41</v>
      </c>
      <c r="B5" s="110"/>
      <c r="C5" s="110"/>
      <c r="D5" s="110"/>
      <c r="E5" s="110"/>
      <c r="F5" s="110"/>
      <c r="G5" s="110"/>
      <c r="H5" s="110"/>
      <c r="I5" s="110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79"/>
    </row>
    <row r="6" spans="1:22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79"/>
    </row>
    <row r="7" spans="1:22" x14ac:dyDescent="0.25">
      <c r="A7" s="111" t="s">
        <v>42</v>
      </c>
      <c r="B7" s="112"/>
      <c r="C7" s="112"/>
      <c r="D7" s="112"/>
      <c r="E7" s="112"/>
      <c r="F7" s="112"/>
      <c r="G7" s="112"/>
      <c r="H7" s="112"/>
      <c r="I7" s="112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</row>
    <row r="8" spans="1:22" x14ac:dyDescent="0.25">
      <c r="A8" s="113" t="s">
        <v>43</v>
      </c>
      <c r="B8" s="114"/>
      <c r="C8" s="114"/>
      <c r="D8" s="114"/>
      <c r="E8" s="114"/>
      <c r="F8" s="114"/>
      <c r="G8" s="114"/>
      <c r="H8" s="114"/>
      <c r="I8" s="114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</row>
    <row r="9" spans="1:22" x14ac:dyDescent="0.25">
      <c r="A9" s="81"/>
      <c r="B9" s="115"/>
      <c r="C9" s="115"/>
      <c r="D9" s="115"/>
      <c r="E9" s="115"/>
      <c r="F9" s="115"/>
      <c r="G9" s="115"/>
      <c r="H9" s="115"/>
      <c r="I9" s="115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79"/>
    </row>
    <row r="10" spans="1:22" x14ac:dyDescent="0.25">
      <c r="A10" s="116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</row>
    <row r="11" spans="1:22" x14ac:dyDescent="0.25">
      <c r="A11" s="82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83" t="s">
        <v>44</v>
      </c>
    </row>
    <row r="12" spans="1:22" x14ac:dyDescent="0.25">
      <c r="A12" s="84" t="s">
        <v>45</v>
      </c>
      <c r="B12" s="84">
        <v>2003</v>
      </c>
      <c r="C12" s="85">
        <v>2004</v>
      </c>
      <c r="D12" s="85">
        <v>2005</v>
      </c>
      <c r="E12" s="85">
        <v>2006</v>
      </c>
      <c r="F12" s="85">
        <v>2007</v>
      </c>
      <c r="G12" s="85">
        <v>2008</v>
      </c>
      <c r="H12" s="85">
        <v>2009</v>
      </c>
      <c r="I12" s="85">
        <v>2010</v>
      </c>
      <c r="J12" s="85">
        <v>2011</v>
      </c>
      <c r="K12" s="85">
        <v>2012</v>
      </c>
      <c r="L12" s="85">
        <v>2013</v>
      </c>
      <c r="M12" s="85">
        <v>2014</v>
      </c>
      <c r="N12" s="85">
        <v>2015</v>
      </c>
      <c r="O12" s="85">
        <v>2016</v>
      </c>
      <c r="P12" s="85">
        <v>2017</v>
      </c>
      <c r="Q12" s="85">
        <v>2018</v>
      </c>
      <c r="R12" s="85">
        <v>2019</v>
      </c>
      <c r="S12" s="85">
        <v>2020</v>
      </c>
      <c r="T12" s="85">
        <v>2021</v>
      </c>
      <c r="U12" s="85">
        <v>2022</v>
      </c>
      <c r="V12" s="85">
        <v>2023</v>
      </c>
    </row>
    <row r="13" spans="1:22" x14ac:dyDescent="0.25">
      <c r="A13" s="86" t="s">
        <v>46</v>
      </c>
      <c r="B13" s="80">
        <v>50.42</v>
      </c>
      <c r="C13" s="80">
        <v>53.54</v>
      </c>
      <c r="D13" s="80">
        <v>56.45</v>
      </c>
      <c r="E13" s="80">
        <v>59.02</v>
      </c>
      <c r="F13" s="80">
        <v>61.8</v>
      </c>
      <c r="G13" s="80">
        <v>65.510000000000005</v>
      </c>
      <c r="H13" s="80">
        <v>70.209999999999994</v>
      </c>
      <c r="I13" s="80">
        <v>71.69</v>
      </c>
      <c r="J13" s="80">
        <v>74.12</v>
      </c>
      <c r="K13" s="80">
        <v>76.75</v>
      </c>
      <c r="L13" s="80">
        <v>78.28</v>
      </c>
      <c r="M13" s="80">
        <v>79.95</v>
      </c>
      <c r="N13" s="80">
        <v>83</v>
      </c>
      <c r="O13" s="80">
        <v>89.19</v>
      </c>
      <c r="P13" s="80">
        <v>94.07</v>
      </c>
      <c r="Q13" s="80">
        <v>97.53</v>
      </c>
      <c r="R13" s="87">
        <v>100.6</v>
      </c>
      <c r="S13" s="88">
        <v>104.24</v>
      </c>
      <c r="T13" s="88">
        <v>105.91</v>
      </c>
      <c r="U13" s="89">
        <v>113.26</v>
      </c>
      <c r="V13" s="90">
        <v>128.27000000000001</v>
      </c>
    </row>
    <row r="14" spans="1:22" x14ac:dyDescent="0.25">
      <c r="A14" s="91" t="s">
        <v>47</v>
      </c>
      <c r="B14" s="92">
        <v>50.98</v>
      </c>
      <c r="C14" s="92">
        <v>54.18</v>
      </c>
      <c r="D14" s="92">
        <v>57.02</v>
      </c>
      <c r="E14" s="92">
        <v>59.41</v>
      </c>
      <c r="F14" s="92">
        <v>62.53</v>
      </c>
      <c r="G14" s="92">
        <v>66.5</v>
      </c>
      <c r="H14" s="92">
        <v>70.8</v>
      </c>
      <c r="I14" s="92">
        <v>72.28</v>
      </c>
      <c r="J14" s="92">
        <v>74.569999999999993</v>
      </c>
      <c r="K14" s="92">
        <v>77.22</v>
      </c>
      <c r="L14" s="92">
        <v>78.63</v>
      </c>
      <c r="M14" s="92">
        <v>80.45</v>
      </c>
      <c r="N14" s="92">
        <v>83.96</v>
      </c>
      <c r="O14" s="92">
        <v>90.33</v>
      </c>
      <c r="P14" s="92">
        <v>95.01</v>
      </c>
      <c r="Q14" s="92">
        <v>98.22</v>
      </c>
      <c r="R14" s="93">
        <v>101.18</v>
      </c>
      <c r="S14" s="94">
        <v>104.94</v>
      </c>
      <c r="T14" s="94">
        <v>106.58</v>
      </c>
      <c r="U14" s="89">
        <v>115.11</v>
      </c>
      <c r="V14" s="95">
        <v>130.4</v>
      </c>
    </row>
    <row r="15" spans="1:22" x14ac:dyDescent="0.25">
      <c r="A15" s="86" t="s">
        <v>48</v>
      </c>
      <c r="B15" s="80">
        <v>51.51</v>
      </c>
      <c r="C15" s="80">
        <v>54.71</v>
      </c>
      <c r="D15" s="80">
        <v>57.46</v>
      </c>
      <c r="E15" s="80">
        <v>59.83</v>
      </c>
      <c r="F15" s="80">
        <v>63.29</v>
      </c>
      <c r="G15" s="80">
        <v>67.040000000000006</v>
      </c>
      <c r="H15" s="80">
        <v>71.150000000000006</v>
      </c>
      <c r="I15" s="80">
        <v>72.459999999999994</v>
      </c>
      <c r="J15" s="80">
        <v>74.77</v>
      </c>
      <c r="K15" s="80">
        <v>77.31</v>
      </c>
      <c r="L15" s="80">
        <v>78.790000000000006</v>
      </c>
      <c r="M15" s="80">
        <v>80.77</v>
      </c>
      <c r="N15" s="80">
        <v>84.45</v>
      </c>
      <c r="O15" s="80">
        <v>91.18</v>
      </c>
      <c r="P15" s="80">
        <v>95.46</v>
      </c>
      <c r="Q15" s="80">
        <v>98.45</v>
      </c>
      <c r="R15" s="87">
        <v>101.62</v>
      </c>
      <c r="S15" s="88">
        <v>105.53</v>
      </c>
      <c r="T15" s="88">
        <v>107.12</v>
      </c>
      <c r="U15" s="89">
        <v>116.26</v>
      </c>
      <c r="V15" s="95">
        <v>131.77000000000001</v>
      </c>
    </row>
    <row r="16" spans="1:22" x14ac:dyDescent="0.25">
      <c r="A16" s="91" t="s">
        <v>49</v>
      </c>
      <c r="B16" s="92">
        <v>52.1</v>
      </c>
      <c r="C16" s="92">
        <v>54.96</v>
      </c>
      <c r="D16" s="92">
        <v>57.72</v>
      </c>
      <c r="E16" s="92">
        <v>60.09</v>
      </c>
      <c r="F16" s="92">
        <v>63.85</v>
      </c>
      <c r="G16" s="92">
        <v>67.510000000000005</v>
      </c>
      <c r="H16" s="92">
        <v>71.38</v>
      </c>
      <c r="I16" s="92">
        <v>72.790000000000006</v>
      </c>
      <c r="J16" s="92">
        <v>74.86</v>
      </c>
      <c r="K16" s="92">
        <v>77.42</v>
      </c>
      <c r="L16" s="92">
        <v>78.989999999999995</v>
      </c>
      <c r="M16" s="92">
        <v>81.14</v>
      </c>
      <c r="N16" s="92">
        <v>84.9</v>
      </c>
      <c r="O16" s="92">
        <v>91.63</v>
      </c>
      <c r="P16" s="92">
        <v>95.91</v>
      </c>
      <c r="Q16" s="92">
        <v>98.91</v>
      </c>
      <c r="R16" s="93">
        <v>102.12</v>
      </c>
      <c r="S16" s="94">
        <v>105.7</v>
      </c>
      <c r="T16" s="94">
        <v>107.76</v>
      </c>
      <c r="U16" s="89">
        <v>117.71</v>
      </c>
      <c r="V16" s="95">
        <v>132.80000000000001</v>
      </c>
    </row>
    <row r="17" spans="1:22" x14ac:dyDescent="0.25">
      <c r="A17" s="86" t="s">
        <v>50</v>
      </c>
      <c r="B17" s="80">
        <v>52.36</v>
      </c>
      <c r="C17" s="80">
        <v>55.17</v>
      </c>
      <c r="D17" s="80">
        <v>57.95</v>
      </c>
      <c r="E17" s="80">
        <v>60.29</v>
      </c>
      <c r="F17" s="80">
        <v>64.05</v>
      </c>
      <c r="G17" s="80">
        <v>68.14</v>
      </c>
      <c r="H17" s="80">
        <v>71.39</v>
      </c>
      <c r="I17" s="80">
        <v>72.87</v>
      </c>
      <c r="J17" s="80">
        <v>75.069999999999993</v>
      </c>
      <c r="K17" s="80">
        <v>77.66</v>
      </c>
      <c r="L17" s="80">
        <v>79.209999999999994</v>
      </c>
      <c r="M17" s="80">
        <v>81.53</v>
      </c>
      <c r="N17" s="80">
        <v>85.12</v>
      </c>
      <c r="O17" s="80">
        <v>92.1</v>
      </c>
      <c r="P17" s="80">
        <v>96.12</v>
      </c>
      <c r="Q17" s="80">
        <v>99.16</v>
      </c>
      <c r="R17" s="88">
        <v>102.44</v>
      </c>
      <c r="S17" s="88">
        <v>105.36</v>
      </c>
      <c r="T17" s="88">
        <v>108.84</v>
      </c>
      <c r="U17" s="89">
        <v>118.7</v>
      </c>
      <c r="V17" s="95">
        <v>133.38</v>
      </c>
    </row>
    <row r="18" spans="1:22" x14ac:dyDescent="0.25">
      <c r="A18" s="91" t="s">
        <v>51</v>
      </c>
      <c r="B18" s="92">
        <v>52.33</v>
      </c>
      <c r="C18" s="92">
        <v>55.51</v>
      </c>
      <c r="D18" s="92">
        <v>58.18</v>
      </c>
      <c r="E18" s="92">
        <v>60.48</v>
      </c>
      <c r="F18" s="92">
        <v>64.12</v>
      </c>
      <c r="G18" s="92">
        <v>68.73</v>
      </c>
      <c r="H18" s="92">
        <v>71.349999999999994</v>
      </c>
      <c r="I18" s="92">
        <v>72.95</v>
      </c>
      <c r="J18" s="92">
        <v>75.31</v>
      </c>
      <c r="K18" s="92">
        <v>77.72</v>
      </c>
      <c r="L18" s="92">
        <v>79.39</v>
      </c>
      <c r="M18" s="92">
        <v>81.61</v>
      </c>
      <c r="N18" s="92">
        <v>85.21</v>
      </c>
      <c r="O18" s="92">
        <v>92.54</v>
      </c>
      <c r="P18" s="92">
        <v>96.23</v>
      </c>
      <c r="Q18" s="92">
        <v>99.31</v>
      </c>
      <c r="R18" s="94">
        <v>102.71</v>
      </c>
      <c r="S18" s="94">
        <v>104.97</v>
      </c>
      <c r="T18" s="94">
        <v>108.78</v>
      </c>
      <c r="U18" s="89">
        <v>119.31</v>
      </c>
      <c r="V18" s="96">
        <v>133.78</v>
      </c>
    </row>
    <row r="19" spans="1:22" x14ac:dyDescent="0.25">
      <c r="A19" s="86" t="s">
        <v>52</v>
      </c>
      <c r="B19" s="80">
        <v>52.26</v>
      </c>
      <c r="C19" s="80">
        <v>55.49</v>
      </c>
      <c r="D19" s="80">
        <v>58.21</v>
      </c>
      <c r="E19" s="80">
        <v>60.73</v>
      </c>
      <c r="F19" s="80">
        <v>64.23</v>
      </c>
      <c r="G19" s="80">
        <v>69.06</v>
      </c>
      <c r="H19" s="80">
        <v>71.319999999999993</v>
      </c>
      <c r="I19" s="80">
        <v>72.92</v>
      </c>
      <c r="J19" s="80">
        <v>75.42</v>
      </c>
      <c r="K19" s="80">
        <v>77.7</v>
      </c>
      <c r="L19" s="80">
        <v>79.430000000000007</v>
      </c>
      <c r="M19" s="80">
        <v>81.73</v>
      </c>
      <c r="N19" s="80">
        <v>85.37</v>
      </c>
      <c r="O19" s="80">
        <v>93.02</v>
      </c>
      <c r="P19" s="80">
        <v>96.18</v>
      </c>
      <c r="Q19" s="80">
        <v>99.18</v>
      </c>
      <c r="R19" s="88">
        <v>102.94</v>
      </c>
      <c r="S19" s="88">
        <v>104.97</v>
      </c>
      <c r="T19" s="88">
        <v>109.14</v>
      </c>
      <c r="U19" s="89">
        <v>120.27</v>
      </c>
      <c r="V19" s="95">
        <v>134.44999999999999</v>
      </c>
    </row>
    <row r="20" spans="1:22" x14ac:dyDescent="0.25">
      <c r="A20" s="91" t="s">
        <v>53</v>
      </c>
      <c r="B20" s="92">
        <v>52.42</v>
      </c>
      <c r="C20" s="92">
        <v>55.51</v>
      </c>
      <c r="D20" s="92">
        <v>58.21</v>
      </c>
      <c r="E20" s="92">
        <v>60.96</v>
      </c>
      <c r="F20" s="92">
        <v>64.14</v>
      </c>
      <c r="G20" s="92">
        <v>69.19</v>
      </c>
      <c r="H20" s="92">
        <v>71.349999999999994</v>
      </c>
      <c r="I20" s="92">
        <v>73</v>
      </c>
      <c r="J20" s="92">
        <v>75.39</v>
      </c>
      <c r="K20" s="92">
        <v>77.73</v>
      </c>
      <c r="L20" s="92">
        <v>79.5</v>
      </c>
      <c r="M20" s="92">
        <v>81.900000000000006</v>
      </c>
      <c r="N20" s="92">
        <v>85.78</v>
      </c>
      <c r="O20" s="92">
        <v>92.73</v>
      </c>
      <c r="P20" s="92">
        <v>96.32</v>
      </c>
      <c r="Q20" s="92">
        <v>99.3</v>
      </c>
      <c r="R20" s="94">
        <v>103.03</v>
      </c>
      <c r="S20" s="94">
        <v>104.96</v>
      </c>
      <c r="T20" s="94">
        <v>109.62</v>
      </c>
      <c r="U20" s="89">
        <v>121.5</v>
      </c>
      <c r="V20" s="95">
        <v>135.38999999999999</v>
      </c>
    </row>
    <row r="21" spans="1:22" x14ac:dyDescent="0.25">
      <c r="A21" s="86" t="s">
        <v>54</v>
      </c>
      <c r="B21" s="80">
        <v>52.53</v>
      </c>
      <c r="C21" s="80">
        <v>55.67</v>
      </c>
      <c r="D21" s="80">
        <v>58.46</v>
      </c>
      <c r="E21" s="80">
        <v>61.14</v>
      </c>
      <c r="F21" s="80">
        <v>64.2</v>
      </c>
      <c r="G21" s="80">
        <v>69.06</v>
      </c>
      <c r="H21" s="80">
        <v>71.28</v>
      </c>
      <c r="I21" s="80">
        <v>72.900000000000006</v>
      </c>
      <c r="J21" s="80">
        <v>75.62</v>
      </c>
      <c r="K21" s="80">
        <v>77.959999999999994</v>
      </c>
      <c r="L21" s="80">
        <v>79.73</v>
      </c>
      <c r="M21" s="80">
        <v>82.01</v>
      </c>
      <c r="N21" s="80">
        <v>86.39</v>
      </c>
      <c r="O21" s="80">
        <v>92.68</v>
      </c>
      <c r="P21" s="80">
        <v>96.36</v>
      </c>
      <c r="Q21" s="80">
        <v>99.47</v>
      </c>
      <c r="R21" s="88">
        <v>103.26</v>
      </c>
      <c r="S21" s="88">
        <v>105.29</v>
      </c>
      <c r="T21" s="88">
        <v>110.04</v>
      </c>
      <c r="U21" s="89">
        <v>122.63</v>
      </c>
      <c r="V21" s="97"/>
    </row>
    <row r="22" spans="1:22" x14ac:dyDescent="0.25">
      <c r="A22" s="91" t="s">
        <v>55</v>
      </c>
      <c r="B22" s="92">
        <v>52.56</v>
      </c>
      <c r="C22" s="92">
        <v>55.66</v>
      </c>
      <c r="D22" s="92">
        <v>58.6</v>
      </c>
      <c r="E22" s="92">
        <v>61.05</v>
      </c>
      <c r="F22" s="92">
        <v>64.2</v>
      </c>
      <c r="G22" s="92">
        <v>69.3</v>
      </c>
      <c r="H22" s="92">
        <v>71.19</v>
      </c>
      <c r="I22" s="92">
        <v>72.84</v>
      </c>
      <c r="J22" s="92">
        <v>75.77</v>
      </c>
      <c r="K22" s="92">
        <v>78.08</v>
      </c>
      <c r="L22" s="92">
        <v>79.52</v>
      </c>
      <c r="M22" s="92">
        <v>82.14</v>
      </c>
      <c r="N22" s="92">
        <v>86.98</v>
      </c>
      <c r="O22" s="92">
        <v>92.62</v>
      </c>
      <c r="P22" s="92">
        <v>96.37</v>
      </c>
      <c r="Q22" s="92">
        <v>99.59</v>
      </c>
      <c r="R22" s="94">
        <v>103.43</v>
      </c>
      <c r="S22" s="94">
        <v>105.23</v>
      </c>
      <c r="T22" s="94">
        <v>110.06</v>
      </c>
      <c r="U22" s="89">
        <v>123.51</v>
      </c>
      <c r="V22" s="98"/>
    </row>
    <row r="23" spans="1:22" x14ac:dyDescent="0.25">
      <c r="A23" s="86" t="s">
        <v>56</v>
      </c>
      <c r="B23" s="80">
        <v>52.75</v>
      </c>
      <c r="C23" s="80">
        <v>55.82</v>
      </c>
      <c r="D23" s="80">
        <v>58.66</v>
      </c>
      <c r="E23" s="80">
        <v>61.19</v>
      </c>
      <c r="F23" s="80">
        <v>64.510000000000005</v>
      </c>
      <c r="G23" s="80">
        <v>69.489999999999995</v>
      </c>
      <c r="H23" s="80">
        <v>71.14</v>
      </c>
      <c r="I23" s="80">
        <v>72.98</v>
      </c>
      <c r="J23" s="80">
        <v>75.87</v>
      </c>
      <c r="K23" s="80">
        <v>77.98</v>
      </c>
      <c r="L23" s="80">
        <v>79.349999999999994</v>
      </c>
      <c r="M23" s="80">
        <v>82.25</v>
      </c>
      <c r="N23" s="80">
        <v>87.51</v>
      </c>
      <c r="O23" s="80">
        <v>92.73</v>
      </c>
      <c r="P23" s="80">
        <v>96.55</v>
      </c>
      <c r="Q23" s="80">
        <v>99.7</v>
      </c>
      <c r="R23" s="88">
        <v>103.54</v>
      </c>
      <c r="S23" s="88">
        <v>105.08</v>
      </c>
      <c r="T23" s="89">
        <v>110.6</v>
      </c>
      <c r="U23" s="89">
        <v>124.46</v>
      </c>
      <c r="V23" s="99"/>
    </row>
    <row r="24" spans="1:22" x14ac:dyDescent="0.25">
      <c r="A24" s="100" t="s">
        <v>57</v>
      </c>
      <c r="B24" s="101">
        <v>53.07</v>
      </c>
      <c r="C24" s="101">
        <v>55.99</v>
      </c>
      <c r="D24" s="101">
        <v>58.7</v>
      </c>
      <c r="E24" s="101">
        <v>61.33</v>
      </c>
      <c r="F24" s="101">
        <v>64.819999999999993</v>
      </c>
      <c r="G24" s="101">
        <v>69.8</v>
      </c>
      <c r="H24" s="101">
        <v>71.2</v>
      </c>
      <c r="I24" s="101">
        <v>73.45</v>
      </c>
      <c r="J24" s="101">
        <v>76.19</v>
      </c>
      <c r="K24" s="101">
        <v>78.05</v>
      </c>
      <c r="L24" s="101">
        <v>79.56</v>
      </c>
      <c r="M24" s="101">
        <v>82.47</v>
      </c>
      <c r="N24" s="101">
        <v>88.05</v>
      </c>
      <c r="O24" s="101">
        <v>93.11</v>
      </c>
      <c r="P24" s="101">
        <v>96.92</v>
      </c>
      <c r="Q24" s="101">
        <v>100</v>
      </c>
      <c r="R24" s="102">
        <v>103.8</v>
      </c>
      <c r="S24" s="102">
        <v>105.48</v>
      </c>
      <c r="T24" s="103">
        <v>111.41</v>
      </c>
      <c r="U24" s="103">
        <v>126.03</v>
      </c>
      <c r="V24" s="104"/>
    </row>
    <row r="25" spans="1:22" x14ac:dyDescent="0.25">
      <c r="A25" s="81"/>
      <c r="B25" s="119"/>
      <c r="C25" s="119"/>
      <c r="D25" s="119"/>
      <c r="E25" s="119"/>
      <c r="F25" s="119"/>
      <c r="G25" s="119"/>
      <c r="H25" s="119"/>
      <c r="I25" s="119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20"/>
      <c r="U25" s="120"/>
      <c r="V25" s="79"/>
    </row>
    <row r="26" spans="1:22" x14ac:dyDescent="0.25">
      <c r="A26" s="105"/>
      <c r="B26" s="115"/>
      <c r="C26" s="115"/>
      <c r="D26" s="115"/>
      <c r="E26" s="115"/>
      <c r="F26" s="115"/>
      <c r="G26" s="115"/>
      <c r="H26" s="115"/>
      <c r="I26" s="115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79"/>
    </row>
    <row r="27" spans="1:22" x14ac:dyDescent="0.25">
      <c r="A27" s="106" t="s">
        <v>58</v>
      </c>
      <c r="B27" s="121"/>
      <c r="C27" s="121"/>
      <c r="D27" s="121"/>
      <c r="E27" s="121"/>
      <c r="F27" s="121"/>
      <c r="G27" s="121"/>
      <c r="H27" s="121"/>
      <c r="I27" s="121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79"/>
    </row>
  </sheetData>
  <mergeCells count="103">
    <mergeCell ref="N27:O27"/>
    <mergeCell ref="P27:Q27"/>
    <mergeCell ref="R27:S27"/>
    <mergeCell ref="T27:U27"/>
    <mergeCell ref="N26:O26"/>
    <mergeCell ref="P26:Q26"/>
    <mergeCell ref="R26:S26"/>
    <mergeCell ref="T26:U26"/>
    <mergeCell ref="B27:C27"/>
    <mergeCell ref="D27:E27"/>
    <mergeCell ref="F27:G27"/>
    <mergeCell ref="H27:I27"/>
    <mergeCell ref="J27:K27"/>
    <mergeCell ref="L27:M27"/>
    <mergeCell ref="N25:O25"/>
    <mergeCell ref="P25:Q25"/>
    <mergeCell ref="R25:S25"/>
    <mergeCell ref="T25:U25"/>
    <mergeCell ref="B26:C26"/>
    <mergeCell ref="D26:E26"/>
    <mergeCell ref="F26:G26"/>
    <mergeCell ref="H26:I26"/>
    <mergeCell ref="J26:K26"/>
    <mergeCell ref="L26:M26"/>
    <mergeCell ref="N11:O11"/>
    <mergeCell ref="P11:Q11"/>
    <mergeCell ref="R11:S11"/>
    <mergeCell ref="T11:U11"/>
    <mergeCell ref="B25:C25"/>
    <mergeCell ref="D25:E25"/>
    <mergeCell ref="F25:G25"/>
    <mergeCell ref="H25:I25"/>
    <mergeCell ref="J25:K25"/>
    <mergeCell ref="L25:M25"/>
    <mergeCell ref="P9:Q9"/>
    <mergeCell ref="R9:S9"/>
    <mergeCell ref="T9:U9"/>
    <mergeCell ref="A10:V10"/>
    <mergeCell ref="B11:C11"/>
    <mergeCell ref="D11:E11"/>
    <mergeCell ref="F11:G11"/>
    <mergeCell ref="H11:I11"/>
    <mergeCell ref="J11:K11"/>
    <mergeCell ref="L11:M11"/>
    <mergeCell ref="R7:S8"/>
    <mergeCell ref="T7:U8"/>
    <mergeCell ref="V7:V8"/>
    <mergeCell ref="B9:C9"/>
    <mergeCell ref="D9:E9"/>
    <mergeCell ref="F9:G9"/>
    <mergeCell ref="H9:I9"/>
    <mergeCell ref="J9:K9"/>
    <mergeCell ref="L9:M9"/>
    <mergeCell ref="N9:O9"/>
    <mergeCell ref="A7:I7"/>
    <mergeCell ref="A8:I8"/>
    <mergeCell ref="J7:K8"/>
    <mergeCell ref="L7:M8"/>
    <mergeCell ref="N7:O8"/>
    <mergeCell ref="P7:Q8"/>
    <mergeCell ref="T5:U5"/>
    <mergeCell ref="J6:K6"/>
    <mergeCell ref="L6:M6"/>
    <mergeCell ref="N6:O6"/>
    <mergeCell ref="P6:Q6"/>
    <mergeCell ref="R6:S6"/>
    <mergeCell ref="T6:U6"/>
    <mergeCell ref="N4:O4"/>
    <mergeCell ref="P4:Q4"/>
    <mergeCell ref="R4:S4"/>
    <mergeCell ref="T4:U4"/>
    <mergeCell ref="A5:I6"/>
    <mergeCell ref="J5:K5"/>
    <mergeCell ref="L5:M5"/>
    <mergeCell ref="N5:O5"/>
    <mergeCell ref="P5:Q5"/>
    <mergeCell ref="R5:S5"/>
    <mergeCell ref="N3:O3"/>
    <mergeCell ref="P3:Q3"/>
    <mergeCell ref="R3:S3"/>
    <mergeCell ref="T3:U3"/>
    <mergeCell ref="B4:C4"/>
    <mergeCell ref="D4:E4"/>
    <mergeCell ref="F4:G4"/>
    <mergeCell ref="H4:I4"/>
    <mergeCell ref="J4:K4"/>
    <mergeCell ref="L4:M4"/>
    <mergeCell ref="N2:O2"/>
    <mergeCell ref="P2:Q2"/>
    <mergeCell ref="R2:S2"/>
    <mergeCell ref="T2:U2"/>
    <mergeCell ref="B3:C3"/>
    <mergeCell ref="D3:E3"/>
    <mergeCell ref="F3:G3"/>
    <mergeCell ref="H3:I3"/>
    <mergeCell ref="J3:K3"/>
    <mergeCell ref="L3:M3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8936-BE96-4EDF-B5D3-D91C963831A4}">
  <dimension ref="A1"/>
  <sheetViews>
    <sheetView tabSelected="1" topLeftCell="A4" workbookViewId="0">
      <selection activeCell="D6" sqref="D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LCC-LCF</vt:lpstr>
      <vt:lpstr>MORALES</vt:lpstr>
      <vt:lpstr>IPC</vt:lpstr>
      <vt:lpstr>SFC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Nathalya Lasprilla</dc:creator>
  <cp:lastModifiedBy>Nathalya Lasprilla</cp:lastModifiedBy>
  <dcterms:created xsi:type="dcterms:W3CDTF">2024-06-19T15:32:53Z</dcterms:created>
  <dcterms:modified xsi:type="dcterms:W3CDTF">2024-06-19T15:54:12Z</dcterms:modified>
</cp:coreProperties>
</file>